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F:\Temp\lm5123sim\"/>
    </mc:Choice>
  </mc:AlternateContent>
  <xr:revisionPtr revIDLastSave="0" documentId="13_ncr:1_{AD0E5D43-1B48-4D29-B080-70061C5B8423}" xr6:coauthVersionLast="47" xr6:coauthVersionMax="47" xr10:uidLastSave="{00000000-0000-0000-0000-000000000000}"/>
  <workbookProtection workbookAlgorithmName="SHA-512" workbookHashValue="9Tu4NBv68gmIzXyJYbUSzn8PsZr1TFCYodfdXFLY1IFFgROBuyYld0CXgEClOR7X+OH+rO3M4mpmiuMjhvlEHw==" workbookSaltValue="EUSOMyJ7N4N2o3mpQWAtPA==" workbookSpinCount="100000" lockStructure="1"/>
  <bookViews>
    <workbookView xWindow="-120" yWindow="-120" windowWidth="29040" windowHeight="158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H11" i="1" l="1"/>
  <c r="A1" i="7"/>
  <c r="B78" i="2" l="1"/>
  <c r="B24" i="3" l="1"/>
  <c r="B264" i="2"/>
  <c r="B263" i="2"/>
  <c r="B20" i="2"/>
  <c r="B8" i="2"/>
  <c r="T8" i="4" s="1"/>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R156" i="4" l="1"/>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B131" i="2" s="1"/>
  <c r="O8" i="5"/>
  <c r="B127" i="2"/>
  <c r="H48" i="1" s="1"/>
  <c r="B13" i="5"/>
  <c r="B51" i="5"/>
  <c r="B176" i="2"/>
  <c r="B173" i="2"/>
  <c r="AT8" i="4"/>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19" i="2"/>
  <c r="H43" i="1" s="1"/>
  <c r="B63" i="5"/>
  <c r="AZ20" i="5" s="1"/>
  <c r="B58" i="5"/>
  <c r="B65" i="5"/>
  <c r="AW7" i="5" s="1"/>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66" i="2"/>
  <c r="B199" i="2"/>
  <c r="B200" i="2" s="1"/>
  <c r="T8" i="5"/>
  <c r="T32" i="5"/>
  <c r="V32" i="5" s="1"/>
  <c r="T22" i="5"/>
  <c r="U22" i="5" s="1"/>
  <c r="T43" i="5"/>
  <c r="T64" i="5"/>
  <c r="T57" i="5"/>
  <c r="T117" i="5"/>
  <c r="T131" i="5"/>
  <c r="T146" i="5"/>
  <c r="U146" i="5" s="1"/>
  <c r="T134" i="5"/>
  <c r="V134" i="5" s="1"/>
  <c r="T181" i="5"/>
  <c r="V181" i="5" s="1"/>
  <c r="T183" i="5"/>
  <c r="V183" i="5" s="1"/>
  <c r="T211" i="5"/>
  <c r="T235" i="5"/>
  <c r="U235" i="5" s="1"/>
  <c r="T273" i="5"/>
  <c r="T334" i="5"/>
  <c r="T250" i="5"/>
  <c r="T276" i="5"/>
  <c r="T44" i="5"/>
  <c r="T26" i="5"/>
  <c r="T70" i="5"/>
  <c r="T33" i="5"/>
  <c r="T87" i="5"/>
  <c r="T126" i="5"/>
  <c r="T109" i="5"/>
  <c r="T123" i="5"/>
  <c r="T156" i="5"/>
  <c r="T115" i="5"/>
  <c r="T152" i="5"/>
  <c r="T185" i="5"/>
  <c r="T194" i="5"/>
  <c r="T212" i="5"/>
  <c r="T229" i="5"/>
  <c r="T254" i="5"/>
  <c r="T274" i="5"/>
  <c r="T282" i="5"/>
  <c r="T306" i="5"/>
  <c r="T322" i="5"/>
  <c r="T299" i="5"/>
  <c r="T316" i="5"/>
  <c r="T364" i="5"/>
  <c r="T381" i="5"/>
  <c r="T429" i="5"/>
  <c r="T214" i="5"/>
  <c r="T341" i="5"/>
  <c r="T375" i="5"/>
  <c r="T407" i="5"/>
  <c r="T324" i="5"/>
  <c r="T443" i="5"/>
  <c r="T438" i="5"/>
  <c r="T456" i="5"/>
  <c r="T29" i="5"/>
  <c r="T51" i="5"/>
  <c r="T58" i="5"/>
  <c r="T81" i="5"/>
  <c r="T102" i="5"/>
  <c r="T116" i="5"/>
  <c r="T148" i="5"/>
  <c r="T192" i="5"/>
  <c r="T249" i="5"/>
  <c r="T332" i="5"/>
  <c r="T266" i="5"/>
  <c r="T302" i="5"/>
  <c r="T325" i="5"/>
  <c r="T231" i="5"/>
  <c r="U231" i="5" s="1"/>
  <c r="T280" i="5"/>
  <c r="T403" i="5"/>
  <c r="T336" i="5"/>
  <c r="T361" i="5"/>
  <c r="T383" i="5"/>
  <c r="T404" i="5"/>
  <c r="T448" i="5"/>
  <c r="T472" i="5"/>
  <c r="T516" i="5"/>
  <c r="T475" i="5"/>
  <c r="U475" i="5" s="1"/>
  <c r="T500" i="5"/>
  <c r="T422" i="5"/>
  <c r="T439" i="5"/>
  <c r="T344" i="5"/>
  <c r="T536" i="5"/>
  <c r="T490" i="5"/>
  <c r="T524" i="5"/>
  <c r="T440" i="5"/>
  <c r="T535" i="5"/>
  <c r="T559" i="5"/>
  <c r="T469" i="5"/>
  <c r="T502" i="5"/>
  <c r="T48" i="5"/>
  <c r="T62" i="5"/>
  <c r="T143" i="5"/>
  <c r="T165" i="5"/>
  <c r="T86" i="5"/>
  <c r="T182" i="5"/>
  <c r="T197" i="5"/>
  <c r="T200" i="5"/>
  <c r="T218" i="5"/>
  <c r="T120" i="5"/>
  <c r="T157" i="5"/>
  <c r="T311" i="5"/>
  <c r="T328" i="5"/>
  <c r="T354" i="5"/>
  <c r="T286" i="5"/>
  <c r="T337" i="5"/>
  <c r="T362" i="5"/>
  <c r="V362" i="5" s="1"/>
  <c r="T424" i="5"/>
  <c r="T371" i="5"/>
  <c r="T340" i="5"/>
  <c r="T21" i="5"/>
  <c r="T45" i="5"/>
  <c r="T71" i="5"/>
  <c r="T78" i="5"/>
  <c r="T104" i="5"/>
  <c r="T167" i="5"/>
  <c r="T198" i="5"/>
  <c r="T202" i="5"/>
  <c r="T220" i="5"/>
  <c r="T144" i="5"/>
  <c r="T217" i="5"/>
  <c r="T168" i="5"/>
  <c r="T219" i="5"/>
  <c r="T153" i="5"/>
  <c r="T244" i="5"/>
  <c r="T313" i="5"/>
  <c r="V313" i="5" s="1"/>
  <c r="T366" i="5"/>
  <c r="T390" i="5"/>
  <c r="T410" i="5"/>
  <c r="T433" i="5"/>
  <c r="T297" i="5"/>
  <c r="T372" i="5"/>
  <c r="U372" i="5" s="1"/>
  <c r="T389" i="5"/>
  <c r="T418" i="5"/>
  <c r="T275" i="5"/>
  <c r="U275" i="5" s="1"/>
  <c r="T373" i="5"/>
  <c r="T166" i="5"/>
  <c r="T248" i="5"/>
  <c r="T319" i="5"/>
  <c r="T388" i="5"/>
  <c r="T357" i="5"/>
  <c r="T441" i="5"/>
  <c r="T507" i="5"/>
  <c r="T533" i="5"/>
  <c r="T464" i="5"/>
  <c r="U464" i="5" s="1"/>
  <c r="T377" i="5"/>
  <c r="T416" i="5"/>
  <c r="T446" i="5"/>
  <c r="T538" i="5"/>
  <c r="T338" i="5"/>
  <c r="T449" i="5"/>
  <c r="T445" i="5"/>
  <c r="T95" i="5"/>
  <c r="T112" i="5"/>
  <c r="T177" i="5"/>
  <c r="T206" i="5"/>
  <c r="T232" i="5"/>
  <c r="T265" i="5"/>
  <c r="T292" i="5"/>
  <c r="T281" i="5"/>
  <c r="T355" i="5"/>
  <c r="T370" i="5"/>
  <c r="T447" i="5"/>
  <c r="T395" i="5"/>
  <c r="T425" i="5"/>
  <c r="T452" i="5"/>
  <c r="T467" i="5"/>
  <c r="T487" i="5"/>
  <c r="T506" i="5"/>
  <c r="T556" i="5"/>
  <c r="T346" i="5"/>
  <c r="T529" i="5"/>
  <c r="T541" i="5"/>
  <c r="T27" i="5"/>
  <c r="T55" i="5"/>
  <c r="T88" i="5"/>
  <c r="T289" i="5"/>
  <c r="T323" i="5"/>
  <c r="T298" i="5"/>
  <c r="T312" i="5"/>
  <c r="U312" i="5" s="1"/>
  <c r="T391" i="5"/>
  <c r="T365" i="5"/>
  <c r="T384" i="5"/>
  <c r="U384" i="5" s="1"/>
  <c r="T351" i="5"/>
  <c r="T454" i="5"/>
  <c r="U454" i="5" s="1"/>
  <c r="T474" i="5"/>
  <c r="T401" i="5"/>
  <c r="T434" i="5"/>
  <c r="T455" i="5"/>
  <c r="T534" i="5"/>
  <c r="T544" i="5"/>
  <c r="T530" i="5"/>
  <c r="T397" i="5"/>
  <c r="T479" i="5"/>
  <c r="T523" i="5"/>
  <c r="T119" i="5"/>
  <c r="T327" i="5"/>
  <c r="T436" i="5"/>
  <c r="T432" i="5"/>
  <c r="T304" i="5"/>
  <c r="T547" i="5"/>
  <c r="T36" i="5"/>
  <c r="T497" i="5"/>
  <c r="T423" i="5"/>
  <c r="T74" i="5"/>
  <c r="T227" i="5"/>
  <c r="T310" i="5"/>
  <c r="T379" i="5"/>
  <c r="T494" i="5"/>
  <c r="T483" i="5"/>
  <c r="T413" i="5"/>
  <c r="T539" i="5"/>
  <c r="V539" i="5" s="1"/>
  <c r="T419" i="5"/>
  <c r="T350" i="5"/>
  <c r="T435" i="5"/>
  <c r="B5" i="8"/>
  <c r="E28" i="2"/>
  <c r="B59" i="5"/>
  <c r="G126" i="2"/>
  <c r="B148" i="2"/>
  <c r="V146" i="5"/>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AT66" i="5" l="1"/>
  <c r="T161" i="5"/>
  <c r="T41" i="5"/>
  <c r="U134" i="5"/>
  <c r="T405" i="5"/>
  <c r="T175" i="5"/>
  <c r="T552" i="5"/>
  <c r="T287" i="5"/>
  <c r="V287" i="5" s="1"/>
  <c r="T295" i="5"/>
  <c r="T498" i="5"/>
  <c r="T415" i="5"/>
  <c r="V415" i="5" s="1"/>
  <c r="T241" i="5"/>
  <c r="T84" i="5"/>
  <c r="T318" i="5"/>
  <c r="V318" i="5" s="1"/>
  <c r="T114" i="5"/>
  <c r="T24" i="5"/>
  <c r="U24" i="5" s="1"/>
  <c r="T270" i="5"/>
  <c r="T480" i="5"/>
  <c r="U480" i="5" s="1"/>
  <c r="T400" i="5"/>
  <c r="V400" i="5" s="1"/>
  <c r="T180" i="5"/>
  <c r="T139" i="5"/>
  <c r="T279" i="5"/>
  <c r="U279" i="5" s="1"/>
  <c r="T151" i="5"/>
  <c r="T38" i="5"/>
  <c r="T245" i="5"/>
  <c r="T191" i="5"/>
  <c r="T317" i="5"/>
  <c r="T342" i="5"/>
  <c r="U342" i="5" s="1"/>
  <c r="T129" i="5"/>
  <c r="T326" i="5"/>
  <c r="T75" i="5"/>
  <c r="U75" i="5" s="1"/>
  <c r="T557" i="5"/>
  <c r="T228" i="5"/>
  <c r="T164" i="5"/>
  <c r="T532" i="5"/>
  <c r="T283" i="5"/>
  <c r="T224" i="5"/>
  <c r="V224" i="5" s="1"/>
  <c r="T85" i="5"/>
  <c r="V85" i="5" s="1"/>
  <c r="T174" i="5"/>
  <c r="V174" i="5" s="1"/>
  <c r="T155" i="5"/>
  <c r="T238" i="5"/>
  <c r="T345" i="5"/>
  <c r="T207" i="5"/>
  <c r="T106" i="5"/>
  <c r="T444" i="5"/>
  <c r="T551" i="5"/>
  <c r="T477" i="5"/>
  <c r="T510" i="5"/>
  <c r="T208" i="5"/>
  <c r="T517" i="5"/>
  <c r="T412" i="5"/>
  <c r="U412" i="5" s="1"/>
  <c r="T367" i="5"/>
  <c r="U367" i="5" s="1"/>
  <c r="T309" i="5"/>
  <c r="T132" i="5"/>
  <c r="T305" i="5"/>
  <c r="T124" i="5"/>
  <c r="T493" i="5"/>
  <c r="V493" i="5" s="1"/>
  <c r="T396" i="5"/>
  <c r="V396" i="5" s="1"/>
  <c r="T158" i="5"/>
  <c r="V158" i="5" s="1"/>
  <c r="T513" i="5"/>
  <c r="T356" i="5"/>
  <c r="T215" i="5"/>
  <c r="T107" i="5"/>
  <c r="T222" i="5"/>
  <c r="U222" i="5" s="1"/>
  <c r="T136" i="5"/>
  <c r="U136" i="5" s="1"/>
  <c r="T347" i="5"/>
  <c r="T101" i="5"/>
  <c r="T352" i="5"/>
  <c r="T358" i="5"/>
  <c r="T374" i="5"/>
  <c r="V374" i="5" s="1"/>
  <c r="T489" i="5"/>
  <c r="T140" i="5"/>
  <c r="T496" i="5"/>
  <c r="T550" i="5"/>
  <c r="T343" i="5"/>
  <c r="T262" i="5"/>
  <c r="T110" i="5"/>
  <c r="U110" i="5" s="1"/>
  <c r="T290" i="5"/>
  <c r="U290" i="5" s="1"/>
  <c r="T99" i="5"/>
  <c r="V99" i="5" s="1"/>
  <c r="T486" i="5"/>
  <c r="T380" i="5"/>
  <c r="T163" i="5"/>
  <c r="T499" i="5"/>
  <c r="T293" i="5"/>
  <c r="T205" i="5"/>
  <c r="T94" i="5"/>
  <c r="T199" i="5"/>
  <c r="V199" i="5" s="1"/>
  <c r="T121" i="5"/>
  <c r="T531" i="5"/>
  <c r="T226" i="5"/>
  <c r="T473" i="5"/>
  <c r="U473" i="5" s="1"/>
  <c r="T142" i="5"/>
  <c r="U142" i="5" s="1"/>
  <c r="T508" i="5"/>
  <c r="U508" i="5" s="1"/>
  <c r="T540" i="5"/>
  <c r="T259" i="5"/>
  <c r="T269" i="5"/>
  <c r="T72" i="5"/>
  <c r="U72" i="5" s="1"/>
  <c r="T268" i="5"/>
  <c r="V268" i="5" s="1"/>
  <c r="T96" i="5"/>
  <c r="U96" i="5" s="1"/>
  <c r="T470" i="5"/>
  <c r="T369" i="5"/>
  <c r="T128" i="5"/>
  <c r="T478" i="5"/>
  <c r="T261" i="5"/>
  <c r="T196" i="5"/>
  <c r="T92" i="5"/>
  <c r="T150" i="5"/>
  <c r="T37" i="5"/>
  <c r="V37" i="5" s="1"/>
  <c r="T484" i="5"/>
  <c r="U484" i="5" s="1"/>
  <c r="T258" i="5"/>
  <c r="T160" i="5"/>
  <c r="V160" i="5" s="1"/>
  <c r="T97" i="5"/>
  <c r="T253" i="5"/>
  <c r="T68" i="5"/>
  <c r="T457" i="5"/>
  <c r="T421" i="5"/>
  <c r="T122" i="5"/>
  <c r="T458" i="5"/>
  <c r="V458" i="5" s="1"/>
  <c r="T246" i="5"/>
  <c r="V246" i="5" s="1"/>
  <c r="T204" i="5"/>
  <c r="T35" i="5"/>
  <c r="T239" i="5"/>
  <c r="T83" i="5"/>
  <c r="T223" i="5"/>
  <c r="T105" i="5"/>
  <c r="T503" i="5"/>
  <c r="T376" i="5"/>
  <c r="T65" i="5"/>
  <c r="T398" i="5"/>
  <c r="T321" i="5"/>
  <c r="T284" i="5"/>
  <c r="V284" i="5" s="1"/>
  <c r="T172" i="5"/>
  <c r="U172" i="5" s="1"/>
  <c r="T47" i="5"/>
  <c r="T203" i="5"/>
  <c r="U203" i="5" s="1"/>
  <c r="T63" i="5"/>
  <c r="T461" i="5"/>
  <c r="U461" i="5" s="1"/>
  <c r="T520" i="5"/>
  <c r="U520" i="5" s="1"/>
  <c r="T186" i="5"/>
  <c r="V186" i="5" s="1"/>
  <c r="T288" i="5"/>
  <c r="V288" i="5" s="1"/>
  <c r="T411" i="5"/>
  <c r="T93" i="5"/>
  <c r="T521" i="5"/>
  <c r="T519" i="5"/>
  <c r="T553" i="5"/>
  <c r="V553" i="5" s="1"/>
  <c r="T393" i="5"/>
  <c r="T482" i="5"/>
  <c r="T53" i="5"/>
  <c r="T278" i="5"/>
  <c r="T23" i="5"/>
  <c r="T255" i="5"/>
  <c r="T46" i="5"/>
  <c r="V46" i="5" s="1"/>
  <c r="T368" i="5"/>
  <c r="U368" i="5" s="1"/>
  <c r="T300" i="5"/>
  <c r="V300" i="5" s="1"/>
  <c r="T113" i="5"/>
  <c r="T348" i="5"/>
  <c r="T251" i="5"/>
  <c r="T170" i="5"/>
  <c r="U170" i="5" s="1"/>
  <c r="T34" i="5"/>
  <c r="V34" i="5" s="1"/>
  <c r="T188" i="5"/>
  <c r="U188" i="5" s="1"/>
  <c r="T67" i="5"/>
  <c r="T360" i="5"/>
  <c r="T495" i="5"/>
  <c r="U495" i="5" s="1"/>
  <c r="T314" i="5"/>
  <c r="T42" i="5"/>
  <c r="T147" i="5"/>
  <c r="T543" i="5"/>
  <c r="T427" i="5"/>
  <c r="T501" i="5"/>
  <c r="T426" i="5"/>
  <c r="T267" i="5"/>
  <c r="T463" i="5"/>
  <c r="T392" i="5"/>
  <c r="U392" i="5" s="1"/>
  <c r="T257" i="5"/>
  <c r="T49" i="5"/>
  <c r="T213" i="5"/>
  <c r="T19" i="5"/>
  <c r="T522" i="5"/>
  <c r="V522" i="5" s="1"/>
  <c r="T264" i="5"/>
  <c r="V264" i="5" s="1"/>
  <c r="T90" i="5"/>
  <c r="U90" i="5" s="1"/>
  <c r="T195" i="5"/>
  <c r="T135" i="5"/>
  <c r="T133" i="5"/>
  <c r="T39" i="5"/>
  <c r="T201" i="5"/>
  <c r="U201" i="5" s="1"/>
  <c r="T30" i="5"/>
  <c r="AT43" i="5"/>
  <c r="T7" i="5"/>
  <c r="T512" i="5"/>
  <c r="T437" i="5"/>
  <c r="T233" i="5"/>
  <c r="T77" i="5"/>
  <c r="V77" i="5" s="1"/>
  <c r="T428" i="5"/>
  <c r="U428" i="5" s="1"/>
  <c r="T315" i="5"/>
  <c r="T263" i="5"/>
  <c r="T100" i="5"/>
  <c r="T69" i="5"/>
  <c r="U69" i="5" s="1"/>
  <c r="T301" i="5"/>
  <c r="V301" i="5" s="1"/>
  <c r="T190" i="5"/>
  <c r="U190" i="5" s="1"/>
  <c r="T91" i="5"/>
  <c r="B46" i="5"/>
  <c r="U539" i="5"/>
  <c r="U313" i="5"/>
  <c r="U183" i="5"/>
  <c r="T515" i="5"/>
  <c r="V515" i="5" s="1"/>
  <c r="T50" i="5"/>
  <c r="V50" i="5" s="1"/>
  <c r="T125" i="5"/>
  <c r="T330" i="5"/>
  <c r="T179" i="5"/>
  <c r="T272" i="5"/>
  <c r="T237" i="5"/>
  <c r="T127" i="5"/>
  <c r="T406" i="5"/>
  <c r="U406" i="5" s="1"/>
  <c r="T462" i="5"/>
  <c r="U462" i="5" s="1"/>
  <c r="T378" i="5"/>
  <c r="T193" i="5"/>
  <c r="T54" i="5"/>
  <c r="V54" i="5" s="1"/>
  <c r="T399" i="5"/>
  <c r="U399" i="5" s="1"/>
  <c r="T335" i="5"/>
  <c r="V335" i="5" s="1"/>
  <c r="T236" i="5"/>
  <c r="U236" i="5" s="1"/>
  <c r="T187" i="5"/>
  <c r="T61" i="5"/>
  <c r="T260" i="5"/>
  <c r="T79" i="5"/>
  <c r="T98" i="5"/>
  <c r="V98" i="5" s="1"/>
  <c r="T459" i="5"/>
  <c r="U459" i="5" s="1"/>
  <c r="T548" i="5"/>
  <c r="T460" i="5"/>
  <c r="T527" i="5"/>
  <c r="T491" i="5"/>
  <c r="T558" i="5"/>
  <c r="T453" i="5"/>
  <c r="V453" i="5" s="1"/>
  <c r="T28" i="5"/>
  <c r="U28" i="5" s="1"/>
  <c r="T511" i="5"/>
  <c r="U511" i="5" s="1"/>
  <c r="T141" i="5"/>
  <c r="T307" i="5"/>
  <c r="T184" i="5"/>
  <c r="V184" i="5" s="1"/>
  <c r="T409" i="5"/>
  <c r="V409" i="5" s="1"/>
  <c r="T308" i="5"/>
  <c r="V308" i="5" s="1"/>
  <c r="T108" i="5"/>
  <c r="V108" i="5" s="1"/>
  <c r="T554" i="5"/>
  <c r="U554" i="5" s="1"/>
  <c r="T442" i="5"/>
  <c r="T359" i="5"/>
  <c r="T234" i="5"/>
  <c r="T40" i="5"/>
  <c r="V40" i="5" s="1"/>
  <c r="T382" i="5"/>
  <c r="U382" i="5" s="1"/>
  <c r="T320" i="5"/>
  <c r="T225" i="5"/>
  <c r="T173" i="5"/>
  <c r="T80" i="5"/>
  <c r="T252" i="5"/>
  <c r="T169" i="5"/>
  <c r="V169" i="5" s="1"/>
  <c r="T82" i="5"/>
  <c r="U82" i="5" s="1"/>
  <c r="T417" i="5"/>
  <c r="T230" i="5"/>
  <c r="T555" i="5"/>
  <c r="T476" i="5"/>
  <c r="T471" i="5"/>
  <c r="V471" i="5" s="1"/>
  <c r="T333" i="5"/>
  <c r="U333" i="5" s="1"/>
  <c r="T525" i="5"/>
  <c r="V525" i="5" s="1"/>
  <c r="T162" i="5"/>
  <c r="U162" i="5" s="1"/>
  <c r="T450" i="5"/>
  <c r="T451" i="5"/>
  <c r="T528" i="5"/>
  <c r="T537" i="5"/>
  <c r="U537" i="5" s="1"/>
  <c r="T509" i="5"/>
  <c r="T485" i="5"/>
  <c r="T25" i="5"/>
  <c r="T296" i="5"/>
  <c r="T111" i="5"/>
  <c r="T385" i="5"/>
  <c r="T277" i="5"/>
  <c r="U277" i="5" s="1"/>
  <c r="T60" i="5"/>
  <c r="U60" i="5" s="1"/>
  <c r="T545" i="5"/>
  <c r="U545" i="5" s="1"/>
  <c r="T339" i="5"/>
  <c r="T329" i="5"/>
  <c r="T209" i="5"/>
  <c r="V209" i="5" s="1"/>
  <c r="T31" i="5"/>
  <c r="V31" i="5" s="1"/>
  <c r="T363" i="5"/>
  <c r="U363" i="5" s="1"/>
  <c r="T303" i="5"/>
  <c r="V303" i="5" s="1"/>
  <c r="T210" i="5"/>
  <c r="U210" i="5" s="1"/>
  <c r="T149" i="5"/>
  <c r="T66" i="5"/>
  <c r="T176" i="5"/>
  <c r="T118" i="5"/>
  <c r="U118" i="5" s="1"/>
  <c r="T89" i="5"/>
  <c r="V231" i="5"/>
  <c r="V464" i="5"/>
  <c r="T488" i="5"/>
  <c r="T154" i="5"/>
  <c r="T546" i="5"/>
  <c r="T408" i="5"/>
  <c r="U408" i="5" s="1"/>
  <c r="T518" i="5"/>
  <c r="V518" i="5" s="1"/>
  <c r="T481" i="5"/>
  <c r="T549" i="5"/>
  <c r="T431" i="5"/>
  <c r="T414" i="5"/>
  <c r="U414" i="5" s="1"/>
  <c r="T256" i="5"/>
  <c r="V256" i="5" s="1"/>
  <c r="T145" i="5"/>
  <c r="U145" i="5" s="1"/>
  <c r="T247" i="5"/>
  <c r="T240" i="5"/>
  <c r="T73" i="5"/>
  <c r="T465" i="5"/>
  <c r="T505" i="5"/>
  <c r="U505" i="5" s="1"/>
  <c r="T349" i="5"/>
  <c r="U349" i="5" s="1"/>
  <c r="T189" i="5"/>
  <c r="T504" i="5"/>
  <c r="T294" i="5"/>
  <c r="T271" i="5"/>
  <c r="T243" i="5"/>
  <c r="T138" i="5"/>
  <c r="U138" i="5" s="1"/>
  <c r="T59" i="5"/>
  <c r="V59" i="5" s="1"/>
  <c r="T221" i="5"/>
  <c r="U221" i="5" s="1"/>
  <c r="T171" i="5"/>
  <c r="T76" i="5"/>
  <c r="U199" i="5"/>
  <c r="V473" i="5"/>
  <c r="U300" i="5"/>
  <c r="T492" i="5"/>
  <c r="U492" i="5" s="1"/>
  <c r="T394" i="5"/>
  <c r="U394" i="5" s="1"/>
  <c r="T560" i="5"/>
  <c r="T420" i="5"/>
  <c r="T542" i="5"/>
  <c r="T402" i="5"/>
  <c r="U402" i="5" s="1"/>
  <c r="T514" i="5"/>
  <c r="V514" i="5" s="1"/>
  <c r="T466" i="5"/>
  <c r="T353" i="5"/>
  <c r="T291" i="5"/>
  <c r="T103" i="5"/>
  <c r="T387" i="5"/>
  <c r="T216" i="5"/>
  <c r="U216" i="5" s="1"/>
  <c r="T20" i="5"/>
  <c r="U20" i="5" s="1"/>
  <c r="T526" i="5"/>
  <c r="T430" i="5"/>
  <c r="T285" i="5"/>
  <c r="T178" i="5"/>
  <c r="V178" i="5" s="1"/>
  <c r="T468" i="5"/>
  <c r="V468" i="5" s="1"/>
  <c r="T386" i="5"/>
  <c r="U386" i="5" s="1"/>
  <c r="T331" i="5"/>
  <c r="V331" i="5" s="1"/>
  <c r="T159" i="5"/>
  <c r="T137" i="5"/>
  <c r="T52" i="5"/>
  <c r="T242" i="5"/>
  <c r="U242" i="5" s="1"/>
  <c r="T130" i="5"/>
  <c r="U130" i="5" s="1"/>
  <c r="AT93" i="5"/>
  <c r="AV93" i="5" s="1"/>
  <c r="AZ194" i="5"/>
  <c r="AT29" i="5"/>
  <c r="AT54" i="5"/>
  <c r="AT61" i="5"/>
  <c r="AZ211" i="5"/>
  <c r="AZ196" i="5"/>
  <c r="AT246" i="5"/>
  <c r="AT191" i="5"/>
  <c r="AV191" i="5" s="1"/>
  <c r="AT273" i="5"/>
  <c r="AU273" i="5" s="1"/>
  <c r="AT248" i="5"/>
  <c r="AU248" i="5" s="1"/>
  <c r="AT233" i="5"/>
  <c r="AU233" i="5" s="1"/>
  <c r="AT198" i="5"/>
  <c r="AU198" i="5" s="1"/>
  <c r="AZ173" i="5"/>
  <c r="AT7" i="5"/>
  <c r="AV7" i="5" s="1"/>
  <c r="AT218" i="5"/>
  <c r="AU218" i="5" s="1"/>
  <c r="AT183" i="5"/>
  <c r="AV183" i="5" s="1"/>
  <c r="AT175" i="5"/>
  <c r="AV175" i="5" s="1"/>
  <c r="AT84" i="5"/>
  <c r="AV84" i="5" s="1"/>
  <c r="AT165" i="5"/>
  <c r="AV165" i="5" s="1"/>
  <c r="AT156" i="5"/>
  <c r="AU156" i="5" s="1"/>
  <c r="AZ171" i="5"/>
  <c r="AT46" i="5"/>
  <c r="AV46" i="5" s="1"/>
  <c r="AZ190" i="5"/>
  <c r="AT153" i="5"/>
  <c r="AT115" i="5"/>
  <c r="AV115" i="5" s="1"/>
  <c r="AT39" i="5"/>
  <c r="AU39" i="5" s="1"/>
  <c r="AZ164" i="5"/>
  <c r="AT130" i="5"/>
  <c r="AU130" i="5" s="1"/>
  <c r="AT102" i="5"/>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T249" i="5"/>
  <c r="AT324" i="5"/>
  <c r="AT91" i="5"/>
  <c r="AV91" i="5" s="1"/>
  <c r="AT62" i="5"/>
  <c r="AZ116" i="5"/>
  <c r="AZ140" i="5"/>
  <c r="AZ59" i="5"/>
  <c r="AZ60" i="5"/>
  <c r="AZ50" i="5"/>
  <c r="AZ35" i="5"/>
  <c r="AZ27" i="5"/>
  <c r="BA27" i="5" s="1"/>
  <c r="AZ40" i="5"/>
  <c r="BB40" i="5" s="1"/>
  <c r="AZ22" i="5"/>
  <c r="BB22" i="5" s="1"/>
  <c r="AZ218" i="5"/>
  <c r="BA218" i="5" s="1"/>
  <c r="AZ324" i="5"/>
  <c r="AZ299" i="5"/>
  <c r="BA299" i="5" s="1"/>
  <c r="AZ312" i="5"/>
  <c r="BA312" i="5" s="1"/>
  <c r="AZ315" i="5"/>
  <c r="BB315" i="5" s="1"/>
  <c r="AZ265" i="5"/>
  <c r="AZ127" i="5"/>
  <c r="AZ126" i="5"/>
  <c r="BA126" i="5" s="1"/>
  <c r="AZ95" i="5"/>
  <c r="AZ24" i="5"/>
  <c r="AZ393" i="5"/>
  <c r="AZ255" i="5"/>
  <c r="AZ278" i="5"/>
  <c r="AZ290" i="5"/>
  <c r="AZ318" i="5"/>
  <c r="AZ148" i="5"/>
  <c r="AZ135" i="5"/>
  <c r="AZ110" i="5"/>
  <c r="BA110" i="5" s="1"/>
  <c r="AZ69" i="5"/>
  <c r="BA69" i="5" s="1"/>
  <c r="AZ66" i="5"/>
  <c r="BA66" i="5" s="1"/>
  <c r="AZ305" i="5"/>
  <c r="BA305" i="5" s="1"/>
  <c r="AZ296" i="5"/>
  <c r="AZ303" i="5"/>
  <c r="BA303" i="5" s="1"/>
  <c r="AZ264" i="5"/>
  <c r="BA264" i="5" s="1"/>
  <c r="AZ150" i="5"/>
  <c r="BA150" i="5" s="1"/>
  <c r="AZ123" i="5"/>
  <c r="AZ121" i="5"/>
  <c r="AZ23" i="5"/>
  <c r="BB23" i="5" s="1"/>
  <c r="AZ220" i="5"/>
  <c r="AZ246" i="5"/>
  <c r="AZ200" i="5"/>
  <c r="AZ139" i="5"/>
  <c r="AZ98" i="5"/>
  <c r="AZ91" i="5"/>
  <c r="AZ55" i="5"/>
  <c r="BA55" i="5" s="1"/>
  <c r="AZ249" i="5"/>
  <c r="AZ161" i="5"/>
  <c r="AZ184" i="5"/>
  <c r="BA184" i="5" s="1"/>
  <c r="AZ212" i="5"/>
  <c r="BB212" i="5" s="1"/>
  <c r="B130" i="2"/>
  <c r="H50" i="1"/>
  <c r="V454" i="5"/>
  <c r="V279" i="5"/>
  <c r="V136" i="5"/>
  <c r="U32" i="5"/>
  <c r="V203" i="5"/>
  <c r="V495" i="5"/>
  <c r="V342" i="5"/>
  <c r="B140" i="2"/>
  <c r="B141" i="2"/>
  <c r="B138" i="2"/>
  <c r="H56" i="1"/>
  <c r="AJ84" i="5"/>
  <c r="AJ147" i="5"/>
  <c r="AL147" i="5" s="1"/>
  <c r="AT38" i="5"/>
  <c r="AV38" i="5" s="1"/>
  <c r="AT44" i="5"/>
  <c r="AU44" i="5" s="1"/>
  <c r="AT32" i="5"/>
  <c r="AV32" i="5" s="1"/>
  <c r="AT328" i="5"/>
  <c r="AV328" i="5" s="1"/>
  <c r="AT276" i="5"/>
  <c r="AU276" i="5" s="1"/>
  <c r="AT314" i="5"/>
  <c r="AV314" i="5" s="1"/>
  <c r="AT257" i="5"/>
  <c r="AV257" i="5" s="1"/>
  <c r="AT221" i="5"/>
  <c r="AV221" i="5" s="1"/>
  <c r="AT211" i="5"/>
  <c r="AV211" i="5" s="1"/>
  <c r="AT176" i="5"/>
  <c r="AT160" i="5"/>
  <c r="AV160" i="5" s="1"/>
  <c r="AT131" i="5"/>
  <c r="AV131" i="5" s="1"/>
  <c r="AT135" i="5"/>
  <c r="AV135" i="5" s="1"/>
  <c r="AT118" i="5"/>
  <c r="AT141" i="5"/>
  <c r="AU141" i="5" s="1"/>
  <c r="AT79" i="5"/>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T138" i="5"/>
  <c r="AT126" i="5"/>
  <c r="AU126" i="5" s="1"/>
  <c r="AT83" i="5"/>
  <c r="AV83" i="5" s="1"/>
  <c r="AT87" i="5"/>
  <c r="AU87" i="5" s="1"/>
  <c r="AT22" i="5"/>
  <c r="AT64" i="5"/>
  <c r="AV64" i="5" s="1"/>
  <c r="AT31" i="5"/>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T110" i="5"/>
  <c r="AT92" i="5"/>
  <c r="AT121" i="5"/>
  <c r="AU121" i="5" s="1"/>
  <c r="AT103" i="5"/>
  <c r="AT55" i="5"/>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T88" i="5"/>
  <c r="AT90" i="5"/>
  <c r="AT63" i="5"/>
  <c r="AV63" i="5" s="1"/>
  <c r="AT53" i="5"/>
  <c r="AU53" i="5" s="1"/>
  <c r="AT21" i="5"/>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T96" i="5"/>
  <c r="AT69" i="5"/>
  <c r="AT41" i="5"/>
  <c r="AU41" i="5" s="1"/>
  <c r="AT34" i="5"/>
  <c r="AU34" i="5" s="1"/>
  <c r="AT291" i="5"/>
  <c r="AT327" i="5"/>
  <c r="AT270" i="5"/>
  <c r="AV270" i="5" s="1"/>
  <c r="AT312" i="5"/>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T51" i="5"/>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U46" i="5"/>
  <c r="AZ7" i="5"/>
  <c r="BB7" i="5" s="1"/>
  <c r="AZ344" i="5"/>
  <c r="AZ302" i="5"/>
  <c r="AZ227" i="5"/>
  <c r="BB227" i="5" s="1"/>
  <c r="AZ256" i="5"/>
  <c r="BB256" i="5" s="1"/>
  <c r="AZ282" i="5"/>
  <c r="AZ240" i="5"/>
  <c r="AZ235" i="5"/>
  <c r="BB235" i="5" s="1"/>
  <c r="AZ236" i="5"/>
  <c r="BB236" i="5" s="1"/>
  <c r="AZ118" i="5"/>
  <c r="BA118" i="5" s="1"/>
  <c r="AZ115" i="5"/>
  <c r="AZ169" i="5"/>
  <c r="BA169" i="5" s="1"/>
  <c r="AZ107" i="5"/>
  <c r="BB107" i="5" s="1"/>
  <c r="AZ111" i="5"/>
  <c r="AZ103" i="5"/>
  <c r="BA103" i="5" s="1"/>
  <c r="AZ83" i="5"/>
  <c r="BA83" i="5" s="1"/>
  <c r="AZ53" i="5"/>
  <c r="BA53" i="5" s="1"/>
  <c r="AZ39" i="5"/>
  <c r="BA39" i="5" s="1"/>
  <c r="AZ38" i="5"/>
  <c r="BB38" i="5" s="1"/>
  <c r="AZ8" i="5"/>
  <c r="BA8" i="5" s="1"/>
  <c r="AZ373" i="5"/>
  <c r="BB373" i="5" s="1"/>
  <c r="AZ351" i="5"/>
  <c r="AZ309" i="5"/>
  <c r="AZ241" i="5"/>
  <c r="BA241" i="5" s="1"/>
  <c r="AZ269" i="5"/>
  <c r="BA269" i="5" s="1"/>
  <c r="AZ288" i="5"/>
  <c r="AZ191" i="5"/>
  <c r="AZ242" i="5"/>
  <c r="BB242" i="5" s="1"/>
  <c r="AZ179" i="5"/>
  <c r="BA179" i="5" s="1"/>
  <c r="AZ136" i="5"/>
  <c r="BA136" i="5" s="1"/>
  <c r="AZ134" i="5"/>
  <c r="AZ177" i="5"/>
  <c r="BA177" i="5" s="1"/>
  <c r="AZ119" i="5"/>
  <c r="BB119" i="5" s="1"/>
  <c r="AZ117" i="5"/>
  <c r="BB117" i="5" s="1"/>
  <c r="AZ94" i="5"/>
  <c r="AZ89" i="5"/>
  <c r="BB89" i="5" s="1"/>
  <c r="AZ75" i="5"/>
  <c r="BB75" i="5" s="1"/>
  <c r="AZ52" i="5"/>
  <c r="BA52" i="5" s="1"/>
  <c r="AZ44" i="5"/>
  <c r="BB44" i="5" s="1"/>
  <c r="AZ34" i="5"/>
  <c r="BA34" i="5" s="1"/>
  <c r="AZ206" i="5"/>
  <c r="BB206" i="5" s="1"/>
  <c r="AZ314" i="5"/>
  <c r="AZ251" i="5"/>
  <c r="AZ284" i="5"/>
  <c r="BA284" i="5" s="1"/>
  <c r="AZ300" i="5"/>
  <c r="BB300" i="5" s="1"/>
  <c r="AZ223" i="5"/>
  <c r="AZ178" i="5"/>
  <c r="AZ195" i="5"/>
  <c r="BA195" i="5" s="1"/>
  <c r="AZ174" i="5"/>
  <c r="BB174" i="5" s="1"/>
  <c r="AZ156" i="5"/>
  <c r="BB156" i="5" s="1"/>
  <c r="AZ141" i="5"/>
  <c r="AZ137" i="5"/>
  <c r="BA137" i="5" s="1"/>
  <c r="AZ125" i="5"/>
  <c r="BB125" i="5" s="1"/>
  <c r="AZ114" i="5"/>
  <c r="AZ92" i="5"/>
  <c r="BA92" i="5" s="1"/>
  <c r="AZ47" i="5"/>
  <c r="BB47" i="5" s="1"/>
  <c r="AZ51" i="5"/>
  <c r="BB51" i="5" s="1"/>
  <c r="AZ32" i="5"/>
  <c r="BA32" i="5" s="1"/>
  <c r="AZ45" i="5"/>
  <c r="BB45" i="5" s="1"/>
  <c r="AZ326" i="5"/>
  <c r="BA326" i="5" s="1"/>
  <c r="AZ274" i="5"/>
  <c r="BB274" i="5" s="1"/>
  <c r="AZ219" i="5"/>
  <c r="AZ197" i="5"/>
  <c r="AZ132" i="5"/>
  <c r="BB132" i="5" s="1"/>
  <c r="AZ81" i="5"/>
  <c r="BB81" i="5" s="1"/>
  <c r="AZ80" i="5"/>
  <c r="AZ70" i="5"/>
  <c r="AZ68" i="5"/>
  <c r="BA68" i="5" s="1"/>
  <c r="AZ43" i="5"/>
  <c r="BA43" i="5" s="1"/>
  <c r="O12" i="5"/>
  <c r="AZ12" i="5" s="1"/>
  <c r="AZ352" i="5"/>
  <c r="AZ339" i="5"/>
  <c r="BB339" i="5" s="1"/>
  <c r="AZ295" i="5"/>
  <c r="BA295" i="5" s="1"/>
  <c r="AZ188" i="5"/>
  <c r="AZ247" i="5"/>
  <c r="BA247" i="5" s="1"/>
  <c r="AZ279" i="5"/>
  <c r="BB279" i="5" s="1"/>
  <c r="AZ237" i="5"/>
  <c r="BA237" i="5" s="1"/>
  <c r="AZ226" i="5"/>
  <c r="BB226" i="5" s="1"/>
  <c r="AZ230" i="5"/>
  <c r="BA230" i="5" s="1"/>
  <c r="AZ201" i="5"/>
  <c r="BA201" i="5" s="1"/>
  <c r="AZ180" i="5"/>
  <c r="BB180" i="5" s="1"/>
  <c r="AZ163" i="5"/>
  <c r="AZ154" i="5"/>
  <c r="AZ100" i="5"/>
  <c r="BA100" i="5" s="1"/>
  <c r="AZ86" i="5"/>
  <c r="BA86" i="5" s="1"/>
  <c r="AZ84" i="5"/>
  <c r="AZ78" i="5"/>
  <c r="AZ21" i="5"/>
  <c r="BA21" i="5" s="1"/>
  <c r="AZ30" i="5"/>
  <c r="BA30" i="5" s="1"/>
  <c r="AZ369" i="5"/>
  <c r="BA369" i="5" s="1"/>
  <c r="AZ346" i="5"/>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AZ112" i="5"/>
  <c r="AZ109" i="5"/>
  <c r="BA109" i="5" s="1"/>
  <c r="AZ88" i="5"/>
  <c r="BB88" i="5" s="1"/>
  <c r="AZ71" i="5"/>
  <c r="AZ48" i="5"/>
  <c r="AZ41" i="5"/>
  <c r="BB41" i="5" s="1"/>
  <c r="AZ29" i="5"/>
  <c r="BA29" i="5" s="1"/>
  <c r="AZ332" i="5"/>
  <c r="BA332" i="5" s="1"/>
  <c r="AZ283" i="5"/>
  <c r="AZ157" i="5"/>
  <c r="BB157" i="5" s="1"/>
  <c r="AZ231" i="5"/>
  <c r="BA231" i="5" s="1"/>
  <c r="AZ221" i="5"/>
  <c r="AZ172" i="5"/>
  <c r="BA172" i="5" s="1"/>
  <c r="AZ147" i="5"/>
  <c r="BA147" i="5" s="1"/>
  <c r="AZ105" i="5"/>
  <c r="BA105" i="5" s="1"/>
  <c r="AZ322" i="5"/>
  <c r="BA322" i="5" s="1"/>
  <c r="AZ263" i="5"/>
  <c r="BB263" i="5" s="1"/>
  <c r="AZ298" i="5"/>
  <c r="BA298" i="5" s="1"/>
  <c r="AZ313" i="5"/>
  <c r="BA313" i="5" s="1"/>
  <c r="AZ261" i="5"/>
  <c r="AZ199" i="5"/>
  <c r="AZ210" i="5"/>
  <c r="BA210" i="5" s="1"/>
  <c r="AZ208" i="5"/>
  <c r="BA208" i="5" s="1"/>
  <c r="AZ168" i="5"/>
  <c r="AZ159" i="5"/>
  <c r="AZ145" i="5"/>
  <c r="BA145" i="5" s="1"/>
  <c r="AZ133" i="5"/>
  <c r="BA133" i="5" s="1"/>
  <c r="AZ131" i="5"/>
  <c r="BA131" i="5" s="1"/>
  <c r="AZ97" i="5"/>
  <c r="AZ65" i="5"/>
  <c r="BB65" i="5" s="1"/>
  <c r="AZ61" i="5"/>
  <c r="BB61" i="5" s="1"/>
  <c r="AZ56" i="5"/>
  <c r="AZ26" i="5"/>
  <c r="BA26" i="5" s="1"/>
  <c r="AZ411" i="5"/>
  <c r="BB411" i="5" s="1"/>
  <c r="AZ316" i="5"/>
  <c r="BA316" i="5" s="1"/>
  <c r="AZ329" i="5"/>
  <c r="BB329" i="5" s="1"/>
  <c r="AZ268" i="5"/>
  <c r="BB268" i="5" s="1"/>
  <c r="AZ317" i="5"/>
  <c r="BB317" i="5" s="1"/>
  <c r="AZ323" i="5"/>
  <c r="BA323" i="5" s="1"/>
  <c r="AZ266" i="5"/>
  <c r="AZ202" i="5"/>
  <c r="AZ214" i="5"/>
  <c r="BB214" i="5" s="1"/>
  <c r="AZ213" i="5"/>
  <c r="BB213" i="5" s="1"/>
  <c r="AZ183" i="5"/>
  <c r="AZ166" i="5"/>
  <c r="AZ101" i="5"/>
  <c r="BA101" i="5" s="1"/>
  <c r="AZ138" i="5"/>
  <c r="BA138" i="5" s="1"/>
  <c r="AZ144" i="5"/>
  <c r="BB144" i="5" s="1"/>
  <c r="AZ74" i="5"/>
  <c r="AZ76" i="5"/>
  <c r="BB76" i="5" s="1"/>
  <c r="AZ54" i="5"/>
  <c r="BB54" i="5" s="1"/>
  <c r="AZ64" i="5"/>
  <c r="AZ31" i="5"/>
  <c r="BA31" i="5" s="1"/>
  <c r="AZ338" i="5"/>
  <c r="BA338" i="5" s="1"/>
  <c r="AZ337" i="5"/>
  <c r="BA337" i="5" s="1"/>
  <c r="AZ287" i="5"/>
  <c r="BA287" i="5" s="1"/>
  <c r="AZ331" i="5"/>
  <c r="BA331" i="5" s="1"/>
  <c r="AZ207" i="5"/>
  <c r="BA207" i="5" s="1"/>
  <c r="AZ276" i="5"/>
  <c r="BA276" i="5" s="1"/>
  <c r="AZ234" i="5"/>
  <c r="AZ222" i="5"/>
  <c r="AZ225" i="5"/>
  <c r="BA225" i="5" s="1"/>
  <c r="AZ198" i="5"/>
  <c r="BB198" i="5" s="1"/>
  <c r="AZ176" i="5"/>
  <c r="AZ160" i="5"/>
  <c r="AZ149" i="5"/>
  <c r="BB149" i="5" s="1"/>
  <c r="AZ85" i="5"/>
  <c r="BB85" i="5" s="1"/>
  <c r="AZ108" i="5"/>
  <c r="BA108" i="5" s="1"/>
  <c r="AZ82" i="5"/>
  <c r="AZ72" i="5"/>
  <c r="BA72" i="5" s="1"/>
  <c r="AZ73" i="5"/>
  <c r="BA73" i="5" s="1"/>
  <c r="U287" i="5"/>
  <c r="AU160" i="5"/>
  <c r="AV79" i="5"/>
  <c r="AU79" i="5"/>
  <c r="AU189" i="5"/>
  <c r="AV173" i="5"/>
  <c r="AU173" i="5"/>
  <c r="AV87" i="5"/>
  <c r="AU31" i="5"/>
  <c r="AV31" i="5"/>
  <c r="AJ172" i="5"/>
  <c r="AU187" i="5"/>
  <c r="AV187" i="5"/>
  <c r="AV110" i="5"/>
  <c r="AU110" i="5"/>
  <c r="AV92" i="5"/>
  <c r="AU92" i="5"/>
  <c r="AV121" i="5"/>
  <c r="AV103" i="5"/>
  <c r="AU103" i="5"/>
  <c r="AU55" i="5"/>
  <c r="AV55" i="5"/>
  <c r="AU65" i="5"/>
  <c r="AU307" i="5"/>
  <c r="AU71" i="5"/>
  <c r="AV71" i="5"/>
  <c r="AV88" i="5"/>
  <c r="AU88" i="5"/>
  <c r="AU90" i="5"/>
  <c r="AV90" i="5"/>
  <c r="AU63" i="5"/>
  <c r="AV53" i="5"/>
  <c r="AU21" i="5"/>
  <c r="AV21" i="5"/>
  <c r="B142" i="2"/>
  <c r="B62" i="5"/>
  <c r="AU176" i="5"/>
  <c r="AV176" i="5"/>
  <c r="AU131" i="5"/>
  <c r="AU135" i="5"/>
  <c r="AU118" i="5"/>
  <c r="AV118" i="5"/>
  <c r="AV141" i="5"/>
  <c r="AV23" i="5"/>
  <c r="AV138" i="5"/>
  <c r="AU138" i="5"/>
  <c r="AU83" i="5"/>
  <c r="AU22" i="5"/>
  <c r="AV22" i="5"/>
  <c r="AJ166" i="5"/>
  <c r="AJ7" i="5"/>
  <c r="AK7" i="5" s="1"/>
  <c r="AJ109" i="5"/>
  <c r="AL109" i="5" s="1"/>
  <c r="AJ121" i="5"/>
  <c r="AL121" i="5" s="1"/>
  <c r="V242" i="5"/>
  <c r="AU299" i="5"/>
  <c r="AV210" i="5"/>
  <c r="AU100" i="5"/>
  <c r="AV100" i="5"/>
  <c r="AV96" i="5"/>
  <c r="AU96" i="5"/>
  <c r="AU69" i="5"/>
  <c r="AV69" i="5"/>
  <c r="AV41" i="5"/>
  <c r="AV34" i="5"/>
  <c r="AU291" i="5"/>
  <c r="AV291" i="5"/>
  <c r="AU327" i="5"/>
  <c r="AV327" i="5"/>
  <c r="AV312" i="5"/>
  <c r="AU312" i="5"/>
  <c r="AU20" i="5"/>
  <c r="AV20" i="5"/>
  <c r="AV51" i="5"/>
  <c r="AU51" i="5"/>
  <c r="AU8" i="5"/>
  <c r="AJ43" i="5"/>
  <c r="AL43" i="5" s="1"/>
  <c r="V484" i="5"/>
  <c r="AU286" i="5"/>
  <c r="AV286" i="5"/>
  <c r="AV324" i="5"/>
  <c r="AU324" i="5"/>
  <c r="AV273" i="5"/>
  <c r="AV153" i="5"/>
  <c r="AU153" i="5"/>
  <c r="AV66" i="5"/>
  <c r="AU66" i="5"/>
  <c r="AU54" i="5"/>
  <c r="AV54" i="5"/>
  <c r="AV39" i="5"/>
  <c r="AU246" i="5"/>
  <c r="AV246" i="5"/>
  <c r="AU249" i="5"/>
  <c r="AV249" i="5"/>
  <c r="AV102" i="5"/>
  <c r="AU102" i="5"/>
  <c r="AU62" i="5"/>
  <c r="AV62" i="5"/>
  <c r="AU43" i="5"/>
  <c r="AV43" i="5"/>
  <c r="AV29" i="5"/>
  <c r="AU29"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162" i="5"/>
  <c r="V508" i="5"/>
  <c r="V56" i="5"/>
  <c r="U374" i="5"/>
  <c r="V235" i="5"/>
  <c r="V372" i="5"/>
  <c r="V475" i="5"/>
  <c r="U553" i="5"/>
  <c r="V384" i="5"/>
  <c r="U181" i="5"/>
  <c r="V7" i="5"/>
  <c r="U7" i="5"/>
  <c r="BA240" i="5"/>
  <c r="BB240" i="5"/>
  <c r="BB309" i="5"/>
  <c r="BA309" i="5"/>
  <c r="BA242" i="5"/>
  <c r="BA134" i="5"/>
  <c r="BB134" i="5"/>
  <c r="BA89" i="5"/>
  <c r="BB284" i="5"/>
  <c r="U488" i="5"/>
  <c r="V488" i="5"/>
  <c r="U497" i="5"/>
  <c r="V497" i="5"/>
  <c r="V523" i="5"/>
  <c r="U523" i="5"/>
  <c r="U510" i="5"/>
  <c r="V510" i="5"/>
  <c r="V529" i="5"/>
  <c r="U529" i="5"/>
  <c r="V338" i="5"/>
  <c r="U338" i="5"/>
  <c r="V441" i="5"/>
  <c r="U441" i="5"/>
  <c r="U49" i="5"/>
  <c r="V49" i="5"/>
  <c r="U253" i="5"/>
  <c r="V253" i="5"/>
  <c r="U120" i="5"/>
  <c r="V120" i="5"/>
  <c r="U48" i="5"/>
  <c r="V48" i="5"/>
  <c r="U465" i="5"/>
  <c r="V465" i="5"/>
  <c r="V369" i="5"/>
  <c r="U369" i="5"/>
  <c r="V266" i="5"/>
  <c r="U266" i="5"/>
  <c r="U128" i="5"/>
  <c r="V128" i="5"/>
  <c r="U504" i="5"/>
  <c r="V504" i="5"/>
  <c r="U135" i="5"/>
  <c r="V135" i="5"/>
  <c r="V196" i="5"/>
  <c r="U196" i="5"/>
  <c r="V107" i="5"/>
  <c r="U107" i="5"/>
  <c r="U8" i="5"/>
  <c r="V8" i="5"/>
  <c r="V312" i="5"/>
  <c r="U318" i="5"/>
  <c r="BB283" i="5"/>
  <c r="BA283" i="5"/>
  <c r="BA274" i="5"/>
  <c r="BA219" i="5"/>
  <c r="BB219" i="5"/>
  <c r="BB221" i="5"/>
  <c r="BA221" i="5"/>
  <c r="BB197" i="5"/>
  <c r="BA197" i="5"/>
  <c r="BA81" i="5"/>
  <c r="BB80" i="5"/>
  <c r="BA80" i="5"/>
  <c r="BB70" i="5"/>
  <c r="BA70" i="5"/>
  <c r="BB68" i="5"/>
  <c r="BB43" i="5"/>
  <c r="BA352" i="5"/>
  <c r="BB352" i="5"/>
  <c r="BB188" i="5"/>
  <c r="BA188" i="5"/>
  <c r="BB247" i="5"/>
  <c r="BA180" i="5"/>
  <c r="BA163" i="5"/>
  <c r="BB163" i="5"/>
  <c r="BB154" i="5"/>
  <c r="BA154" i="5"/>
  <c r="BB86" i="5"/>
  <c r="BA84" i="5"/>
  <c r="BB84" i="5"/>
  <c r="BA78" i="5"/>
  <c r="BB78" i="5"/>
  <c r="BA346" i="5"/>
  <c r="BB346" i="5"/>
  <c r="BB262" i="5"/>
  <c r="BA285" i="5"/>
  <c r="BB175" i="5"/>
  <c r="BA113" i="5"/>
  <c r="BB113" i="5"/>
  <c r="BB112" i="5"/>
  <c r="BA112" i="5"/>
  <c r="BA71" i="5"/>
  <c r="BB71" i="5"/>
  <c r="BB48" i="5"/>
  <c r="BA48" i="5"/>
  <c r="U419" i="5"/>
  <c r="V419" i="5"/>
  <c r="V548" i="5"/>
  <c r="U548" i="5"/>
  <c r="U543" i="5"/>
  <c r="V543" i="5"/>
  <c r="V483" i="5"/>
  <c r="U483" i="5"/>
  <c r="U227" i="5"/>
  <c r="V227" i="5"/>
  <c r="U444" i="5"/>
  <c r="V444" i="5"/>
  <c r="U460" i="5"/>
  <c r="V460" i="5"/>
  <c r="U36" i="5"/>
  <c r="V36" i="5"/>
  <c r="V436" i="5"/>
  <c r="U436" i="5"/>
  <c r="V479" i="5"/>
  <c r="U479" i="5"/>
  <c r="U527" i="5"/>
  <c r="V527" i="5"/>
  <c r="V534" i="5"/>
  <c r="U534" i="5"/>
  <c r="U489" i="5"/>
  <c r="V489" i="5"/>
  <c r="U401" i="5"/>
  <c r="V401" i="5"/>
  <c r="U474" i="5"/>
  <c r="V474" i="5"/>
  <c r="V491" i="5"/>
  <c r="U491" i="5"/>
  <c r="U365" i="5"/>
  <c r="V365" i="5"/>
  <c r="U298" i="5"/>
  <c r="V298" i="5"/>
  <c r="U208" i="5"/>
  <c r="V208" i="5"/>
  <c r="V55" i="5"/>
  <c r="U55" i="5"/>
  <c r="V558" i="5"/>
  <c r="U558" i="5"/>
  <c r="U426" i="5"/>
  <c r="V426" i="5"/>
  <c r="U346" i="5"/>
  <c r="V346" i="5"/>
  <c r="U467" i="5"/>
  <c r="V467" i="5"/>
  <c r="U358" i="5"/>
  <c r="V358" i="5"/>
  <c r="U447" i="5"/>
  <c r="V447" i="5"/>
  <c r="V376" i="5"/>
  <c r="U376" i="5"/>
  <c r="V292" i="5"/>
  <c r="U292" i="5"/>
  <c r="U177" i="5"/>
  <c r="V177" i="5"/>
  <c r="U449" i="5"/>
  <c r="V449" i="5"/>
  <c r="U550" i="5"/>
  <c r="V550" i="5"/>
  <c r="U538" i="5"/>
  <c r="V538" i="5"/>
  <c r="U446" i="5"/>
  <c r="V446" i="5"/>
  <c r="U533" i="5"/>
  <c r="V533" i="5"/>
  <c r="U357" i="5"/>
  <c r="V357" i="5"/>
  <c r="U248" i="5"/>
  <c r="V248" i="5"/>
  <c r="U141" i="5"/>
  <c r="V141" i="5"/>
  <c r="V418" i="5"/>
  <c r="U418" i="5"/>
  <c r="U433" i="5"/>
  <c r="V433" i="5"/>
  <c r="U307" i="5"/>
  <c r="V307" i="5"/>
  <c r="U314" i="5"/>
  <c r="V314" i="5"/>
  <c r="U219" i="5"/>
  <c r="V219" i="5"/>
  <c r="U220" i="5"/>
  <c r="V220" i="5"/>
  <c r="U184" i="5"/>
  <c r="V104" i="5"/>
  <c r="U104" i="5"/>
  <c r="U71" i="5"/>
  <c r="V71" i="5"/>
  <c r="U45" i="5"/>
  <c r="V45" i="5"/>
  <c r="U409" i="5"/>
  <c r="U424" i="5"/>
  <c r="V424" i="5"/>
  <c r="U337" i="5"/>
  <c r="V337" i="5"/>
  <c r="V305" i="5"/>
  <c r="U305" i="5"/>
  <c r="U328" i="5"/>
  <c r="V328" i="5"/>
  <c r="U213" i="5"/>
  <c r="V213" i="5"/>
  <c r="U218" i="5"/>
  <c r="V218" i="5"/>
  <c r="U182" i="5"/>
  <c r="V182" i="5"/>
  <c r="V75" i="5"/>
  <c r="U68" i="5"/>
  <c r="V68" i="5"/>
  <c r="U42" i="5"/>
  <c r="V42" i="5"/>
  <c r="U469" i="5"/>
  <c r="V469" i="5"/>
  <c r="V552" i="5"/>
  <c r="U552" i="5"/>
  <c r="V344" i="5"/>
  <c r="U344" i="5"/>
  <c r="V486" i="5"/>
  <c r="U486" i="5"/>
  <c r="U422" i="5"/>
  <c r="V422" i="5"/>
  <c r="V512" i="5"/>
  <c r="U512" i="5"/>
  <c r="V442" i="5"/>
  <c r="U442" i="5"/>
  <c r="V472" i="5"/>
  <c r="U472" i="5"/>
  <c r="U404" i="5"/>
  <c r="V404" i="5"/>
  <c r="V228" i="5"/>
  <c r="U228" i="5"/>
  <c r="U437" i="5"/>
  <c r="V437" i="5"/>
  <c r="U359" i="5"/>
  <c r="V359" i="5"/>
  <c r="U321" i="5"/>
  <c r="V321" i="5"/>
  <c r="U332" i="5"/>
  <c r="V332" i="5"/>
  <c r="V233" i="5"/>
  <c r="U233" i="5"/>
  <c r="V234" i="5"/>
  <c r="U234" i="5"/>
  <c r="V122" i="5"/>
  <c r="U122" i="5"/>
  <c r="V113" i="5"/>
  <c r="U113" i="5"/>
  <c r="U40" i="5"/>
  <c r="V498" i="5"/>
  <c r="U498" i="5"/>
  <c r="V438" i="5"/>
  <c r="U438" i="5"/>
  <c r="U499" i="5"/>
  <c r="V499" i="5"/>
  <c r="V195" i="5"/>
  <c r="U195" i="5"/>
  <c r="V341" i="5"/>
  <c r="U341" i="5"/>
  <c r="U315" i="5"/>
  <c r="V315" i="5"/>
  <c r="U320" i="5"/>
  <c r="V320" i="5"/>
  <c r="V261" i="5"/>
  <c r="U261" i="5"/>
  <c r="U299" i="5"/>
  <c r="V299" i="5"/>
  <c r="U322" i="5"/>
  <c r="V322" i="5"/>
  <c r="U263" i="5"/>
  <c r="V263" i="5"/>
  <c r="V225" i="5"/>
  <c r="U225" i="5"/>
  <c r="V229" i="5"/>
  <c r="U229" i="5"/>
  <c r="V204" i="5"/>
  <c r="U204" i="5"/>
  <c r="V100" i="5"/>
  <c r="U100" i="5"/>
  <c r="U173" i="5"/>
  <c r="V173" i="5"/>
  <c r="V115" i="5"/>
  <c r="U115" i="5"/>
  <c r="V109" i="5"/>
  <c r="U109" i="5"/>
  <c r="V87" i="5"/>
  <c r="U87" i="5"/>
  <c r="V69" i="5"/>
  <c r="V80" i="5"/>
  <c r="U80" i="5"/>
  <c r="V33" i="5"/>
  <c r="U33" i="5"/>
  <c r="U276" i="5"/>
  <c r="V276" i="5"/>
  <c r="U252" i="5"/>
  <c r="V252" i="5"/>
  <c r="U207" i="5"/>
  <c r="V207" i="5"/>
  <c r="U211" i="5"/>
  <c r="V211" i="5"/>
  <c r="V151" i="5"/>
  <c r="U151" i="5"/>
  <c r="U155" i="5"/>
  <c r="V155" i="5"/>
  <c r="U64" i="5"/>
  <c r="V64" i="5"/>
  <c r="BA344" i="5"/>
  <c r="BB344" i="5"/>
  <c r="BA256" i="5"/>
  <c r="BA111" i="5"/>
  <c r="BB111" i="5"/>
  <c r="BB351" i="5"/>
  <c r="BA351" i="5"/>
  <c r="BB269" i="5"/>
  <c r="BB191" i="5"/>
  <c r="BA191" i="5"/>
  <c r="BB94" i="5"/>
  <c r="BA94" i="5"/>
  <c r="BA206" i="5"/>
  <c r="BA251" i="5"/>
  <c r="BB251" i="5"/>
  <c r="BA223" i="5"/>
  <c r="BB223" i="5"/>
  <c r="BB141" i="5"/>
  <c r="BA141" i="5"/>
  <c r="BB114" i="5"/>
  <c r="BA114" i="5"/>
  <c r="U350" i="5"/>
  <c r="V350" i="5"/>
  <c r="V413" i="5"/>
  <c r="U413" i="5"/>
  <c r="U304" i="5"/>
  <c r="V304" i="5"/>
  <c r="U555" i="5"/>
  <c r="V555" i="5"/>
  <c r="V434" i="5"/>
  <c r="U434" i="5"/>
  <c r="U515" i="5"/>
  <c r="U191" i="5"/>
  <c r="V191" i="5"/>
  <c r="U395" i="5"/>
  <c r="V395" i="5"/>
  <c r="V355" i="5"/>
  <c r="U355" i="5"/>
  <c r="V206" i="5"/>
  <c r="U206" i="5"/>
  <c r="V317" i="5"/>
  <c r="U317" i="5"/>
  <c r="U125" i="5"/>
  <c r="V125" i="5"/>
  <c r="V297" i="5"/>
  <c r="U297" i="5"/>
  <c r="U330" i="5"/>
  <c r="V330" i="5"/>
  <c r="V153" i="5"/>
  <c r="U153" i="5"/>
  <c r="V179" i="5"/>
  <c r="U179" i="5"/>
  <c r="U78" i="5"/>
  <c r="V78" i="5"/>
  <c r="U247" i="5"/>
  <c r="V247" i="5"/>
  <c r="V326" i="5"/>
  <c r="U326" i="5"/>
  <c r="U240" i="5"/>
  <c r="V240" i="5"/>
  <c r="V143" i="5"/>
  <c r="U143" i="5"/>
  <c r="V73" i="5"/>
  <c r="U73" i="5"/>
  <c r="U440" i="5"/>
  <c r="V440" i="5"/>
  <c r="V378" i="5"/>
  <c r="U378" i="5"/>
  <c r="V193" i="5"/>
  <c r="U193" i="5"/>
  <c r="V147" i="5"/>
  <c r="U147" i="5"/>
  <c r="U54" i="5"/>
  <c r="V513" i="5"/>
  <c r="U513" i="5"/>
  <c r="U294" i="5"/>
  <c r="V294" i="5"/>
  <c r="U415" i="5"/>
  <c r="U271" i="5"/>
  <c r="V271" i="5"/>
  <c r="V274" i="5"/>
  <c r="U274" i="5"/>
  <c r="V243" i="5"/>
  <c r="U243" i="5"/>
  <c r="V123" i="5"/>
  <c r="U123" i="5"/>
  <c r="U59" i="5"/>
  <c r="U44" i="5"/>
  <c r="V44" i="5"/>
  <c r="V221" i="5"/>
  <c r="U223" i="5"/>
  <c r="V223" i="5"/>
  <c r="V171" i="5"/>
  <c r="U171" i="5"/>
  <c r="V106" i="5"/>
  <c r="U106" i="5"/>
  <c r="U76" i="5"/>
  <c r="V76" i="5"/>
  <c r="U30" i="5"/>
  <c r="V30" i="5"/>
  <c r="AJ93" i="5"/>
  <c r="AJ49" i="5"/>
  <c r="AL49" i="5" s="1"/>
  <c r="AJ105" i="5"/>
  <c r="AK105" i="5" s="1"/>
  <c r="AJ75" i="5"/>
  <c r="AL75" i="5" s="1"/>
  <c r="AJ188" i="5"/>
  <c r="AK188" i="5" s="1"/>
  <c r="AJ146" i="5"/>
  <c r="AJ77" i="5"/>
  <c r="AK77" i="5" s="1"/>
  <c r="AJ169" i="5"/>
  <c r="AJ195" i="5"/>
  <c r="AL195" i="5" s="1"/>
  <c r="AJ156" i="5"/>
  <c r="AL156" i="5" s="1"/>
  <c r="AJ87" i="5"/>
  <c r="AJ24" i="5"/>
  <c r="AL24" i="5" s="1"/>
  <c r="AJ44" i="5"/>
  <c r="AK44" i="5" s="1"/>
  <c r="V201" i="5"/>
  <c r="V275" i="5"/>
  <c r="BA261" i="5"/>
  <c r="BB261" i="5"/>
  <c r="BB199" i="5"/>
  <c r="BA199" i="5"/>
  <c r="BB208" i="5"/>
  <c r="BA168" i="5"/>
  <c r="BB168" i="5"/>
  <c r="BA159" i="5"/>
  <c r="BB159" i="5"/>
  <c r="BA97" i="5"/>
  <c r="BB97" i="5"/>
  <c r="BA61" i="5"/>
  <c r="BA56" i="5"/>
  <c r="BB56" i="5"/>
  <c r="BB26" i="5"/>
  <c r="BB323" i="5"/>
  <c r="BB266" i="5"/>
  <c r="BA266" i="5"/>
  <c r="BB202" i="5"/>
  <c r="BA202" i="5"/>
  <c r="BB183" i="5"/>
  <c r="BA183" i="5"/>
  <c r="BB166" i="5"/>
  <c r="BA166" i="5"/>
  <c r="BB138" i="5"/>
  <c r="BA74" i="5"/>
  <c r="BB74" i="5"/>
  <c r="BB64" i="5"/>
  <c r="BA64" i="5"/>
  <c r="BB234" i="5"/>
  <c r="BA234" i="5"/>
  <c r="BA222" i="5"/>
  <c r="BB222" i="5"/>
  <c r="BA198" i="5"/>
  <c r="BA176" i="5"/>
  <c r="BB176" i="5"/>
  <c r="BA160" i="5"/>
  <c r="BB160" i="5"/>
  <c r="BA82" i="5"/>
  <c r="BB82" i="5"/>
  <c r="BA20" i="5"/>
  <c r="BB20" i="5"/>
  <c r="U503" i="5"/>
  <c r="V503" i="5"/>
  <c r="V494" i="5"/>
  <c r="U494" i="5"/>
  <c r="U74" i="5"/>
  <c r="V74" i="5"/>
  <c r="U477" i="5"/>
  <c r="V477" i="5"/>
  <c r="V547" i="5"/>
  <c r="U547" i="5"/>
  <c r="U521" i="5"/>
  <c r="V521" i="5"/>
  <c r="U327" i="5"/>
  <c r="V327" i="5"/>
  <c r="U397" i="5"/>
  <c r="V397" i="5"/>
  <c r="U450" i="5"/>
  <c r="V450" i="5"/>
  <c r="V352" i="5"/>
  <c r="U352" i="5"/>
  <c r="U360" i="5"/>
  <c r="V360" i="5"/>
  <c r="V391" i="5"/>
  <c r="U391" i="5"/>
  <c r="U323" i="5"/>
  <c r="V323" i="5"/>
  <c r="U140" i="5"/>
  <c r="V140" i="5"/>
  <c r="V27" i="5"/>
  <c r="U27" i="5"/>
  <c r="U528" i="5"/>
  <c r="V528" i="5"/>
  <c r="U541" i="5"/>
  <c r="V541" i="5"/>
  <c r="V556" i="5"/>
  <c r="U556" i="5"/>
  <c r="U452" i="5"/>
  <c r="V452" i="5"/>
  <c r="V517" i="5"/>
  <c r="U517" i="5"/>
  <c r="V370" i="5"/>
  <c r="U370" i="5"/>
  <c r="U393" i="5"/>
  <c r="V393" i="5"/>
  <c r="V265" i="5"/>
  <c r="U265" i="5"/>
  <c r="U112" i="5"/>
  <c r="V112" i="5"/>
  <c r="V551" i="5"/>
  <c r="U551" i="5"/>
  <c r="U540" i="5"/>
  <c r="V540" i="5"/>
  <c r="V416" i="5"/>
  <c r="U416" i="5"/>
  <c r="U485" i="5"/>
  <c r="V485" i="5"/>
  <c r="U507" i="5"/>
  <c r="V507" i="5"/>
  <c r="V388" i="5"/>
  <c r="U388" i="5"/>
  <c r="V343" i="5"/>
  <c r="U343" i="5"/>
  <c r="U166" i="5"/>
  <c r="V166" i="5"/>
  <c r="U25" i="5"/>
  <c r="V25" i="5"/>
  <c r="U373" i="5"/>
  <c r="V373" i="5"/>
  <c r="V389" i="5"/>
  <c r="U389" i="5"/>
  <c r="V410" i="5"/>
  <c r="U410" i="5"/>
  <c r="V309" i="5"/>
  <c r="U309" i="5"/>
  <c r="V296" i="5"/>
  <c r="U296" i="5"/>
  <c r="U278" i="5"/>
  <c r="V278" i="5"/>
  <c r="U168" i="5"/>
  <c r="V168" i="5"/>
  <c r="U202" i="5"/>
  <c r="V202" i="5"/>
  <c r="V111" i="5"/>
  <c r="U111" i="5"/>
  <c r="U129" i="5"/>
  <c r="V129" i="5"/>
  <c r="U65" i="5"/>
  <c r="V65" i="5"/>
  <c r="U21" i="5"/>
  <c r="V21" i="5"/>
  <c r="U385" i="5"/>
  <c r="V385" i="5"/>
  <c r="V405" i="5"/>
  <c r="U405" i="5"/>
  <c r="U286" i="5"/>
  <c r="V286" i="5"/>
  <c r="U311" i="5"/>
  <c r="V311" i="5"/>
  <c r="V157" i="5"/>
  <c r="U157" i="5"/>
  <c r="U200" i="5"/>
  <c r="V200" i="5"/>
  <c r="V86" i="5"/>
  <c r="U86" i="5"/>
  <c r="U124" i="5"/>
  <c r="V124" i="5"/>
  <c r="U62" i="5"/>
  <c r="V62" i="5"/>
  <c r="U46" i="5"/>
  <c r="U559" i="5"/>
  <c r="V559" i="5"/>
  <c r="U524" i="5"/>
  <c r="V524" i="5"/>
  <c r="V545" i="5"/>
  <c r="V557" i="5"/>
  <c r="U557" i="5"/>
  <c r="V470" i="5"/>
  <c r="U470" i="5"/>
  <c r="U398" i="5"/>
  <c r="V398" i="5"/>
  <c r="V500" i="5"/>
  <c r="U500" i="5"/>
  <c r="V339" i="5"/>
  <c r="U339" i="5"/>
  <c r="V448" i="5"/>
  <c r="U448" i="5"/>
  <c r="U383" i="5"/>
  <c r="V383" i="5"/>
  <c r="U421" i="5"/>
  <c r="V421" i="5"/>
  <c r="U329" i="5"/>
  <c r="V329" i="5"/>
  <c r="U325" i="5"/>
  <c r="V325" i="5"/>
  <c r="V295" i="5"/>
  <c r="U295" i="5"/>
  <c r="V192" i="5"/>
  <c r="U192" i="5"/>
  <c r="U209" i="5"/>
  <c r="V163" i="5"/>
  <c r="U163" i="5"/>
  <c r="V148" i="5"/>
  <c r="U148" i="5"/>
  <c r="U58" i="5"/>
  <c r="V58" i="5"/>
  <c r="U347" i="5"/>
  <c r="V347" i="5"/>
  <c r="U478" i="5"/>
  <c r="V478" i="5"/>
  <c r="U324" i="5"/>
  <c r="V324" i="5"/>
  <c r="V407" i="5"/>
  <c r="U407" i="5"/>
  <c r="U214" i="5"/>
  <c r="V214" i="5"/>
  <c r="V381" i="5"/>
  <c r="U381" i="5"/>
  <c r="V283" i="5"/>
  <c r="U283" i="5"/>
  <c r="V306" i="5"/>
  <c r="U306" i="5"/>
  <c r="U254" i="5"/>
  <c r="V254" i="5"/>
  <c r="V210" i="5"/>
  <c r="U212" i="5"/>
  <c r="V212" i="5"/>
  <c r="V215" i="5"/>
  <c r="U215" i="5"/>
  <c r="U194" i="5"/>
  <c r="V194" i="5"/>
  <c r="V170" i="5"/>
  <c r="V149" i="5"/>
  <c r="U149" i="5"/>
  <c r="V156" i="5"/>
  <c r="U156" i="5"/>
  <c r="U84" i="5"/>
  <c r="V84" i="5"/>
  <c r="U101" i="5"/>
  <c r="V101" i="5"/>
  <c r="U94" i="5"/>
  <c r="V94" i="5"/>
  <c r="U66" i="5"/>
  <c r="V66" i="5"/>
  <c r="U70" i="5"/>
  <c r="V70" i="5"/>
  <c r="U39" i="5"/>
  <c r="V39" i="5"/>
  <c r="V250" i="5"/>
  <c r="U250" i="5"/>
  <c r="V176" i="5"/>
  <c r="U176" i="5"/>
  <c r="U174" i="5"/>
  <c r="U150" i="5"/>
  <c r="V150" i="5"/>
  <c r="U131" i="5"/>
  <c r="V131" i="5"/>
  <c r="V83" i="5"/>
  <c r="U83" i="5"/>
  <c r="U67" i="5"/>
  <c r="V67" i="5"/>
  <c r="U41" i="5"/>
  <c r="V41" i="5"/>
  <c r="BA302" i="5"/>
  <c r="BB302" i="5"/>
  <c r="BA282" i="5"/>
  <c r="BB282" i="5"/>
  <c r="BA236" i="5"/>
  <c r="BA115" i="5"/>
  <c r="BB115" i="5"/>
  <c r="BB83" i="5"/>
  <c r="BA373" i="5"/>
  <c r="BB288" i="5"/>
  <c r="BA288" i="5"/>
  <c r="BB179" i="5"/>
  <c r="BA117" i="5"/>
  <c r="BA314" i="5"/>
  <c r="BB314" i="5"/>
  <c r="BA300" i="5"/>
  <c r="BA178" i="5"/>
  <c r="BB178" i="5"/>
  <c r="BB137" i="5"/>
  <c r="V531" i="5"/>
  <c r="U531" i="5"/>
  <c r="V310" i="5"/>
  <c r="U310" i="5"/>
  <c r="V154" i="5"/>
  <c r="U154" i="5"/>
  <c r="V432" i="5"/>
  <c r="U432" i="5"/>
  <c r="V546" i="5"/>
  <c r="U546" i="5"/>
  <c r="U501" i="5"/>
  <c r="V501" i="5"/>
  <c r="U88" i="5"/>
  <c r="V88" i="5"/>
  <c r="V476" i="5"/>
  <c r="U476" i="5"/>
  <c r="V487" i="5"/>
  <c r="U487" i="5"/>
  <c r="V481" i="5"/>
  <c r="U481" i="5"/>
  <c r="V281" i="5"/>
  <c r="U281" i="5"/>
  <c r="U549" i="5"/>
  <c r="V549" i="5"/>
  <c r="V463" i="5"/>
  <c r="U463" i="5"/>
  <c r="U431" i="5"/>
  <c r="V431" i="5"/>
  <c r="U258" i="5"/>
  <c r="V258" i="5"/>
  <c r="U366" i="5"/>
  <c r="V366" i="5"/>
  <c r="U244" i="5"/>
  <c r="V244" i="5"/>
  <c r="U144" i="5"/>
  <c r="V144" i="5"/>
  <c r="U132" i="5"/>
  <c r="V132" i="5"/>
  <c r="V272" i="5"/>
  <c r="U272" i="5"/>
  <c r="U237" i="5"/>
  <c r="V237" i="5"/>
  <c r="V175" i="5"/>
  <c r="U175" i="5"/>
  <c r="V127" i="5"/>
  <c r="U127" i="5"/>
  <c r="U502" i="5"/>
  <c r="V502" i="5"/>
  <c r="V439" i="5"/>
  <c r="U439" i="5"/>
  <c r="V505" i="5"/>
  <c r="V336" i="5"/>
  <c r="U336" i="5"/>
  <c r="V249" i="5"/>
  <c r="U249" i="5"/>
  <c r="U189" i="5"/>
  <c r="V189" i="5"/>
  <c r="U81" i="5"/>
  <c r="V81" i="5"/>
  <c r="U456" i="5"/>
  <c r="V456" i="5"/>
  <c r="V443" i="5"/>
  <c r="U443" i="5"/>
  <c r="U375" i="5"/>
  <c r="V375" i="5"/>
  <c r="U345" i="5"/>
  <c r="V345" i="5"/>
  <c r="U316" i="5"/>
  <c r="V316" i="5"/>
  <c r="U245" i="5"/>
  <c r="V245" i="5"/>
  <c r="V187" i="5"/>
  <c r="U187" i="5"/>
  <c r="U126" i="5"/>
  <c r="V126" i="5"/>
  <c r="V61" i="5"/>
  <c r="U61" i="5"/>
  <c r="U47" i="5"/>
  <c r="V47" i="5"/>
  <c r="U260" i="5"/>
  <c r="V260" i="5"/>
  <c r="V79" i="5"/>
  <c r="U79" i="5"/>
  <c r="U114" i="5"/>
  <c r="V114" i="5"/>
  <c r="U98" i="5"/>
  <c r="AJ28" i="5"/>
  <c r="AL28" i="5" s="1"/>
  <c r="AJ158" i="5"/>
  <c r="AL158" i="5" s="1"/>
  <c r="AJ27" i="5"/>
  <c r="AK27" i="5" s="1"/>
  <c r="AJ164" i="5"/>
  <c r="AL164" i="5" s="1"/>
  <c r="AJ40" i="5"/>
  <c r="AL40" i="5" s="1"/>
  <c r="AJ174" i="5"/>
  <c r="AJ125" i="5"/>
  <c r="AJ61" i="5"/>
  <c r="AJ153" i="5"/>
  <c r="AK153" i="5" s="1"/>
  <c r="AJ184" i="5"/>
  <c r="AK184" i="5" s="1"/>
  <c r="AJ143" i="5"/>
  <c r="AL143" i="5" s="1"/>
  <c r="AJ71" i="5"/>
  <c r="AJ165" i="5"/>
  <c r="AK165" i="5" s="1"/>
  <c r="AJ138" i="5"/>
  <c r="AL138" i="5" s="1"/>
  <c r="V412" i="5"/>
  <c r="V222" i="5"/>
  <c r="U37" i="5"/>
  <c r="U362" i="5"/>
  <c r="V22" i="5"/>
  <c r="BB249" i="5"/>
  <c r="BA249" i="5"/>
  <c r="BA278" i="5"/>
  <c r="BB278" i="5"/>
  <c r="BB296" i="5"/>
  <c r="BA296" i="5"/>
  <c r="BB220" i="5"/>
  <c r="BA220" i="5"/>
  <c r="BB161" i="5"/>
  <c r="BA161" i="5"/>
  <c r="BB194" i="5"/>
  <c r="BA194" i="5"/>
  <c r="BA171" i="5"/>
  <c r="BB171" i="5"/>
  <c r="BA116" i="5"/>
  <c r="BB116" i="5"/>
  <c r="BA127" i="5"/>
  <c r="BB127" i="5"/>
  <c r="BA123" i="5"/>
  <c r="BB123" i="5"/>
  <c r="BB91" i="5"/>
  <c r="BA91" i="5"/>
  <c r="BA24" i="5"/>
  <c r="BB24" i="5"/>
  <c r="BB50" i="5"/>
  <c r="BA50" i="5"/>
  <c r="BA393" i="5"/>
  <c r="BB393" i="5"/>
  <c r="BA255" i="5"/>
  <c r="BB255" i="5"/>
  <c r="BA290" i="5"/>
  <c r="BB290" i="5"/>
  <c r="BB303" i="5"/>
  <c r="BA246" i="5"/>
  <c r="BB246" i="5"/>
  <c r="BA196" i="5"/>
  <c r="BB196" i="5"/>
  <c r="BA190" i="5"/>
  <c r="BB190" i="5"/>
  <c r="BA139" i="5"/>
  <c r="BB139" i="5"/>
  <c r="BB126" i="5"/>
  <c r="BB121" i="5"/>
  <c r="BA121" i="5"/>
  <c r="BA95" i="5"/>
  <c r="BB95" i="5"/>
  <c r="BB59" i="5"/>
  <c r="BA59" i="5"/>
  <c r="BA35" i="5"/>
  <c r="BB35" i="5"/>
  <c r="BB324" i="5"/>
  <c r="BA324" i="5"/>
  <c r="BB265" i="5"/>
  <c r="BA265" i="5"/>
  <c r="BB318" i="5"/>
  <c r="BA318" i="5"/>
  <c r="BB200" i="5"/>
  <c r="BA200" i="5"/>
  <c r="BB211" i="5"/>
  <c r="BA211" i="5"/>
  <c r="BA173" i="5"/>
  <c r="BB173" i="5"/>
  <c r="BA164" i="5"/>
  <c r="BB164" i="5"/>
  <c r="BA148" i="5"/>
  <c r="BB148" i="5"/>
  <c r="BB135" i="5"/>
  <c r="BA135" i="5"/>
  <c r="BB140" i="5"/>
  <c r="BA140" i="5"/>
  <c r="BB98" i="5"/>
  <c r="BA98" i="5"/>
  <c r="BB60" i="5"/>
  <c r="BA60" i="5"/>
  <c r="V435" i="5"/>
  <c r="U435" i="5"/>
  <c r="V230" i="5"/>
  <c r="U230" i="5"/>
  <c r="U93" i="5"/>
  <c r="V93" i="5"/>
  <c r="V379" i="5"/>
  <c r="U379" i="5"/>
  <c r="U423" i="5"/>
  <c r="V423" i="5"/>
  <c r="V226" i="5"/>
  <c r="U226" i="5"/>
  <c r="V427" i="5"/>
  <c r="U427" i="5"/>
  <c r="U119" i="5"/>
  <c r="V119" i="5"/>
  <c r="U530" i="5"/>
  <c r="V530" i="5"/>
  <c r="U544" i="5"/>
  <c r="V544" i="5"/>
  <c r="U560" i="5"/>
  <c r="V560" i="5"/>
  <c r="U455" i="5"/>
  <c r="V455" i="5"/>
  <c r="V519" i="5"/>
  <c r="U519" i="5"/>
  <c r="U351" i="5"/>
  <c r="V351" i="5"/>
  <c r="U420" i="5"/>
  <c r="V420" i="5"/>
  <c r="V289" i="5"/>
  <c r="U289" i="5"/>
  <c r="V542" i="5"/>
  <c r="U542" i="5"/>
  <c r="U506" i="5"/>
  <c r="V506" i="5"/>
  <c r="U425" i="5"/>
  <c r="V425" i="5"/>
  <c r="V496" i="5"/>
  <c r="U496" i="5"/>
  <c r="V267" i="5"/>
  <c r="U267" i="5"/>
  <c r="V232" i="5"/>
  <c r="U232" i="5"/>
  <c r="V95" i="5"/>
  <c r="U95" i="5"/>
  <c r="V445" i="5"/>
  <c r="U445" i="5"/>
  <c r="V482" i="5"/>
  <c r="U482" i="5"/>
  <c r="V377" i="5"/>
  <c r="U377" i="5"/>
  <c r="U466" i="5"/>
  <c r="V466" i="5"/>
  <c r="U319" i="5"/>
  <c r="V319" i="5"/>
  <c r="U259" i="5"/>
  <c r="V259" i="5"/>
  <c r="U53" i="5"/>
  <c r="V53" i="5"/>
  <c r="U353" i="5"/>
  <c r="V353" i="5"/>
  <c r="V390" i="5"/>
  <c r="U390" i="5"/>
  <c r="U262" i="5"/>
  <c r="V262" i="5"/>
  <c r="V269" i="5"/>
  <c r="U269" i="5"/>
  <c r="V291" i="5"/>
  <c r="U291" i="5"/>
  <c r="V257" i="5"/>
  <c r="U257" i="5"/>
  <c r="U217" i="5"/>
  <c r="V217" i="5"/>
  <c r="U198" i="5"/>
  <c r="V198" i="5"/>
  <c r="U167" i="5"/>
  <c r="V167" i="5"/>
  <c r="U103" i="5"/>
  <c r="V103" i="5"/>
  <c r="U97" i="5"/>
  <c r="V97" i="5"/>
  <c r="U23" i="5"/>
  <c r="V23" i="5"/>
  <c r="U340" i="5"/>
  <c r="V340" i="5"/>
  <c r="U371" i="5"/>
  <c r="V371" i="5"/>
  <c r="U387" i="5"/>
  <c r="V387" i="5"/>
  <c r="V354" i="5"/>
  <c r="U354" i="5"/>
  <c r="U255" i="5"/>
  <c r="V255" i="5"/>
  <c r="U197" i="5"/>
  <c r="V197" i="5"/>
  <c r="V165" i="5"/>
  <c r="U165" i="5"/>
  <c r="U19" i="5"/>
  <c r="V19" i="5"/>
  <c r="V535" i="5"/>
  <c r="U535" i="5"/>
  <c r="U490" i="5"/>
  <c r="V490" i="5"/>
  <c r="U536" i="5"/>
  <c r="V536" i="5"/>
  <c r="U526" i="5"/>
  <c r="V526" i="5"/>
  <c r="V457" i="5"/>
  <c r="U457" i="5"/>
  <c r="V368" i="5"/>
  <c r="U516" i="5"/>
  <c r="V516" i="5"/>
  <c r="V430" i="5"/>
  <c r="U430" i="5"/>
  <c r="U361" i="5"/>
  <c r="V361" i="5"/>
  <c r="V380" i="5"/>
  <c r="U380" i="5"/>
  <c r="V403" i="5"/>
  <c r="U403" i="5"/>
  <c r="U280" i="5"/>
  <c r="V280" i="5"/>
  <c r="V285" i="5"/>
  <c r="U285" i="5"/>
  <c r="V302" i="5"/>
  <c r="U302" i="5"/>
  <c r="V270" i="5"/>
  <c r="U270" i="5"/>
  <c r="V238" i="5"/>
  <c r="U238" i="5"/>
  <c r="V164" i="5"/>
  <c r="U164" i="5"/>
  <c r="V116" i="5"/>
  <c r="U116" i="5"/>
  <c r="V102" i="5"/>
  <c r="U102" i="5"/>
  <c r="V51" i="5"/>
  <c r="U51" i="5"/>
  <c r="V29" i="5"/>
  <c r="U29" i="5"/>
  <c r="V532" i="5"/>
  <c r="U532" i="5"/>
  <c r="U458" i="5"/>
  <c r="V411" i="5"/>
  <c r="U411" i="5"/>
  <c r="U348" i="5"/>
  <c r="V348" i="5"/>
  <c r="U429" i="5"/>
  <c r="V429" i="5"/>
  <c r="U364" i="5"/>
  <c r="V364" i="5"/>
  <c r="U356" i="5"/>
  <c r="V356" i="5"/>
  <c r="U293" i="5"/>
  <c r="V293" i="5"/>
  <c r="V251" i="5"/>
  <c r="U251" i="5"/>
  <c r="U282" i="5"/>
  <c r="V282" i="5"/>
  <c r="V241" i="5"/>
  <c r="U241" i="5"/>
  <c r="V180" i="5"/>
  <c r="U180" i="5"/>
  <c r="U159" i="5"/>
  <c r="V159" i="5"/>
  <c r="V205" i="5"/>
  <c r="U205" i="5"/>
  <c r="U185" i="5"/>
  <c r="V185" i="5"/>
  <c r="V133" i="5"/>
  <c r="U133" i="5"/>
  <c r="V152" i="5"/>
  <c r="U152" i="5"/>
  <c r="U137" i="5"/>
  <c r="V137" i="5"/>
  <c r="V139" i="5"/>
  <c r="U139" i="5"/>
  <c r="U85" i="5"/>
  <c r="V92" i="5"/>
  <c r="U92" i="5"/>
  <c r="U35" i="5"/>
  <c r="V35" i="5"/>
  <c r="V52" i="5"/>
  <c r="U52" i="5"/>
  <c r="U26" i="5"/>
  <c r="V26" i="5"/>
  <c r="V334" i="5"/>
  <c r="U334" i="5"/>
  <c r="V273" i="5"/>
  <c r="U273" i="5"/>
  <c r="V239" i="5"/>
  <c r="U239" i="5"/>
  <c r="V161" i="5"/>
  <c r="U161" i="5"/>
  <c r="U117" i="5"/>
  <c r="V117" i="5"/>
  <c r="U121" i="5"/>
  <c r="V121" i="5"/>
  <c r="U105" i="5"/>
  <c r="V105" i="5"/>
  <c r="U57" i="5"/>
  <c r="V57" i="5"/>
  <c r="V43" i="5"/>
  <c r="U43" i="5"/>
  <c r="V38" i="5"/>
  <c r="U38"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158" i="5"/>
  <c r="AL27" i="5"/>
  <c r="AL105" i="5"/>
  <c r="AK75" i="5"/>
  <c r="AX7" i="5"/>
  <c r="AY7" i="5"/>
  <c r="AK195" i="5"/>
  <c r="AL188" i="5"/>
  <c r="AK169" i="5"/>
  <c r="AL169" i="5"/>
  <c r="AL87" i="5"/>
  <c r="AK87" i="5"/>
  <c r="AL174" i="5"/>
  <c r="AK174" i="5"/>
  <c r="AK125" i="5"/>
  <c r="AL125" i="5"/>
  <c r="AK138" i="5"/>
  <c r="AK166" i="5"/>
  <c r="AL166" i="5"/>
  <c r="AK109" i="5"/>
  <c r="AL84" i="5"/>
  <c r="AK84" i="5"/>
  <c r="AK172" i="5"/>
  <c r="AL172" i="5"/>
  <c r="AK121" i="5"/>
  <c r="AK56" i="5"/>
  <c r="AL56" i="5"/>
  <c r="AV311" i="5" l="1"/>
  <c r="AU42" i="5"/>
  <c r="AU64" i="5"/>
  <c r="AV250" i="5"/>
  <c r="AV198" i="5"/>
  <c r="AU24" i="5"/>
  <c r="AU91" i="5"/>
  <c r="AV89" i="5"/>
  <c r="BA22" i="5"/>
  <c r="BB27" i="5"/>
  <c r="BB110" i="5"/>
  <c r="BB66" i="5"/>
  <c r="BB184" i="5"/>
  <c r="BA119" i="5"/>
  <c r="BB295" i="5"/>
  <c r="BA125" i="5"/>
  <c r="BA107" i="5"/>
  <c r="BA232" i="5"/>
  <c r="BB218" i="5"/>
  <c r="BB73" i="5"/>
  <c r="U108" i="5"/>
  <c r="AL44" i="5"/>
  <c r="AK43" i="5"/>
  <c r="AL77" i="5"/>
  <c r="U99" i="5"/>
  <c r="U246" i="5"/>
  <c r="U31" i="5"/>
  <c r="U493" i="5"/>
  <c r="U77" i="5"/>
  <c r="U160" i="5"/>
  <c r="V138" i="5"/>
  <c r="U303" i="5"/>
  <c r="V216" i="5"/>
  <c r="V492" i="5"/>
  <c r="V90" i="5"/>
  <c r="V60" i="5"/>
  <c r="U400" i="5"/>
  <c r="U158" i="5"/>
  <c r="U335" i="5"/>
  <c r="V63" i="5"/>
  <c r="U63" i="5"/>
  <c r="AK147" i="5"/>
  <c r="V188" i="5"/>
  <c r="U331" i="5"/>
  <c r="U468" i="5"/>
  <c r="U186" i="5"/>
  <c r="V333" i="5"/>
  <c r="U34" i="5"/>
  <c r="U224" i="5"/>
  <c r="V110" i="5"/>
  <c r="V392" i="5"/>
  <c r="V28" i="5"/>
  <c r="V399" i="5"/>
  <c r="V145" i="5"/>
  <c r="U288" i="5"/>
  <c r="V72" i="5"/>
  <c r="U256" i="5"/>
  <c r="V290" i="5"/>
  <c r="U268" i="5"/>
  <c r="V363" i="5"/>
  <c r="V428" i="5"/>
  <c r="V24" i="5"/>
  <c r="V172" i="5"/>
  <c r="U264" i="5"/>
  <c r="V367" i="5"/>
  <c r="U301" i="5"/>
  <c r="U471" i="5"/>
  <c r="V20" i="5"/>
  <c r="V520" i="5"/>
  <c r="V236" i="5"/>
  <c r="V277" i="5"/>
  <c r="U525" i="5"/>
  <c r="U169" i="5"/>
  <c r="V461" i="5"/>
  <c r="V386" i="5"/>
  <c r="U178" i="5"/>
  <c r="V96" i="5"/>
  <c r="V142" i="5"/>
  <c r="U284" i="5"/>
  <c r="U522" i="5"/>
  <c r="V190" i="5"/>
  <c r="U453" i="5"/>
  <c r="V406" i="5"/>
  <c r="V414" i="5"/>
  <c r="V408" i="5"/>
  <c r="V480" i="5"/>
  <c r="U396"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AS492" i="5"/>
  <c r="AS264" i="5"/>
  <c r="AS26" i="5"/>
  <c r="BC26" i="5" s="1"/>
  <c r="AS12" i="5"/>
  <c r="AS287" i="5"/>
  <c r="BC287" i="5" s="1"/>
  <c r="BE287" i="5" s="1"/>
  <c r="AS339" i="5"/>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AS540" i="5"/>
  <c r="BC540" i="5" s="1"/>
  <c r="AS511" i="5"/>
  <c r="AS444" i="5"/>
  <c r="BC444" i="5" s="1"/>
  <c r="AS548" i="5"/>
  <c r="AS319" i="5"/>
  <c r="BC319" i="5" s="1"/>
  <c r="AS455" i="5"/>
  <c r="AS128" i="5"/>
  <c r="AS528" i="5"/>
  <c r="BC528" i="5" s="1"/>
  <c r="AS434" i="5"/>
  <c r="BC434" i="5" s="1"/>
  <c r="AS205" i="5"/>
  <c r="AS538" i="5"/>
  <c r="BC538" i="5" s="1"/>
  <c r="AS452" i="5"/>
  <c r="BC452" i="5" s="1"/>
  <c r="AS265" i="5"/>
  <c r="BC265" i="5" s="1"/>
  <c r="AS64" i="5"/>
  <c r="BC64" i="5" s="1"/>
  <c r="BE64" i="5" s="1"/>
  <c r="AS114" i="5"/>
  <c r="BC114" i="5" s="1"/>
  <c r="BD114" i="5" s="1"/>
  <c r="AS11" i="5"/>
  <c r="AS514" i="5"/>
  <c r="BC514" i="5" s="1"/>
  <c r="AS382" i="5"/>
  <c r="AS373" i="5"/>
  <c r="BC373" i="5" s="1"/>
  <c r="AS500" i="5"/>
  <c r="AS258" i="5"/>
  <c r="BC258" i="5" s="1"/>
  <c r="AS426" i="5"/>
  <c r="AS54" i="5"/>
  <c r="BC54" i="5" s="1"/>
  <c r="AS429" i="5"/>
  <c r="AS439" i="5"/>
  <c r="BC439" i="5" s="1"/>
  <c r="AS208" i="5"/>
  <c r="BC208" i="5" s="1"/>
  <c r="AS240" i="5"/>
  <c r="BC240" i="5" s="1"/>
  <c r="AS550" i="5"/>
  <c r="BC550" i="5" s="1"/>
  <c r="AS506" i="5"/>
  <c r="BC506" i="5" s="1"/>
  <c r="AS496" i="5"/>
  <c r="AS350" i="5"/>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AS390" i="5"/>
  <c r="AS359" i="5"/>
  <c r="BC359" i="5" s="1"/>
  <c r="AS101" i="5"/>
  <c r="BC101" i="5" s="1"/>
  <c r="AS200" i="5"/>
  <c r="BC200" i="5" s="1"/>
  <c r="AS199" i="5"/>
  <c r="BC199" i="5" s="1"/>
  <c r="AS146" i="5"/>
  <c r="BC146" i="5" s="1"/>
  <c r="AS212" i="5"/>
  <c r="BC212" i="5" s="1"/>
  <c r="AS55" i="5"/>
  <c r="BC55" i="5" s="1"/>
  <c r="BD55" i="5" s="1"/>
  <c r="AS460" i="5"/>
  <c r="AS109" i="5"/>
  <c r="BC109" i="5" s="1"/>
  <c r="AS365" i="5"/>
  <c r="BC365" i="5" s="1"/>
  <c r="AS28" i="5"/>
  <c r="BC28" i="5" s="1"/>
  <c r="AS179" i="5"/>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AS508" i="5"/>
  <c r="AS515" i="5"/>
  <c r="BC515" i="5" s="1"/>
  <c r="AS215" i="5"/>
  <c r="AS29" i="5"/>
  <c r="BC29" i="5" s="1"/>
  <c r="AS454" i="5"/>
  <c r="AS402" i="5"/>
  <c r="BC402" i="5" s="1"/>
  <c r="AS222" i="5"/>
  <c r="BC222" i="5" s="1"/>
  <c r="BE222" i="5" s="1"/>
  <c r="AS84" i="5"/>
  <c r="BC84" i="5" s="1"/>
  <c r="BE84" i="5" s="1"/>
  <c r="AS225" i="5"/>
  <c r="BC225" i="5" s="1"/>
  <c r="AS302" i="5"/>
  <c r="BC302" i="5" s="1"/>
  <c r="AS380" i="5"/>
  <c r="AS86" i="5"/>
  <c r="AS230" i="5"/>
  <c r="AS358" i="5"/>
  <c r="BC358" i="5" s="1"/>
  <c r="AS371" i="5"/>
  <c r="BC371" i="5" s="1"/>
  <c r="AS149" i="5"/>
  <c r="BC149" i="5" s="1"/>
  <c r="AS192" i="5"/>
  <c r="BC192" i="5" s="1"/>
  <c r="AS85" i="5"/>
  <c r="BC85" i="5" s="1"/>
  <c r="AS22" i="5"/>
  <c r="AS234" i="5"/>
  <c r="BC234" i="5" s="1"/>
  <c r="BD234" i="5" s="1"/>
  <c r="AS254" i="5"/>
  <c r="BC254" i="5" s="1"/>
  <c r="AS403" i="5"/>
  <c r="BC403" i="5" s="1"/>
  <c r="AS106" i="5"/>
  <c r="AS178" i="5"/>
  <c r="BC178" i="5" s="1"/>
  <c r="AS259" i="5"/>
  <c r="AS368" i="5"/>
  <c r="BC368" i="5" s="1"/>
  <c r="AS384" i="5"/>
  <c r="AS143" i="5"/>
  <c r="BC143" i="5" s="1"/>
  <c r="AS66" i="5"/>
  <c r="BC66" i="5" s="1"/>
  <c r="BE66" i="5" s="1"/>
  <c r="AS122" i="5"/>
  <c r="BC122" i="5" s="1"/>
  <c r="BD122" i="5" s="1"/>
  <c r="AS99" i="5"/>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AS409" i="5"/>
  <c r="BC409" i="5" s="1"/>
  <c r="AS336" i="5"/>
  <c r="BC336" i="5" s="1"/>
  <c r="AS96" i="5"/>
  <c r="BC96" i="5" s="1"/>
  <c r="AS216" i="5"/>
  <c r="BC216" i="5" s="1"/>
  <c r="AS327" i="5"/>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AS110" i="5"/>
  <c r="BC110" i="5" s="1"/>
  <c r="AS464" i="5"/>
  <c r="AS51" i="5"/>
  <c r="BC51" i="5" s="1"/>
  <c r="BD51" i="5" s="1"/>
  <c r="AS471" i="5"/>
  <c r="AS438" i="5"/>
  <c r="AS556" i="5"/>
  <c r="BC556" i="5" s="1"/>
  <c r="AS479" i="5"/>
  <c r="BC479" i="5" s="1"/>
  <c r="AS489" i="5"/>
  <c r="BC489" i="5" s="1"/>
  <c r="AS389" i="5"/>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AS516" i="5"/>
  <c r="BC516" i="5" s="1"/>
  <c r="AS139" i="5"/>
  <c r="BC139" i="5" s="1"/>
  <c r="AS93" i="5"/>
  <c r="BC93" i="5" s="1"/>
  <c r="AS430" i="5"/>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AS354" i="5"/>
  <c r="BC354" i="5" s="1"/>
  <c r="AS348" i="5"/>
  <c r="BC348" i="5" s="1"/>
  <c r="AS57" i="5"/>
  <c r="BC57" i="5" s="1"/>
  <c r="AS152" i="5"/>
  <c r="BC152" i="5" s="1"/>
  <c r="AS97" i="5"/>
  <c r="BC97" i="5" s="1"/>
  <c r="BE97" i="5" s="1"/>
  <c r="AS201" i="5"/>
  <c r="BC201" i="5" s="1"/>
  <c r="AS321" i="5"/>
  <c r="BC321" i="5" s="1"/>
  <c r="AS361" i="5"/>
  <c r="AS472" i="5"/>
  <c r="BC472" i="5" s="1"/>
  <c r="AS140" i="5"/>
  <c r="BC140" i="5" s="1"/>
  <c r="AS238" i="5"/>
  <c r="BC238" i="5" s="1"/>
  <c r="AS198" i="5"/>
  <c r="BC198" i="5" s="1"/>
  <c r="BD198" i="5" s="1"/>
  <c r="AS193" i="5"/>
  <c r="BC193" i="5" s="1"/>
  <c r="AS394" i="5"/>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AS406" i="5"/>
  <c r="AS117" i="5"/>
  <c r="BC117" i="5" s="1"/>
  <c r="AS40" i="5"/>
  <c r="BC40" i="5" s="1"/>
  <c r="AS121" i="5"/>
  <c r="BC121" i="5" s="1"/>
  <c r="AS75" i="5"/>
  <c r="BC75" i="5" s="1"/>
  <c r="BD75" i="5" s="1"/>
  <c r="AS214" i="5"/>
  <c r="BC214" i="5" s="1"/>
  <c r="BE214" i="5" s="1"/>
  <c r="AS284" i="5"/>
  <c r="BC284" i="5" s="1"/>
  <c r="AS312" i="5"/>
  <c r="AS436" i="5"/>
  <c r="BC436" i="5" s="1"/>
  <c r="AS102" i="5"/>
  <c r="BC102" i="5" s="1"/>
  <c r="AS217" i="5"/>
  <c r="BC217" i="5" s="1"/>
  <c r="AS291" i="5"/>
  <c r="BC291" i="5" s="1"/>
  <c r="AS396" i="5"/>
  <c r="BC396" i="5" s="1"/>
  <c r="AS416" i="5"/>
  <c r="AS88" i="5"/>
  <c r="BC88" i="5" s="1"/>
  <c r="AS65" i="5"/>
  <c r="AS169" i="5"/>
  <c r="BC169" i="5" s="1"/>
  <c r="AS83" i="5"/>
  <c r="BC83" i="5" s="1"/>
  <c r="BD83" i="5" s="1"/>
  <c r="AS445" i="5"/>
  <c r="BC445" i="5" s="1"/>
  <c r="AS504" i="5"/>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AS535" i="5"/>
  <c r="BC535" i="5" s="1"/>
  <c r="AS463" i="5"/>
  <c r="AS82" i="5"/>
  <c r="BC82" i="5" s="1"/>
  <c r="BD82" i="5" s="1"/>
  <c r="AS423" i="5"/>
  <c r="BC423" i="5" s="1"/>
  <c r="AS63" i="5"/>
  <c r="BC63" i="5" s="1"/>
  <c r="AS253" i="5"/>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AS391" i="5"/>
  <c r="BC391" i="5" s="1"/>
  <c r="AS220" i="5"/>
  <c r="AS518" i="5"/>
  <c r="AS343" i="5"/>
  <c r="AS381" i="5"/>
  <c r="AS105" i="5"/>
  <c r="BC105" i="5" s="1"/>
  <c r="AS134" i="5"/>
  <c r="BC134" i="5" s="1"/>
  <c r="AS349" i="5"/>
  <c r="BC349" i="5" s="1"/>
  <c r="AS125" i="5"/>
  <c r="BC125" i="5" s="1"/>
  <c r="AS196" i="5"/>
  <c r="AS176" i="5"/>
  <c r="BC176" i="5" s="1"/>
  <c r="AS542" i="5"/>
  <c r="BC542" i="5" s="1"/>
  <c r="AS170" i="5"/>
  <c r="BC170" i="5" s="1"/>
  <c r="AS483" i="5"/>
  <c r="BC483" i="5" s="1"/>
  <c r="AS332" i="5"/>
  <c r="BC332" i="5" s="1"/>
  <c r="AS187" i="5"/>
  <c r="AS224" i="5"/>
  <c r="BC224" i="5" s="1"/>
  <c r="AS448" i="5"/>
  <c r="BC448" i="5" s="1"/>
  <c r="AS24" i="5"/>
  <c r="BC24" i="5" s="1"/>
  <c r="AS364" i="5"/>
  <c r="BC364" i="5" s="1"/>
  <c r="AS527" i="5"/>
  <c r="BC527" i="5" s="1"/>
  <c r="AS520" i="5"/>
  <c r="AS32" i="5"/>
  <c r="BC32" i="5" s="1"/>
  <c r="AS531" i="5"/>
  <c r="AS513" i="5"/>
  <c r="BC513" i="5" s="1"/>
  <c r="AS377" i="5"/>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AS20" i="5"/>
  <c r="BC20" i="5" s="1"/>
  <c r="AS451" i="5"/>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AS89" i="5"/>
  <c r="BC89" i="5" s="1"/>
  <c r="AS260" i="5"/>
  <c r="BC260" i="5" s="1"/>
  <c r="AS278" i="5"/>
  <c r="BC278" i="5" s="1"/>
  <c r="BD278" i="5" s="1"/>
  <c r="AS232" i="5"/>
  <c r="BC232" i="5" s="1"/>
  <c r="AS52" i="5"/>
  <c r="BC52" i="5" s="1"/>
  <c r="AS77" i="5"/>
  <c r="AS249" i="5"/>
  <c r="BC249" i="5" s="1"/>
  <c r="AS288" i="5"/>
  <c r="BC288" i="5" s="1"/>
  <c r="AS186" i="5"/>
  <c r="BC186" i="5" s="1"/>
  <c r="AS130" i="5"/>
  <c r="BC130" i="5" s="1"/>
  <c r="BE130" i="5" s="1"/>
  <c r="AS49" i="5"/>
  <c r="BC49" i="5" s="1"/>
  <c r="AS385" i="5"/>
  <c r="AS480" i="5"/>
  <c r="BC480" i="5" s="1"/>
  <c r="AS316" i="5"/>
  <c r="BC316" i="5" s="1"/>
  <c r="BD316" i="5" s="1"/>
  <c r="AS87" i="5"/>
  <c r="BC87" i="5" s="1"/>
  <c r="AS465" i="5"/>
  <c r="BC465" i="5" s="1"/>
  <c r="AS363" i="5"/>
  <c r="BC363" i="5" s="1"/>
  <c r="AS424" i="5"/>
  <c r="BC424" i="5" s="1"/>
  <c r="AS281" i="5"/>
  <c r="BC281" i="5" s="1"/>
  <c r="AS537" i="5"/>
  <c r="AS275" i="5"/>
  <c r="BC275" i="5" s="1"/>
  <c r="AS372" i="5"/>
  <c r="BC372" i="5" s="1"/>
  <c r="AS129" i="5"/>
  <c r="BC129" i="5" s="1"/>
  <c r="AS427" i="5"/>
  <c r="BC427" i="5" s="1"/>
  <c r="AS108" i="5"/>
  <c r="BC108" i="5" s="1"/>
  <c r="AS421" i="5"/>
  <c r="AS543" i="5"/>
  <c r="BC543" i="5" s="1"/>
  <c r="BE543" i="5" s="1"/>
  <c r="AS7" i="5"/>
  <c r="BC7" i="5" s="1"/>
  <c r="BD7" i="5" s="1"/>
  <c r="AS555" i="5"/>
  <c r="BC555" i="5" s="1"/>
  <c r="BE555" i="5" s="1"/>
  <c r="AS509" i="5"/>
  <c r="BC509" i="5" s="1"/>
  <c r="AS491" i="5"/>
  <c r="BC491" i="5" s="1"/>
  <c r="AS440" i="5"/>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AS242" i="5"/>
  <c r="BC242" i="5" s="1"/>
  <c r="AS553" i="5"/>
  <c r="BC553" i="5" s="1"/>
  <c r="AS362" i="5"/>
  <c r="BC362" i="5" s="1"/>
  <c r="AS150" i="5"/>
  <c r="BC150" i="5" s="1"/>
  <c r="AS525" i="5"/>
  <c r="BC525" i="5" s="1"/>
  <c r="AS345" i="5"/>
  <c r="BC345" i="5" s="1"/>
  <c r="AS92" i="5"/>
  <c r="BC92" i="5" s="1"/>
  <c r="AS298" i="5"/>
  <c r="BC298" i="5" s="1"/>
  <c r="AS191" i="5"/>
  <c r="BC191" i="5" s="1"/>
  <c r="BE191" i="5" s="1"/>
  <c r="AS462" i="5"/>
  <c r="AS432" i="5"/>
  <c r="BC432" i="5" s="1"/>
  <c r="AS412" i="5"/>
  <c r="BC412" i="5" s="1"/>
  <c r="AS521" i="5"/>
  <c r="BC521" i="5" s="1"/>
  <c r="BD521" i="5" s="1"/>
  <c r="AS353" i="5"/>
  <c r="BC353" i="5" s="1"/>
  <c r="AS401" i="5"/>
  <c r="BC401" i="5" s="1"/>
  <c r="AS90" i="5"/>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C537" i="5"/>
  <c r="BD537" i="5" s="1"/>
  <c r="BC462" i="5"/>
  <c r="BD462"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C379"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C90"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C440"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BC511" i="5"/>
  <c r="AY438" i="5"/>
  <c r="AX438" i="5"/>
  <c r="BC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BC389" i="5"/>
  <c r="AY260" i="5"/>
  <c r="AX260" i="5"/>
  <c r="AX284" i="5"/>
  <c r="AY284" i="5"/>
  <c r="AX175" i="5"/>
  <c r="AY175" i="5"/>
  <c r="AY151" i="5"/>
  <c r="AX151" i="5"/>
  <c r="AY103" i="5"/>
  <c r="AX103" i="5"/>
  <c r="AY66" i="5"/>
  <c r="AX66" i="5"/>
  <c r="AY384" i="5"/>
  <c r="AX384" i="5"/>
  <c r="BC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BC297" i="5"/>
  <c r="AY297" i="5"/>
  <c r="AX297" i="5"/>
  <c r="AX280" i="5"/>
  <c r="AY280" i="5"/>
  <c r="AY329" i="5"/>
  <c r="AX329" i="5"/>
  <c r="AX253" i="5"/>
  <c r="AY253" i="5"/>
  <c r="BC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421" i="5"/>
  <c r="BC264" i="5"/>
  <c r="BE264" i="5" s="1"/>
  <c r="BC22" i="5"/>
  <c r="BD22" i="5" s="1"/>
  <c r="BC86" i="5"/>
  <c r="BE86" i="5" s="1"/>
  <c r="BC21" i="5"/>
  <c r="BE21" i="5" s="1"/>
  <c r="AX407" i="5"/>
  <c r="AY407" i="5"/>
  <c r="AY529" i="5"/>
  <c r="AX529" i="5"/>
  <c r="AY471" i="5"/>
  <c r="AX471" i="5"/>
  <c r="BC471" i="5"/>
  <c r="AY560" i="5"/>
  <c r="AX560" i="5"/>
  <c r="AX414" i="5"/>
  <c r="AY414" i="5"/>
  <c r="AY453" i="5"/>
  <c r="AX453" i="5"/>
  <c r="AX531" i="5"/>
  <c r="AY531" i="5"/>
  <c r="BC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BC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BC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BC500" i="5"/>
  <c r="AX440" i="5"/>
  <c r="AY440" i="5"/>
  <c r="AX387" i="5"/>
  <c r="AY387" i="5"/>
  <c r="AX406" i="5"/>
  <c r="AY406" i="5"/>
  <c r="BC406" i="5"/>
  <c r="AY318" i="5"/>
  <c r="AX318" i="5"/>
  <c r="AX379" i="5"/>
  <c r="AY379" i="5"/>
  <c r="AY307" i="5"/>
  <c r="AX307" i="5"/>
  <c r="AX308" i="5"/>
  <c r="AY308" i="5"/>
  <c r="AX250" i="5"/>
  <c r="AY250" i="5"/>
  <c r="BC250" i="5"/>
  <c r="AY293" i="5"/>
  <c r="AX293" i="5"/>
  <c r="AX177" i="5"/>
  <c r="AY177" i="5"/>
  <c r="AX269" i="5"/>
  <c r="AY269" i="5"/>
  <c r="AX223" i="5"/>
  <c r="AY223" i="5"/>
  <c r="AX239" i="5"/>
  <c r="AY239" i="5"/>
  <c r="BC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BC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BC282"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BC508" i="5"/>
  <c r="AX401" i="5"/>
  <c r="AY401" i="5"/>
  <c r="AX390" i="5"/>
  <c r="AY390" i="5"/>
  <c r="BC390" i="5"/>
  <c r="AY309" i="5"/>
  <c r="AX309" i="5"/>
  <c r="AX181" i="5"/>
  <c r="AY181" i="5"/>
  <c r="AX179" i="5"/>
  <c r="AY179" i="5"/>
  <c r="AX106" i="5"/>
  <c r="AY106" i="5"/>
  <c r="BC106" i="5"/>
  <c r="AY28" i="5"/>
  <c r="AX28" i="5"/>
  <c r="AX319" i="5"/>
  <c r="AY319" i="5"/>
  <c r="AY248" i="5"/>
  <c r="AX248" i="5"/>
  <c r="AX235" i="5"/>
  <c r="AY235" i="5"/>
  <c r="AY80" i="5"/>
  <c r="AX80" i="5"/>
  <c r="AY93" i="5"/>
  <c r="AX93" i="5"/>
  <c r="AY23" i="5"/>
  <c r="AX23" i="5"/>
  <c r="AX258" i="5"/>
  <c r="AY258" i="5"/>
  <c r="AY227" i="5"/>
  <c r="AX227" i="5"/>
  <c r="AY207" i="5"/>
  <c r="AX207" i="5"/>
  <c r="AY246" i="5"/>
  <c r="AX246" i="5"/>
  <c r="BC27" i="5"/>
  <c r="BD27" i="5" s="1"/>
  <c r="BC103" i="5"/>
  <c r="BD103" i="5" s="1"/>
  <c r="AY261" i="5"/>
  <c r="AX261" i="5"/>
  <c r="AX491" i="5"/>
  <c r="AY491" i="5"/>
  <c r="AY424" i="5"/>
  <c r="AX424" i="5"/>
  <c r="AY559" i="5"/>
  <c r="AX559" i="5"/>
  <c r="AY503" i="5"/>
  <c r="AX503" i="5"/>
  <c r="AX397" i="5"/>
  <c r="AY397" i="5"/>
  <c r="AX546" i="5"/>
  <c r="AY546" i="5"/>
  <c r="AX375" i="5"/>
  <c r="AY375" i="5"/>
  <c r="AX430" i="5"/>
  <c r="AY430" i="5"/>
  <c r="BC430" i="5"/>
  <c r="AX19" i="5"/>
  <c r="AY19" i="5"/>
  <c r="AX526" i="5"/>
  <c r="AY526" i="5"/>
  <c r="AX373" i="5"/>
  <c r="AY373" i="5"/>
  <c r="AY388" i="5"/>
  <c r="AX388" i="5"/>
  <c r="AY525" i="5"/>
  <c r="AX525" i="5"/>
  <c r="AX541" i="5"/>
  <c r="AY541" i="5"/>
  <c r="BC541" i="5"/>
  <c r="AY459" i="5"/>
  <c r="AX459" i="5"/>
  <c r="AY534" i="5"/>
  <c r="AX534" i="5"/>
  <c r="AY448" i="5"/>
  <c r="AX448" i="5"/>
  <c r="AY351" i="5"/>
  <c r="AX351" i="5"/>
  <c r="AY489" i="5"/>
  <c r="AX489" i="5"/>
  <c r="AY436" i="5"/>
  <c r="AX436" i="5"/>
  <c r="AY492" i="5"/>
  <c r="AX492" i="5"/>
  <c r="BC492" i="5"/>
  <c r="AY429" i="5"/>
  <c r="AX429" i="5"/>
  <c r="BC429" i="5"/>
  <c r="AY382" i="5"/>
  <c r="AX382" i="5"/>
  <c r="BC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BC381" i="5"/>
  <c r="AX395" i="5"/>
  <c r="AY395" i="5"/>
  <c r="AX432" i="5"/>
  <c r="AY432" i="5"/>
  <c r="AX504" i="5"/>
  <c r="AY504" i="5"/>
  <c r="BC504" i="5"/>
  <c r="AX535" i="5"/>
  <c r="AY535" i="5"/>
  <c r="AX423" i="5"/>
  <c r="AY423" i="5"/>
  <c r="AX527" i="5"/>
  <c r="AY527" i="5"/>
  <c r="AX442" i="5"/>
  <c r="AY442" i="5"/>
  <c r="AX335" i="5"/>
  <c r="AY335" i="5"/>
  <c r="BC335" i="5"/>
  <c r="AX487" i="5"/>
  <c r="AY487" i="5"/>
  <c r="AY418" i="5"/>
  <c r="AX418" i="5"/>
  <c r="AX482" i="5"/>
  <c r="AY482" i="5"/>
  <c r="AX385" i="5"/>
  <c r="AY385" i="5"/>
  <c r="BC385" i="5"/>
  <c r="AX376" i="5"/>
  <c r="AY376" i="5"/>
  <c r="AX394" i="5"/>
  <c r="AY394" i="5"/>
  <c r="BC394" i="5"/>
  <c r="AX426" i="5"/>
  <c r="AY426" i="5"/>
  <c r="BC426" i="5"/>
  <c r="AX365" i="5"/>
  <c r="AY365" i="5"/>
  <c r="AX212" i="5"/>
  <c r="AY212" i="5"/>
  <c r="AY292" i="5"/>
  <c r="AX292" i="5"/>
  <c r="AY190" i="5"/>
  <c r="AX190" i="5"/>
  <c r="AX275" i="5"/>
  <c r="AY275" i="5"/>
  <c r="AX326" i="5"/>
  <c r="AY326" i="5"/>
  <c r="AY247" i="5"/>
  <c r="AX247" i="5"/>
  <c r="AY209" i="5"/>
  <c r="AX209" i="5"/>
  <c r="AY215" i="5"/>
  <c r="AX215" i="5"/>
  <c r="BC215" i="5"/>
  <c r="AY210" i="5"/>
  <c r="AX210" i="5"/>
  <c r="AX184" i="5"/>
  <c r="AY184" i="5"/>
  <c r="AX174" i="5"/>
  <c r="AY174" i="5"/>
  <c r="AY129" i="5"/>
  <c r="AX129" i="5"/>
  <c r="AY136" i="5"/>
  <c r="AX136" i="5"/>
  <c r="AX128" i="5"/>
  <c r="AY128" i="5"/>
  <c r="BC128" i="5"/>
  <c r="AX92" i="5"/>
  <c r="AY92" i="5"/>
  <c r="AX67" i="5"/>
  <c r="AY67" i="5"/>
  <c r="AY62" i="5"/>
  <c r="AX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BC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BC187" i="5"/>
  <c r="AX187" i="5"/>
  <c r="AY187" i="5"/>
  <c r="AX240" i="5"/>
  <c r="AY240" i="5"/>
  <c r="AY148" i="5"/>
  <c r="AX148" i="5"/>
  <c r="AX183" i="5"/>
  <c r="AY183" i="5"/>
  <c r="AX155" i="5"/>
  <c r="AY155" i="5"/>
  <c r="AX102" i="5"/>
  <c r="AY102" i="5"/>
  <c r="AX115" i="5"/>
  <c r="AY115" i="5"/>
  <c r="AX111" i="5"/>
  <c r="AY111" i="5"/>
  <c r="BC99" i="5"/>
  <c r="AX99" i="5"/>
  <c r="AY99" i="5"/>
  <c r="AX58" i="5"/>
  <c r="AY58" i="5"/>
  <c r="AY36" i="5"/>
  <c r="AX36" i="5"/>
  <c r="AY32" i="5"/>
  <c r="AX32" i="5"/>
  <c r="AX26" i="5"/>
  <c r="AY26" i="5"/>
  <c r="BC220" i="5"/>
  <c r="BC177" i="5"/>
  <c r="BC196" i="5"/>
  <c r="AX323" i="5"/>
  <c r="AY323" i="5"/>
  <c r="AX472" i="5"/>
  <c r="AY472" i="5"/>
  <c r="AX348" i="5"/>
  <c r="AY348" i="5"/>
  <c r="AX400" i="5"/>
  <c r="AY400" i="5"/>
  <c r="AY352" i="5"/>
  <c r="AX352" i="5"/>
  <c r="AY457" i="5"/>
  <c r="AX457" i="5"/>
  <c r="BC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AX451" i="5"/>
  <c r="AY451" i="5"/>
  <c r="BC451" i="5"/>
  <c r="AX461" i="5"/>
  <c r="AY461" i="5"/>
  <c r="BC461" i="5"/>
  <c r="AY349" i="5"/>
  <c r="AX349" i="5"/>
  <c r="AX325" i="5"/>
  <c r="AY325" i="5"/>
  <c r="AY249" i="5"/>
  <c r="AX249" i="5"/>
  <c r="AY290" i="5"/>
  <c r="AX290" i="5"/>
  <c r="AY238" i="5"/>
  <c r="AX238" i="5"/>
  <c r="AY154" i="5"/>
  <c r="AX154" i="5"/>
  <c r="AX87" i="5"/>
  <c r="AY87" i="5"/>
  <c r="AX77" i="5"/>
  <c r="AY77" i="5"/>
  <c r="BC77" i="5"/>
  <c r="AY25" i="5"/>
  <c r="AX25" i="5"/>
  <c r="AY337" i="5"/>
  <c r="AX337" i="5"/>
  <c r="AX306" i="5"/>
  <c r="AY306" i="5"/>
  <c r="AY229" i="5"/>
  <c r="AX229" i="5"/>
  <c r="AY124" i="5"/>
  <c r="AX124" i="5"/>
  <c r="AX178" i="5"/>
  <c r="AY178" i="5"/>
  <c r="AY161" i="5"/>
  <c r="AX161" i="5"/>
  <c r="AY76" i="5"/>
  <c r="AX76" i="5"/>
  <c r="AY24" i="5"/>
  <c r="AX24" i="5"/>
  <c r="AY327" i="5"/>
  <c r="AX327" i="5"/>
  <c r="BC327" i="5"/>
  <c r="AX301" i="5"/>
  <c r="AY301" i="5"/>
  <c r="AY278" i="5"/>
  <c r="AX278" i="5"/>
  <c r="AY228" i="5"/>
  <c r="AX228" i="5"/>
  <c r="AY150" i="5"/>
  <c r="AX150" i="5"/>
  <c r="AY158" i="5"/>
  <c r="AX158" i="5"/>
  <c r="AY85" i="5"/>
  <c r="AX85" i="5"/>
  <c r="AX213" i="5"/>
  <c r="AY213" i="5"/>
  <c r="BC300" i="5"/>
  <c r="BE300" i="5" s="1"/>
  <c r="BC230" i="5"/>
  <c r="BD230" i="5" s="1"/>
  <c r="BC246" i="5"/>
  <c r="BD246" i="5" s="1"/>
  <c r="BC65" i="5"/>
  <c r="BD65" i="5" s="1"/>
  <c r="BC339" i="5"/>
  <c r="AX468" i="5"/>
  <c r="AY468" i="5"/>
  <c r="AY463" i="5"/>
  <c r="AX463" i="5"/>
  <c r="BC463" i="5"/>
  <c r="AX537" i="5"/>
  <c r="AY537" i="5"/>
  <c r="AY470" i="5"/>
  <c r="AX470" i="5"/>
  <c r="AY544" i="5"/>
  <c r="AX544" i="5"/>
  <c r="AY450" i="5"/>
  <c r="AX450" i="5"/>
  <c r="AX259" i="5"/>
  <c r="AY259" i="5"/>
  <c r="BC259" i="5"/>
  <c r="AX524" i="5"/>
  <c r="AY524" i="5"/>
  <c r="BC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BC520" i="5"/>
  <c r="AY469" i="5"/>
  <c r="AX469" i="5"/>
  <c r="AX361" i="5"/>
  <c r="AY361" i="5"/>
  <c r="BC361" i="5"/>
  <c r="AY477" i="5"/>
  <c r="AX477" i="5"/>
  <c r="AY410" i="5"/>
  <c r="AX410" i="5"/>
  <c r="AY362" i="5"/>
  <c r="AX362" i="5"/>
  <c r="AX374" i="5"/>
  <c r="AY374" i="5"/>
  <c r="AY543" i="5"/>
  <c r="AX543" i="5"/>
  <c r="AY475" i="5"/>
  <c r="AX475" i="5"/>
  <c r="AX516" i="5"/>
  <c r="AY516" i="5"/>
  <c r="AY279" i="5"/>
  <c r="AX279" i="5"/>
  <c r="AY496" i="5"/>
  <c r="AX496" i="5"/>
  <c r="BC496" i="5"/>
  <c r="AX425" i="5"/>
  <c r="AY425" i="5"/>
  <c r="AY518" i="5"/>
  <c r="AX518" i="5"/>
  <c r="BC518" i="5"/>
  <c r="AX466" i="5"/>
  <c r="AY466" i="5"/>
  <c r="AY288" i="5"/>
  <c r="AX288" i="5"/>
  <c r="AX476" i="5"/>
  <c r="AY476" i="5"/>
  <c r="AX409" i="5"/>
  <c r="AY409" i="5"/>
  <c r="AY343" i="5"/>
  <c r="AX343" i="5"/>
  <c r="BC343" i="5"/>
  <c r="AX366" i="5"/>
  <c r="AY366" i="5"/>
  <c r="AX412" i="5"/>
  <c r="AY412" i="5"/>
  <c r="AX356" i="5"/>
  <c r="AY356" i="5"/>
  <c r="AX340" i="5"/>
  <c r="AY340" i="5"/>
  <c r="AX277" i="5"/>
  <c r="AY277" i="5"/>
  <c r="AY320" i="5"/>
  <c r="AX320" i="5"/>
  <c r="AY257" i="5"/>
  <c r="AX257" i="5"/>
  <c r="BC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BC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BC380" i="5"/>
  <c r="AX313" i="5"/>
  <c r="AY313" i="5"/>
  <c r="AY311" i="5"/>
  <c r="AX311" i="5"/>
  <c r="AY252" i="5"/>
  <c r="AX252" i="5"/>
  <c r="AY295" i="5"/>
  <c r="AX295" i="5"/>
  <c r="AX225" i="5"/>
  <c r="AY225" i="5"/>
  <c r="AX272" i="5"/>
  <c r="AY272" i="5"/>
  <c r="AY224" i="5"/>
  <c r="AX224" i="5"/>
  <c r="AX169" i="5"/>
  <c r="AY169" i="5"/>
  <c r="AX226" i="5"/>
  <c r="AY226" i="5"/>
  <c r="AY205" i="5"/>
  <c r="AX205" i="5"/>
  <c r="BC205" i="5"/>
  <c r="AX156" i="5"/>
  <c r="AY156" i="5"/>
  <c r="AY147" i="5"/>
  <c r="AX147" i="5"/>
  <c r="AY157" i="5"/>
  <c r="AX157" i="5"/>
  <c r="AX152" i="5"/>
  <c r="AY152" i="5"/>
  <c r="AY107" i="5"/>
  <c r="AX107" i="5"/>
  <c r="AY81" i="5"/>
  <c r="AX81" i="5"/>
  <c r="AY40" i="5"/>
  <c r="AX40" i="5"/>
  <c r="AY59" i="5"/>
  <c r="AX59" i="5"/>
  <c r="AY46" i="5"/>
  <c r="AX46" i="5"/>
  <c r="BC312" i="5"/>
  <c r="BC179" i="5"/>
  <c r="BC303" i="5"/>
  <c r="BC123" i="5"/>
  <c r="BC322" i="5"/>
  <c r="AL165" i="5"/>
  <c r="AL153" i="5"/>
  <c r="AK156" i="5"/>
  <c r="AU12" i="5"/>
  <c r="AK49" i="5"/>
  <c r="AK28" i="5"/>
  <c r="AK13" i="5"/>
  <c r="AL13" i="5"/>
  <c r="BD222" i="5"/>
  <c r="BD287"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H20" i="1"/>
  <c r="G21" i="1"/>
  <c r="I23" i="1"/>
  <c r="I22" i="1"/>
  <c r="K25" i="2"/>
  <c r="AL12" i="5" l="1"/>
  <c r="V12" i="5"/>
  <c r="AY12" i="5"/>
  <c r="BE55" i="5"/>
  <c r="BE237" i="5"/>
  <c r="BC12" i="5"/>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E12" i="5"/>
  <c r="BD12" i="5"/>
  <c r="B49" i="5"/>
  <c r="B52" i="5" s="1"/>
  <c r="B35" i="5"/>
  <c r="B155" i="2"/>
  <c r="B174" i="2"/>
  <c r="B177" i="2" s="1"/>
  <c r="Z7" i="5" s="1"/>
  <c r="B71" i="5"/>
  <c r="B93" i="2"/>
  <c r="O15" i="4"/>
  <c r="B23" i="5"/>
  <c r="B154" i="2"/>
  <c r="B34" i="5"/>
  <c r="J50" i="5"/>
  <c r="B195" i="2"/>
  <c r="BD13" i="5" l="1"/>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42" i="5"/>
  <c r="B65" i="2"/>
  <c r="B73" i="2"/>
  <c r="B35" i="2"/>
  <c r="B36" i="2" s="1"/>
  <c r="B40" i="2"/>
  <c r="B107" i="2"/>
  <c r="B266" i="2"/>
  <c r="B43" i="2" l="1"/>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68" i="2"/>
  <c r="B267" i="2"/>
  <c r="B249" i="2"/>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P31" i="5" s="1"/>
  <c r="AF333" i="5"/>
  <c r="AF216" i="5"/>
  <c r="AF404" i="5"/>
  <c r="AF350" i="5"/>
  <c r="AF282" i="5"/>
  <c r="AF429" i="5"/>
  <c r="AF175" i="5"/>
  <c r="AF154" i="5"/>
  <c r="AF533" i="5"/>
  <c r="AF434" i="5"/>
  <c r="AF126" i="5"/>
  <c r="AF125" i="5"/>
  <c r="AF525" i="5"/>
  <c r="AF504" i="5"/>
  <c r="AF348" i="5"/>
  <c r="AF23" i="5"/>
  <c r="AF387" i="5"/>
  <c r="AF161" i="5"/>
  <c r="AF42" i="5"/>
  <c r="AF469" i="5"/>
  <c r="AF124" i="5"/>
  <c r="AP124" i="5" s="1"/>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P103" i="5" s="1"/>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49" i="5" l="1"/>
  <c r="AP128" i="5"/>
  <c r="AP343" i="5"/>
  <c r="AP456" i="5"/>
  <c r="AP178" i="5"/>
  <c r="AR178" i="5" s="1"/>
  <c r="AP112" i="5"/>
  <c r="AP482" i="5"/>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BI124" i="5"/>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BI343" i="5"/>
  <c r="AQ343" i="5"/>
  <c r="AR343" i="5"/>
  <c r="AP68" i="5"/>
  <c r="AP159" i="5"/>
  <c r="AP446" i="5"/>
  <c r="AP411" i="5"/>
  <c r="AP176" i="5"/>
  <c r="AP529" i="5"/>
  <c r="AP444" i="5"/>
  <c r="AP154" i="5"/>
  <c r="BI31" i="5"/>
  <c r="AQ31" i="5"/>
  <c r="AR31"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BI456" i="5"/>
  <c r="AQ456" i="5"/>
  <c r="AR456"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BI482" i="5"/>
  <c r="AQ482" i="5"/>
  <c r="AR482" i="5"/>
  <c r="AP186" i="5"/>
  <c r="AP284" i="5"/>
  <c r="AP54" i="5"/>
  <c r="AP13" i="5"/>
  <c r="AQ239" i="5"/>
  <c r="AR239" i="5"/>
  <c r="BI239" i="5"/>
  <c r="AP209" i="5"/>
  <c r="AP416" i="5"/>
  <c r="AP462" i="5"/>
  <c r="AP419" i="5"/>
  <c r="AP504" i="5"/>
  <c r="AR415" i="5"/>
  <c r="AQ415" i="5"/>
  <c r="BI415" i="5"/>
  <c r="BI112" i="5"/>
  <c r="AR112" i="5"/>
  <c r="AQ112"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Q128" i="5"/>
  <c r="AR128" i="5"/>
  <c r="BI128" i="5"/>
  <c r="AR140" i="5"/>
  <c r="BI140" i="5"/>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Q178" i="5" l="1"/>
  <c r="BI178" i="5"/>
  <c r="BI270" i="5"/>
  <c r="BI80" i="5"/>
  <c r="AR535" i="5"/>
  <c r="BI535" i="5"/>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BJ456" i="5"/>
  <c r="BK45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BJ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K270" i="5"/>
  <c r="BJ270"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BJ140" i="5"/>
  <c r="BK14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N157" i="4"/>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BK343" i="5"/>
  <c r="BJ343" i="5"/>
  <c r="AP87" i="4"/>
  <c r="AQ87" i="4"/>
  <c r="AC87" i="4"/>
  <c r="AD87" i="4" s="1"/>
  <c r="AF25" i="4"/>
  <c r="AG25" i="4" s="1"/>
  <c r="AI25" i="4" s="1"/>
  <c r="AK25" i="4"/>
  <c r="AL25" i="4" s="1"/>
  <c r="AN25" i="4"/>
  <c r="AN27" i="4"/>
  <c r="AK27" i="4"/>
  <c r="AL27" i="4" s="1"/>
  <c r="AF27" i="4"/>
  <c r="AG27" i="4" s="1"/>
  <c r="AI27" i="4" s="1"/>
  <c r="BJ170" i="5"/>
  <c r="BK170" i="5"/>
  <c r="BJ80" i="5"/>
  <c r="BK80" i="5"/>
  <c r="BK240" i="5"/>
  <c r="BJ240" i="5"/>
  <c r="BJ472" i="5"/>
  <c r="BK472" i="5"/>
  <c r="BK145" i="5"/>
  <c r="BJ145" i="5"/>
  <c r="BK356" i="5"/>
  <c r="BJ356" i="5"/>
  <c r="BK535" i="5"/>
  <c r="BJ535"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J178" i="5"/>
  <c r="BK178"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K338" i="5" l="1"/>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8" i="4"/>
  <c r="AW58"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AU54" i="4" s="1"/>
  <c r="AW54" i="4" s="1"/>
  <c r="BK11" i="5"/>
  <c r="BJ11" i="5"/>
  <c r="BG11" i="5"/>
  <c r="BL11" i="5" s="1"/>
  <c r="BH11" i="5"/>
  <c r="BM11" i="5" s="1"/>
  <c r="AU59" i="4" l="1"/>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<sst xmlns="http://schemas.openxmlformats.org/spreadsheetml/2006/main" count="1065" uniqueCount="610">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</sst>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61.729004070402674</c:v>
                </c:pt>
                <c:pt idx="1">
                  <c:v>61.529004285573151</c:v>
                </c:pt>
                <c:pt idx="2">
                  <c:v>61.329004510871258</c:v>
                </c:pt>
                <c:pt idx="3">
                  <c:v>61.129004746773163</c:v>
                </c:pt>
                <c:pt idx="4">
                  <c:v>60.929004993777099</c:v>
                </c:pt>
                <c:pt idx="5">
                  <c:v>60.729005252404818</c:v>
                </c:pt>
                <c:pt idx="6">
                  <c:v>60.529005523202599</c:v>
                </c:pt>
                <c:pt idx="7">
                  <c:v>60.329005806742003</c:v>
                </c:pt>
                <c:pt idx="8">
                  <c:v>60.129006103621606</c:v>
                </c:pt>
                <c:pt idx="9">
                  <c:v>59.929006414468027</c:v>
                </c:pt>
                <c:pt idx="10">
                  <c:v>59.729006739936978</c:v>
                </c:pt>
                <c:pt idx="11">
                  <c:v>59.529007080715161</c:v>
                </c:pt>
                <c:pt idx="12">
                  <c:v>59.329007437521014</c:v>
                </c:pt>
                <c:pt idx="13">
                  <c:v>59.12900781110686</c:v>
                </c:pt>
                <c:pt idx="14">
                  <c:v>58.929008202260093</c:v>
                </c:pt>
                <c:pt idx="15">
                  <c:v>58.729008611804751</c:v>
                </c:pt>
                <c:pt idx="16">
                  <c:v>58.529009040603526</c:v>
                </c:pt>
                <c:pt idx="17">
                  <c:v>58.329009489559368</c:v>
                </c:pt>
                <c:pt idx="18">
                  <c:v>58.129009959617179</c:v>
                </c:pt>
                <c:pt idx="19">
                  <c:v>57.929010451766089</c:v>
                </c:pt>
                <c:pt idx="20">
                  <c:v>57.729010967041091</c:v>
                </c:pt>
                <c:pt idx="21">
                  <c:v>57.529011506525698</c:v>
                </c:pt>
                <c:pt idx="22">
                  <c:v>57.329012071353617</c:v>
                </c:pt>
                <c:pt idx="23">
                  <c:v>57.129012662711318</c:v>
                </c:pt>
                <c:pt idx="24">
                  <c:v>56.929013281840597</c:v>
                </c:pt>
                <c:pt idx="25">
                  <c:v>56.72901393004075</c:v>
                </c:pt>
                <c:pt idx="26">
                  <c:v>56.529014608671488</c:v>
                </c:pt>
                <c:pt idx="27">
                  <c:v>56.329015319155708</c:v>
                </c:pt>
                <c:pt idx="28">
                  <c:v>56.129016062981982</c:v>
                </c:pt>
                <c:pt idx="29">
                  <c:v>55.929016841708055</c:v>
                </c:pt>
                <c:pt idx="30">
                  <c:v>55.729017656963784</c:v>
                </c:pt>
                <c:pt idx="31">
                  <c:v>55.529018510454463</c:v>
                </c:pt>
                <c:pt idx="32">
                  <c:v>55.329019403963912</c:v>
                </c:pt>
                <c:pt idx="33">
                  <c:v>55.129020339358505</c:v>
                </c:pt>
                <c:pt idx="34">
                  <c:v>54.929021318590642</c:v>
                </c:pt>
                <c:pt idx="35">
                  <c:v>54.729022343702752</c:v>
                </c:pt>
                <c:pt idx="36">
                  <c:v>54.529023416831102</c:v>
                </c:pt>
                <c:pt idx="37">
                  <c:v>54.329024540210156</c:v>
                </c:pt>
                <c:pt idx="38">
                  <c:v>54.129025716177111</c:v>
                </c:pt>
                <c:pt idx="39">
                  <c:v>53.929026947176276</c:v>
                </c:pt>
                <c:pt idx="40">
                  <c:v>53.729028235763757</c:v>
                </c:pt>
                <c:pt idx="41">
                  <c:v>53.529029584612715</c:v>
                </c:pt>
                <c:pt idx="42">
                  <c:v>53.329030996518426</c:v>
                </c:pt>
                <c:pt idx="43">
                  <c:v>53.129032474403388</c:v>
                </c:pt>
                <c:pt idx="44">
                  <c:v>52.929034021323204</c:v>
                </c:pt>
                <c:pt idx="45">
                  <c:v>52.72903564047251</c:v>
                </c:pt>
                <c:pt idx="46">
                  <c:v>52.529037335190623</c:v>
                </c:pt>
                <c:pt idx="47">
                  <c:v>52.32903910896836</c:v>
                </c:pt>
                <c:pt idx="48">
                  <c:v>52.129040965453868</c:v>
                </c:pt>
                <c:pt idx="49">
                  <c:v>51.929042908460275</c:v>
                </c:pt>
                <c:pt idx="50">
                  <c:v>51.729044941972198</c:v>
                </c:pt>
                <c:pt idx="51">
                  <c:v>51.529047070152956</c:v>
                </c:pt>
                <c:pt idx="52">
                  <c:v>51.329049297352675</c:v>
                </c:pt>
                <c:pt idx="53">
                  <c:v>51.129051628115647</c:v>
                </c:pt>
                <c:pt idx="54">
                  <c:v>50.929054067188879</c:v>
                </c:pt>
                <c:pt idx="55">
                  <c:v>50.72905661953029</c:v>
                </c:pt>
                <c:pt idx="56">
                  <c:v>50.529059290317633</c:v>
                </c:pt>
                <c:pt idx="57">
                  <c:v>50.3290620849574</c:v>
                </c:pt>
                <c:pt idx="58">
                  <c:v>50.129065009094155</c:v>
                </c:pt>
                <c:pt idx="59">
                  <c:v>49.929068068620467</c:v>
                </c:pt>
                <c:pt idx="60">
                  <c:v>49.7290712696866</c:v>
                </c:pt>
                <c:pt idx="61">
                  <c:v>49.529074618710773</c:v>
                </c:pt>
                <c:pt idx="62">
                  <c:v>49.329078122390058</c:v>
                </c:pt>
                <c:pt idx="63">
                  <c:v>49.129081787711002</c:v>
                </c:pt>
                <c:pt idx="64">
                  <c:v>48.929085621960986</c:v>
                </c:pt>
                <c:pt idx="65">
                  <c:v>48.729089632739779</c:v>
                </c:pt>
                <c:pt idx="66">
                  <c:v>48.529093827971209</c:v>
                </c:pt>
                <c:pt idx="67">
                  <c:v>48.329098215915394</c:v>
                </c:pt>
                <c:pt idx="68">
                  <c:v>48.129102805181276</c:v>
                </c:pt>
                <c:pt idx="69">
                  <c:v>47.929107604739073</c:v>
                </c:pt>
                <c:pt idx="70">
                  <c:v>47.729112623933446</c:v>
                </c:pt>
                <c:pt idx="71">
                  <c:v>47.529117872496364</c:v>
                </c:pt>
                <c:pt idx="72">
                  <c:v>47.329123360561013</c:v>
                </c:pt>
                <c:pt idx="73">
                  <c:v>47.129129098675108</c:v>
                </c:pt>
                <c:pt idx="74">
                  <c:v>46.929135097814445</c:v>
                </c:pt>
                <c:pt idx="75">
                  <c:v>46.729141369397468</c:v>
                </c:pt>
                <c:pt idx="76">
                  <c:v>46.529147925298737</c:v>
                </c:pt>
                <c:pt idx="77">
                  <c:v>46.329154777863337</c:v>
                </c:pt>
                <c:pt idx="78">
                  <c:v>46.129161939920785</c:v>
                </c:pt>
                <c:pt idx="79">
                  <c:v>45.929169424799532</c:v>
                </c:pt>
                <c:pt idx="80">
                  <c:v>45.729177246340299</c:v>
                </c:pt>
                <c:pt idx="81">
                  <c:v>45.529185418910743</c:v>
                </c:pt>
                <c:pt idx="82">
                  <c:v>45.329193957418461</c:v>
                </c:pt>
                <c:pt idx="83">
                  <c:v>45.12920287732446</c:v>
                </c:pt>
                <c:pt idx="84">
                  <c:v>44.92921219465633</c:v>
                </c:pt>
                <c:pt idx="85">
                  <c:v>44.729221926020443</c:v>
                </c:pt>
                <c:pt idx="86">
                  <c:v>44.529232088613924</c:v>
                </c:pt>
                <c:pt idx="87">
                  <c:v>44.32924270023571</c:v>
                </c:pt>
                <c:pt idx="88">
                  <c:v>44.129253779296974</c:v>
                </c:pt>
                <c:pt idx="89">
                  <c:v>43.929265344830377</c:v>
                </c:pt>
                <c:pt idx="90">
                  <c:v>43.729277416498284</c:v>
                </c:pt>
                <c:pt idx="91">
                  <c:v>43.529290014599823</c:v>
                </c:pt>
                <c:pt idx="92">
                  <c:v>43.329303160076158</c:v>
                </c:pt>
                <c:pt idx="93">
                  <c:v>43.129316874514515</c:v>
                </c:pt>
                <c:pt idx="94">
                  <c:v>42.929331180150292</c:v>
                </c:pt>
                <c:pt idx="95">
                  <c:v>42.729346099866419</c:v>
                </c:pt>
                <c:pt idx="96">
                  <c:v>42.529361657191778</c:v>
                </c:pt>
                <c:pt idx="97">
                  <c:v>42.329377876295872</c:v>
                </c:pt>
                <c:pt idx="98">
                  <c:v>42.129394781981304</c:v>
                </c:pt>
                <c:pt idx="99">
                  <c:v>41.929412399672977</c:v>
                </c:pt>
                <c:pt idx="100">
                  <c:v>41.729430755404309</c:v>
                </c:pt>
                <c:pt idx="101">
                  <c:v>41.529449875799351</c:v>
                </c:pt>
                <c:pt idx="102">
                  <c:v>41.329469788050929</c:v>
                </c:pt>
                <c:pt idx="103">
                  <c:v>41.129490519895327</c:v>
                </c:pt>
                <c:pt idx="104">
                  <c:v>40.929512099581245</c:v>
                </c:pt>
                <c:pt idx="105">
                  <c:v>40.72953455583459</c:v>
                </c:pt>
                <c:pt idx="106">
                  <c:v>40.529557917817726</c:v>
                </c:pt>
                <c:pt idx="107">
                  <c:v>40.329582215082802</c:v>
                </c:pt>
                <c:pt idx="108">
                  <c:v>40.129607477519556</c:v>
                </c:pt>
                <c:pt idx="109">
                  <c:v>39.929633735296726</c:v>
                </c:pt>
                <c:pt idx="110">
                  <c:v>39.729661018795795</c:v>
                </c:pt>
                <c:pt idx="111">
                  <c:v>39.529689358539137</c:v>
                </c:pt>
                <c:pt idx="112">
                  <c:v>39.329718785109463</c:v>
                </c:pt>
                <c:pt idx="113">
                  <c:v>39.129749329062285</c:v>
                </c:pt>
                <c:pt idx="114">
                  <c:v>38.929781020830319</c:v>
                </c:pt>
                <c:pt idx="115">
                  <c:v>38.729813890619106</c:v>
                </c:pt>
                <c:pt idx="116">
                  <c:v>38.529847968294639</c:v>
                </c:pt>
                <c:pt idx="117">
                  <c:v>38.329883283262177</c:v>
                </c:pt>
                <c:pt idx="118">
                  <c:v>38.129919864335946</c:v>
                </c:pt>
                <c:pt idx="119">
                  <c:v>37.929957739600461</c:v>
                </c:pt>
                <c:pt idx="120">
                  <c:v>37.729996936262424</c:v>
                </c:pt>
                <c:pt idx="121">
                  <c:v>37.530037480494016</c:v>
                </c:pt>
                <c:pt idx="122">
                  <c:v>37.330079397267717</c:v>
                </c:pt>
                <c:pt idx="123">
                  <c:v>37.130122710181901</c:v>
                </c:pt>
                <c:pt idx="124">
                  <c:v>36.930167441279657</c:v>
                </c:pt>
                <c:pt idx="125">
                  <c:v>36.730213610858314</c:v>
                </c:pt>
                <c:pt idx="126">
                  <c:v>36.530261237273692</c:v>
                </c:pt>
                <c:pt idx="127">
                  <c:v>36.330310336736211</c:v>
                </c:pt>
                <c:pt idx="128">
                  <c:v>36.130360923102927</c:v>
                </c:pt>
                <c:pt idx="129">
                  <c:v>35.9304130076642</c:v>
                </c:pt>
                <c:pt idx="130">
                  <c:v>35.730466598927137</c:v>
                </c:pt>
                <c:pt idx="131">
                  <c:v>35.530521702396712</c:v>
                </c:pt>
                <c:pt idx="132">
                  <c:v>35.330578320356317</c:v>
                </c:pt>
                <c:pt idx="133">
                  <c:v>35.130636451648783</c:v>
                </c:pt>
                <c:pt idx="134">
                  <c:v>34.930696091459822</c:v>
                </c:pt>
                <c:pt idx="135">
                  <c:v>34.730757231105557</c:v>
                </c:pt>
                <c:pt idx="136">
                  <c:v>34.530819857826295</c:v>
                </c:pt>
                <c:pt idx="137">
                  <c:v>34.330883954588025</c:v>
                </c:pt>
                <c:pt idx="138">
                  <c:v>34.130949499893887</c:v>
                </c:pt>
                <c:pt idx="139">
                  <c:v>33.931016467608416</c:v>
                </c:pt>
                <c:pt idx="140">
                  <c:v>33.731084826795261</c:v>
                </c:pt>
                <c:pt idx="141">
                  <c:v>33.531154541572207</c:v>
                </c:pt>
                <c:pt idx="142">
                  <c:v>33.331225570984095</c:v>
                </c:pt>
                <c:pt idx="143">
                  <c:v>33.131297868896638</c:v>
                </c:pt>
                <c:pt idx="144">
                  <c:v>32.931371383912904</c:v>
                </c:pt>
                <c:pt idx="145">
                  <c:v>32.731446059314266</c:v>
                </c:pt>
                <c:pt idx="146">
                  <c:v>32.531521833027</c:v>
                </c:pt>
                <c:pt idx="147">
                  <c:v>32.331598637616963</c:v>
                </c:pt>
                <c:pt idx="148">
                  <c:v>32.131676400312237</c:v>
                </c:pt>
                <c:pt idx="149">
                  <c:v>31.931755043056434</c:v>
                </c:pt>
                <c:pt idx="150">
                  <c:v>31.731834482591022</c:v>
                </c:pt>
                <c:pt idx="151">
                  <c:v>31.531914630568739</c:v>
                </c:pt>
                <c:pt idx="152">
                  <c:v>31.331995393697486</c:v>
                </c:pt>
                <c:pt idx="153">
                  <c:v>31.132076673913819</c:v>
                </c:pt>
                <c:pt idx="154">
                  <c:v>30.932158368585192</c:v>
                </c:pt>
                <c:pt idx="155">
                  <c:v>30.732240370740417</c:v>
                </c:pt>
                <c:pt idx="156">
                  <c:v>30.532322569325856</c:v>
                </c:pt>
                <c:pt idx="157">
                  <c:v>30.332404849485528</c:v>
                </c:pt>
                <c:pt idx="158">
                  <c:v>30.132487092862522</c:v>
                </c:pt>
                <c:pt idx="159">
                  <c:v>29.932569177919461</c:v>
                </c:pt>
                <c:pt idx="160">
                  <c:v>29.732650980274379</c:v>
                </c:pt>
                <c:pt idx="161">
                  <c:v>29.532732373048756</c:v>
                </c:pt>
                <c:pt idx="162">
                  <c:v>29.332813227224431</c:v>
                </c:pt>
                <c:pt idx="163">
                  <c:v>29.132893412004819</c:v>
                </c:pt>
                <c:pt idx="164">
                  <c:v>28.932972795177893</c:v>
                </c:pt>
                <c:pt idx="165">
                  <c:v>28.733051243475249</c:v>
                </c:pt>
                <c:pt idx="166">
                  <c:v>28.533128622924579</c:v>
                </c:pt>
                <c:pt idx="167">
                  <c:v>28.333204799191662</c:v>
                </c:pt>
                <c:pt idx="168">
                  <c:v>28.133279637906874</c:v>
                </c:pt>
                <c:pt idx="169">
                  <c:v>27.933353004973789</c:v>
                </c:pt>
                <c:pt idx="170">
                  <c:v>27.733424766855851</c:v>
                </c:pt>
                <c:pt idx="171">
                  <c:v>27.533494790838262</c:v>
                </c:pt>
                <c:pt idx="172">
                  <c:v>27.333562945261708</c:v>
                </c:pt>
                <c:pt idx="173">
                  <c:v>27.133629099726022</c:v>
                </c:pt>
                <c:pt idx="174">
                  <c:v>26.93369312526119</c:v>
                </c:pt>
                <c:pt idx="175">
                  <c:v>26.733754894464106</c:v>
                </c:pt>
                <c:pt idx="176">
                  <c:v>26.533814281599284</c:v>
                </c:pt>
                <c:pt idx="177">
                  <c:v>26.333871162663055</c:v>
                </c:pt>
                <c:pt idx="178">
                  <c:v>26.133925415410463</c:v>
                </c:pt>
                <c:pt idx="179">
                  <c:v>25.933976919343728</c:v>
                </c:pt>
                <c:pt idx="180">
                  <c:v>25.734025555663671</c:v>
                </c:pt>
                <c:pt idx="181">
                  <c:v>25.5340712071837</c:v>
                </c:pt>
                <c:pt idx="182">
                  <c:v>25.334113758207188</c:v>
                </c:pt>
                <c:pt idx="183">
                  <c:v>25.13415309436887</c:v>
                </c:pt>
                <c:pt idx="184">
                  <c:v>24.934189102442378</c:v>
                </c:pt>
                <c:pt idx="185">
                  <c:v>24.734221670114387</c:v>
                </c:pt>
                <c:pt idx="186">
                  <c:v>24.534250685726661</c:v>
                </c:pt>
                <c:pt idx="187">
                  <c:v>24.334276037989206</c:v>
                </c:pt>
                <c:pt idx="188">
                  <c:v>24.134297615664487</c:v>
                </c:pt>
                <c:pt idx="189">
                  <c:v>23.934315307225134</c:v>
                </c:pt>
                <c:pt idx="190">
                  <c:v>23.734329000487676</c:v>
                </c:pt>
                <c:pt idx="191">
                  <c:v>23.534338582222261</c:v>
                </c:pt>
                <c:pt idx="192">
                  <c:v>23.334343937742041</c:v>
                </c:pt>
                <c:pt idx="193">
                  <c:v>23.134344950472791</c:v>
                </c:pt>
                <c:pt idx="194">
                  <c:v>22.934341501503887</c:v>
                </c:pt>
                <c:pt idx="195">
                  <c:v>22.734333469122735</c:v>
                </c:pt>
                <c:pt idx="196">
                  <c:v>22.534320728334318</c:v>
                </c:pt>
                <c:pt idx="197">
                  <c:v>22.334303150365628</c:v>
                </c:pt>
                <c:pt idx="198">
                  <c:v>22.134280602157034</c:v>
                </c:pt>
                <c:pt idx="199">
                  <c:v>21.934252945841145</c:v>
                </c:pt>
                <c:pt idx="200">
                  <c:v>21.734220038208775</c:v>
                </c:pt>
                <c:pt idx="201">
                  <c:v>21.534181730164967</c:v>
                </c:pt>
                <c:pt idx="202">
                  <c:v>21.334137866171833</c:v>
                </c:pt>
                <c:pt idx="203">
                  <c:v>21.134088283681862</c:v>
                </c:pt>
                <c:pt idx="204">
                  <c:v>20.934032812558236</c:v>
                </c:pt>
                <c:pt idx="205">
                  <c:v>20.73397127448515</c:v>
                </c:pt>
                <c:pt idx="206">
                  <c:v>20.533903482365776</c:v>
                </c:pt>
                <c:pt idx="207">
                  <c:v>20.333829239706578</c:v>
                </c:pt>
                <c:pt idx="208">
                  <c:v>20.133748339990845</c:v>
                </c:pt>
                <c:pt idx="209">
                  <c:v>19.933660566035833</c:v>
                </c:pt>
                <c:pt idx="210">
                  <c:v>19.733565689336633</c:v>
                </c:pt>
                <c:pt idx="211">
                  <c:v>19.533463469393229</c:v>
                </c:pt>
                <c:pt idx="212">
                  <c:v>19.333353653021064</c:v>
                </c:pt>
                <c:pt idx="213">
                  <c:v>19.133235973642428</c:v>
                </c:pt>
                <c:pt idx="214">
                  <c:v>18.933110150558395</c:v>
                </c:pt>
                <c:pt idx="215">
                  <c:v>18.732975888199238</c:v>
                </c:pt>
                <c:pt idx="216">
                  <c:v>18.532832875352085</c:v>
                </c:pt>
                <c:pt idx="217">
                  <c:v>18.33268078436361</c:v>
                </c:pt>
                <c:pt idx="218">
                  <c:v>18.132519270316475</c:v>
                </c:pt>
                <c:pt idx="219">
                  <c:v>17.932347970177293</c:v>
                </c:pt>
                <c:pt idx="220">
                  <c:v>17.73216650191495</c:v>
                </c:pt>
                <c:pt idx="221">
                  <c:v>17.531974463585691</c:v>
                </c:pt>
                <c:pt idx="222">
                  <c:v>17.331771432384702</c:v>
                </c:pt>
                <c:pt idx="223">
                  <c:v>17.131556963661033</c:v>
                </c:pt>
                <c:pt idx="224">
                  <c:v>16.931330589893456</c:v>
                </c:pt>
                <c:pt idx="225">
                  <c:v>16.731091819625419</c:v>
                </c:pt>
                <c:pt idx="226">
                  <c:v>16.530840136356527</c:v>
                </c:pt>
                <c:pt idx="227">
                  <c:v>16.330574997388322</c:v>
                </c:pt>
                <c:pt idx="228">
                  <c:v>16.130295832620902</c:v>
                </c:pt>
                <c:pt idx="229">
                  <c:v>15.930002043298883</c:v>
                </c:pt>
                <c:pt idx="230">
                  <c:v>15.729693000703215</c:v>
                </c:pt>
                <c:pt idx="231">
                  <c:v>15.529368044786514</c:v>
                </c:pt>
                <c:pt idx="232">
                  <c:v>15.329026482748212</c:v>
                </c:pt>
                <c:pt idx="233">
                  <c:v>15.128667587547621</c:v>
                </c:pt>
                <c:pt idx="234">
                  <c:v>14.928290596350791</c:v>
                </c:pt>
                <c:pt idx="235">
                  <c:v>14.727894708908458</c:v>
                </c:pt>
                <c:pt idx="236">
                  <c:v>14.527479085861863</c:v>
                </c:pt>
                <c:pt idx="237">
                  <c:v>14.327042846972478</c:v>
                </c:pt>
                <c:pt idx="238">
                  <c:v>14.126585069272547</c:v>
                </c:pt>
                <c:pt idx="239">
                  <c:v>13.926104785132779</c:v>
                </c:pt>
                <c:pt idx="240">
                  <c:v>13.725600980242787</c:v>
                </c:pt>
                <c:pt idx="241">
                  <c:v>13.525072591501676</c:v>
                </c:pt>
                <c:pt idx="242">
                  <c:v>13.324518504812588</c:v>
                </c:pt>
                <c:pt idx="243">
                  <c:v>13.123937552779379</c:v>
                </c:pt>
                <c:pt idx="244">
                  <c:v>12.923328512299207</c:v>
                </c:pt>
                <c:pt idx="245">
                  <c:v>12.722690102048226</c:v>
                </c:pt>
                <c:pt idx="246">
                  <c:v>12.52202097985341</c:v>
                </c:pt>
                <c:pt idx="247">
                  <c:v>12.321319739948757</c:v>
                </c:pt>
                <c:pt idx="248">
                  <c:v>12.120584910107826</c:v>
                </c:pt>
                <c:pt idx="249">
                  <c:v>11.919814948650334</c:v>
                </c:pt>
                <c:pt idx="250">
                  <c:v>11.71900824131508</c:v>
                </c:pt>
                <c:pt idx="251">
                  <c:v>11.51816309799549</c:v>
                </c:pt>
                <c:pt idx="252">
                  <c:v>11.317277749331673</c:v>
                </c:pt>
                <c:pt idx="253">
                  <c:v>11.116350343152702</c:v>
                </c:pt>
                <c:pt idx="254">
                  <c:v>10.915378940763919</c:v>
                </c:pt>
                <c:pt idx="255">
                  <c:v>10.714361513072832</c:v>
                </c:pt>
                <c:pt idx="256">
                  <c:v>10.513295936547413</c:v>
                </c:pt>
                <c:pt idx="257">
                  <c:v>10.312179989000366</c:v>
                </c:pt>
                <c:pt idx="258">
                  <c:v>10.11101134519266</c:v>
                </c:pt>
                <c:pt idx="259">
                  <c:v>9.9097875722495417</c:v>
                </c:pt>
                <c:pt idx="260">
                  <c:v>9.7085061248828257</c:v>
                </c:pt>
                <c:pt idx="261">
                  <c:v>9.5071643404114212</c:v>
                </c:pt>
                <c:pt idx="262">
                  <c:v>9.3057594335732841</c:v>
                </c:pt>
                <c:pt idx="263">
                  <c:v>9.1042884911218955</c:v>
                </c:pt>
                <c:pt idx="264">
                  <c:v>8.9027484661998368</c:v>
                </c:pt>
                <c:pt idx="265">
                  <c:v>8.7011361724808207</c:v>
                </c:pt>
                <c:pt idx="266">
                  <c:v>8.4994482780736682</c:v>
                </c:pt>
                <c:pt idx="267">
                  <c:v>8.2976812991819742</c:v>
                </c:pt>
                <c:pt idx="268">
                  <c:v>8.0958315935070981</c:v>
                </c:pt>
                <c:pt idx="269">
                  <c:v>7.8938953533927183</c:v>
                </c:pt>
                <c:pt idx="270">
                  <c:v>7.691868598699017</c:v>
                </c:pt>
                <c:pt idx="271">
                  <c:v>7.4897471694000375</c:v>
                </c:pt>
                <c:pt idx="272">
                  <c:v>7.2875267178979177</c:v>
                </c:pt>
                <c:pt idx="273">
                  <c:v>7.0852027010442873</c:v>
                </c:pt>
                <c:pt idx="274">
                  <c:v>6.8827703718640336</c:v>
                </c:pt>
                <c:pt idx="275">
                  <c:v>6.6802247709718729</c:v>
                </c:pt>
                <c:pt idx="276">
                  <c:v>6.4775607176776671</c:v>
                </c:pt>
                <c:pt idx="277">
                  <c:v>6.2747728007711965</c:v>
                </c:pt>
                <c:pt idx="278">
                  <c:v>6.071855368983659</c:v>
                </c:pt>
                <c:pt idx="279">
                  <c:v>5.8688025211162911</c:v>
                </c:pt>
                <c:pt idx="280">
                  <c:v>5.665608095836113</c:v>
                </c:pt>
                <c:pt idx="281">
                  <c:v>5.4622656611295533</c:v>
                </c:pt>
                <c:pt idx="282">
                  <c:v>5.2587685034142382</c:v>
                </c:pt>
                <c:pt idx="283">
                  <c:v>5.0551096163037901</c:v>
                </c:pt>
                <c:pt idx="284">
                  <c:v>4.8512816890258907</c:v>
                </c:pt>
                <c:pt idx="285">
                  <c:v>4.6472770944911881</c:v>
                </c:pt>
                <c:pt idx="286">
                  <c:v>4.443087877015417</c:v>
                </c:pt>
                <c:pt idx="287">
                  <c:v>4.2387057396950754</c:v>
                </c:pt>
                <c:pt idx="288">
                  <c:v>4.0341220314423314</c:v>
                </c:pt>
                <c:pt idx="289">
                  <c:v>3.8293277336828209</c:v>
                </c:pt>
                <c:pt idx="290">
                  <c:v>3.6243134467238742</c:v>
                </c:pt>
                <c:pt idx="291">
                  <c:v>3.419069375804122</c:v>
                </c:pt>
                <c:pt idx="292">
                  <c:v>3.2135853168330408</c:v>
                </c:pt>
                <c:pt idx="293">
                  <c:v>3.0078506418391915</c:v>
                </c:pt>
                <c:pt idx="294">
                  <c:v>2.8018542841384435</c:v>
                </c:pt>
                <c:pt idx="295">
                  <c:v>2.595584723248499</c:v>
                </c:pt>
                <c:pt idx="296">
                  <c:v>2.3890299695674773</c:v>
                </c:pt>
                <c:pt idx="297">
                  <c:v>2.1821775488471613</c:v>
                </c:pt>
                <c:pt idx="298">
                  <c:v>1.9750144864896688</c:v>
                </c:pt>
                <c:pt idx="299">
                  <c:v>1.7675272917032558</c:v>
                </c:pt>
                <c:pt idx="300">
                  <c:v>1.5597019415564264</c:v>
                </c:pt>
                <c:pt idx="301">
                  <c:v>1.351523864974038</c:v>
                </c:pt>
                <c:pt idx="302">
                  <c:v>1.1429779267242259</c:v>
                </c:pt>
                <c:pt idx="303">
                  <c:v>0.93404841145210749</c:v>
                </c:pt>
                <c:pt idx="304">
                  <c:v>0.72471900781849352</c:v>
                </c:pt>
                <c:pt idx="305">
                  <c:v>0.51497279281092534</c:v>
                </c:pt>
                <c:pt idx="306">
                  <c:v>0.30479221629998882</c:v>
                </c:pt>
                <c:pt idx="307">
                  <c:v>9.4159085918442478E-2</c:v>
                </c:pt>
                <c:pt idx="308">
                  <c:v>-0.11694544764871355</c:v>
                </c:pt>
                <c:pt idx="309">
                  <c:v>-0.32854090487151788</c:v>
                </c:pt>
                <c:pt idx="310">
                  <c:v>-0.54064749097741838</c:v>
                </c:pt>
                <c:pt idx="311">
                  <c:v>-0.75328610884173319</c:v>
                </c:pt>
                <c:pt idx="312">
                  <c:v>-0.96647837104880996</c:v>
                </c:pt>
                <c:pt idx="313">
                  <c:v>-1.1802466110003325</c:v>
                </c:pt>
                <c:pt idx="314">
                  <c:v>-1.3946138929378189</c:v>
                </c:pt>
                <c:pt idx="315">
                  <c:v>-1.6096040207399129</c:v>
                </c:pt>
                <c:pt idx="316">
                  <c:v>-1.8252415453454909</c:v>
                </c:pt>
                <c:pt idx="317">
                  <c:v>-2.0415517706471338</c:v>
                </c:pt>
                <c:pt idx="318">
                  <c:v>-2.2585607576914932</c:v>
                </c:pt>
                <c:pt idx="319">
                  <c:v>-2.4762953270155417</c:v>
                </c:pt>
                <c:pt idx="320">
                  <c:v>-2.6947830589425954</c:v>
                </c:pt>
                <c:pt idx="321">
                  <c:v>-2.9140522916540057</c:v>
                </c:pt>
                <c:pt idx="322">
                  <c:v>-3.1341321168489</c:v>
                </c:pt>
                <c:pt idx="323">
                  <c:v>-3.3550523727996473</c:v>
                </c:pt>
                <c:pt idx="324">
                  <c:v>-3.5768436346072061</c:v>
                </c:pt>
                <c:pt idx="325">
                  <c:v>-3.7995372014596862</c:v>
                </c:pt>
                <c:pt idx="326">
                  <c:v>-4.0231650806953771</c:v>
                </c:pt>
                <c:pt idx="327">
                  <c:v>-4.2477599684760605</c:v>
                </c:pt>
                <c:pt idx="328">
                  <c:v>-4.4733552268752597</c:v>
                </c:pt>
                <c:pt idx="329">
                  <c:v>-4.6999848571958029</c:v>
                </c:pt>
                <c:pt idx="330">
                  <c:v>-4.9276834693358254</c:v>
                </c:pt>
                <c:pt idx="331">
                  <c:v>-5.1564862470326283</c:v>
                </c:pt>
                <c:pt idx="332">
                  <c:v>-5.3864289088278428</c:v>
                </c:pt>
                <c:pt idx="333">
                  <c:v>-5.6175476646115072</c:v>
                </c:pt>
                <c:pt idx="334">
                  <c:v>-5.8498791676208199</c:v>
                </c:pt>
                <c:pt idx="335">
                  <c:v>-6.0834604617918107</c:v>
                </c:pt>
                <c:pt idx="336">
                  <c:v>-6.3183289243848648</c:v>
                </c:pt>
                <c:pt idx="337">
                  <c:v>-6.5545222038345061</c:v>
                </c:pt>
                <c:pt idx="338">
                  <c:v>-6.7920781528019951</c:v>
                </c:pt>
                <c:pt idx="339">
                  <c:v>-7.0310347564456368</c:v>
                </c:pt>
                <c:pt idx="340">
                  <c:v>-7.2714300559573832</c:v>
                </c:pt>
                <c:pt idx="341">
                  <c:v>-7.5133020674562401</c:v>
                </c:pt>
                <c:pt idx="342">
                  <c:v>-7.7566886963683004</c:v>
                </c:pt>
                <c:pt idx="343">
                  <c:v>-8.0016276474687622</c:v>
                </c:pt>
                <c:pt idx="344">
                  <c:v>-8.2481563308054433</c:v>
                </c:pt>
                <c:pt idx="345">
                  <c:v>-8.4963117637726366</c:v>
                </c:pt>
                <c:pt idx="346">
                  <c:v>-8.7461304696479019</c:v>
                </c:pt>
                <c:pt idx="347">
                  <c:v>-8.9976483729558066</c:v>
                </c:pt>
                <c:pt idx="348">
                  <c:v>-9.2509006920681465</c:v>
                </c:pt>
                <c:pt idx="349">
                  <c:v>-9.5059218294968453</c:v>
                </c:pt>
                <c:pt idx="350">
                  <c:v>-9.7627452603784608</c:v>
                </c:pt>
                <c:pt idx="351">
                  <c:v>-10.021403419693195</c:v>
                </c:pt>
                <c:pt idx="352">
                  <c:v>-10.281927588796748</c:v>
                </c:pt>
                <c:pt idx="353">
                  <c:v>-10.544347781878088</c:v>
                </c:pt>
                <c:pt idx="354">
                  <c:v>-10.808692632984844</c:v>
                </c:pt>
                <c:pt idx="355">
                  <c:v>-11.074989284279672</c:v>
                </c:pt>
                <c:pt idx="356">
                  <c:v>-11.34326327620842</c:v>
                </c:pt>
                <c:pt idx="357">
                  <c:v>-11.613538440270377</c:v>
                </c:pt>
                <c:pt idx="358">
                  <c:v>-11.885836795079809</c:v>
                </c:pt>
                <c:pt idx="359">
                  <c:v>-12.16017844640705</c:v>
                </c:pt>
                <c:pt idx="360">
                  <c:v>-12.436581491867472</c:v>
                </c:pt>
                <c:pt idx="361">
                  <c:v>-12.715061930908435</c:v>
                </c:pt>
                <c:pt idx="362">
                  <c:v>-12.99563358071271</c:v>
                </c:pt>
                <c:pt idx="363">
                  <c:v>-13.278307998596592</c:v>
                </c:pt>
                <c:pt idx="364">
                  <c:v>-13.563094411437911</c:v>
                </c:pt>
                <c:pt idx="365">
                  <c:v>-13.849999652614741</c:v>
                </c:pt>
                <c:pt idx="366">
                  <c:v>-14.13902810687458</c:v>
                </c:pt>
                <c:pt idx="367">
                  <c:v>-14.430181663493578</c:v>
                </c:pt>
                <c:pt idx="368">
                  <c:v>-14.723459678010311</c:v>
                </c:pt>
                <c:pt idx="369">
                  <c:v>-15.01885894275086</c:v>
                </c:pt>
                <c:pt idx="370">
                  <c:v>-15.316373666281144</c:v>
                </c:pt>
                <c:pt idx="371">
                  <c:v>-15.615995461851689</c:v>
                </c:pt>
                <c:pt idx="372">
                  <c:v>-15.917713344816875</c:v>
                </c:pt>
                <c:pt idx="373">
                  <c:v>-16.221513738938928</c:v>
                </c:pt>
                <c:pt idx="374">
                  <c:v>-16.527380491409591</c:v>
                </c:pt>
                <c:pt idx="375">
                  <c:v>-16.835294896355972</c:v>
                </c:pt>
                <c:pt idx="376">
                  <c:v>-17.145235726524305</c:v>
                </c:pt>
                <c:pt idx="377">
                  <c:v>-17.457179272779054</c:v>
                </c:pt>
                <c:pt idx="378">
                  <c:v>-17.771099390995545</c:v>
                </c:pt>
                <c:pt idx="379">
                  <c:v>-18.086967555876829</c:v>
                </c:pt>
                <c:pt idx="380">
                  <c:v>-18.404752921181139</c:v>
                </c:pt>
                <c:pt idx="381">
                  <c:v>-18.724422385813725</c:v>
                </c:pt>
                <c:pt idx="382">
                  <c:v>-19.045940665207315</c:v>
                </c:pt>
                <c:pt idx="383">
                  <c:v>-19.36927036739722</c:v>
                </c:pt>
                <c:pt idx="384">
                  <c:v>-19.694372073183615</c:v>
                </c:pt>
                <c:pt idx="385">
                  <c:v>-20.021204419772847</c:v>
                </c:pt>
                <c:pt idx="386">
                  <c:v>-20.349724187287357</c:v>
                </c:pt>
                <c:pt idx="387">
                  <c:v>-20.679886387548869</c:v>
                </c:pt>
                <c:pt idx="388">
                  <c:v>-21.011644354553308</c:v>
                </c:pt>
                <c:pt idx="389">
                  <c:v>-21.344949836078953</c:v>
                </c:pt>
                <c:pt idx="390">
                  <c:v>-21.67975308589893</c:v>
                </c:pt>
                <c:pt idx="391">
                  <c:v>-22.016002956100856</c:v>
                </c:pt>
                <c:pt idx="392">
                  <c:v>-22.353646989053647</c:v>
                </c:pt>
                <c:pt idx="393">
                  <c:v>-22.692631508604709</c:v>
                </c:pt>
                <c:pt idx="394">
                  <c:v>-23.032901710131313</c:v>
                </c:pt>
                <c:pt idx="395">
                  <c:v>-23.374401749119421</c:v>
                </c:pt>
                <c:pt idx="396">
                  <c:v>-23.717074827990572</c:v>
                </c:pt>
                <c:pt idx="397">
                  <c:v>-24.060863280944226</c:v>
                </c:pt>
                <c:pt idx="398">
                  <c:v>-24.405708656636268</c:v>
                </c:pt>
                <c:pt idx="399">
                  <c:v>-24.751551798563021</c:v>
                </c:pt>
                <c:pt idx="400">
                  <c:v>-25.098332923066021</c:v>
                </c:pt>
                <c:pt idx="401">
                  <c:v>-25.445991694927393</c:v>
                </c:pt>
                <c:pt idx="402">
                  <c:v>-25.794467300566165</c:v>
                </c:pt>
                <c:pt idx="403">
                  <c:v>-26.14369851889585</c:v>
                </c:pt>
                <c:pt idx="404">
                  <c:v>-26.493623789942372</c:v>
                </c:pt>
                <c:pt idx="405">
                  <c:v>-26.844181281364943</c:v>
                </c:pt>
                <c:pt idx="406">
                  <c:v>-27.195308953059133</c:v>
                </c:pt>
                <c:pt idx="407">
                  <c:v>-27.546944620053189</c:v>
                </c:pt>
                <c:pt idx="408">
                  <c:v>-27.899026013945004</c:v>
                </c:pt>
                <c:pt idx="409">
                  <c:v>-28.251490843149803</c:v>
                </c:pt>
                <c:pt idx="410">
                  <c:v>-28.60427685225455</c:v>
                </c:pt>
                <c:pt idx="411">
                  <c:v>-28.957321880795707</c:v>
                </c:pt>
                <c:pt idx="412">
                  <c:v>-29.310563921792099</c:v>
                </c:pt>
                <c:pt idx="413">
                  <c:v>-29.663941180374444</c:v>
                </c:pt>
                <c:pt idx="414">
                  <c:v>-30.017392132865112</c:v>
                </c:pt>
                <c:pt idx="415">
                  <c:v>-30.3708555866592</c:v>
                </c:pt>
                <c:pt idx="416">
                  <c:v>-30.724270741260092</c:v>
                </c:pt>
                <c:pt idx="417">
                  <c:v>-31.077577250814894</c:v>
                </c:pt>
                <c:pt idx="418">
                  <c:v>-31.430715288483743</c:v>
                </c:pt>
                <c:pt idx="419">
                  <c:v>-31.783625612961956</c:v>
                </c:pt>
                <c:pt idx="420">
                  <c:v>-32.136249637453609</c:v>
                </c:pt>
                <c:pt idx="421">
                  <c:v>-32.48852950136785</c:v>
                </c:pt>
                <c:pt idx="422">
                  <c:v>-32.840408144981645</c:v>
                </c:pt>
                <c:pt idx="423">
                  <c:v>-33.191829387276712</c:v>
                </c:pt>
                <c:pt idx="424">
                  <c:v>-33.542738007117691</c:v>
                </c:pt>
                <c:pt idx="425">
                  <c:v>-33.893079827897559</c:v>
                </c:pt>
                <c:pt idx="426">
                  <c:v>-34.242801805726813</c:v>
                </c:pt>
                <c:pt idx="427">
                  <c:v>-34.591852121189774</c:v>
                </c:pt>
                <c:pt idx="428">
                  <c:v>-34.940180274639111</c:v>
                </c:pt>
                <c:pt idx="429">
                  <c:v>-35.287737184939814</c:v>
                </c:pt>
                <c:pt idx="430">
                  <c:v>-35.63447529151064</c:v>
                </c:pt>
                <c:pt idx="431">
                  <c:v>-35.980348659452389</c:v>
                </c:pt>
                <c:pt idx="432">
                  <c:v>-36.325313087483295</c:v>
                </c:pt>
                <c:pt idx="433">
                  <c:v>-36.669326218340203</c:v>
                </c:pt>
                <c:pt idx="434">
                  <c:v>-37.012347651235928</c:v>
                </c:pt>
                <c:pt idx="435">
                  <c:v>-37.354339055901434</c:v>
                </c:pt>
                <c:pt idx="436">
                  <c:v>-37.69526428767778</c:v>
                </c:pt>
                <c:pt idx="437">
                  <c:v>-38.035089503062885</c:v>
                </c:pt>
                <c:pt idx="438">
                  <c:v>-38.373783275061896</c:v>
                </c:pt>
                <c:pt idx="439">
                  <c:v>-38.711316707639789</c:v>
                </c:pt>
                <c:pt idx="440">
                  <c:v>-39.047663548526728</c:v>
                </c:pt>
                <c:pt idx="441">
                  <c:v>-39.38280029958846</c:v>
                </c:pt>
                <c:pt idx="442">
                  <c:v>-39.716706323941665</c:v>
                </c:pt>
                <c:pt idx="443">
                  <c:v>-40.049363948969003</c:v>
                </c:pt>
                <c:pt idx="444">
                  <c:v>-40.380758564373956</c:v>
                </c:pt>
                <c:pt idx="445">
                  <c:v>-40.710878714407912</c:v>
                </c:pt>
                <c:pt idx="446">
                  <c:v>-41.039716183407705</c:v>
                </c:pt>
                <c:pt idx="447">
                  <c:v>-41.367266073791555</c:v>
                </c:pt>
                <c:pt idx="448">
                  <c:v>-41.693526875687574</c:v>
                </c:pt>
                <c:pt idx="449">
                  <c:v>-42.018500527400995</c:v>
                </c:pt>
                <c:pt idx="450">
                  <c:v>-42.342192465968182</c:v>
                </c:pt>
                <c:pt idx="451">
                  <c:v>-42.664611667099862</c:v>
                </c:pt>
                <c:pt idx="452">
                  <c:v>-42.98577067387447</c:v>
                </c:pt>
                <c:pt idx="453">
                  <c:v>-43.305685613612297</c:v>
                </c:pt>
                <c:pt idx="454">
                  <c:v>-43.624376202436785</c:v>
                </c:pt>
                <c:pt idx="455">
                  <c:v>-43.941865737110192</c:v>
                </c:pt>
                <c:pt idx="456">
                  <c:v>-44.258181073817511</c:v>
                </c:pt>
                <c:pt idx="457">
                  <c:v>-44.573352593664268</c:v>
                </c:pt>
                <c:pt idx="458">
                  <c:v>-44.887414154742686</c:v>
                </c:pt>
                <c:pt idx="459">
                  <c:v>-45.200403030719045</c:v>
                </c:pt>
                <c:pt idx="460">
                  <c:v>-45.512359835984732</c:v>
                </c:pt>
                <c:pt idx="461">
                  <c:v>-45.823328437509083</c:v>
                </c:pt>
                <c:pt idx="462">
                  <c:v>-46.133355853621921</c:v>
                </c:pt>
                <c:pt idx="463">
                  <c:v>-46.442492140038866</c:v>
                </c:pt>
                <c:pt idx="464">
                  <c:v>-46.750790263530256</c:v>
                </c:pt>
                <c:pt idx="465">
                  <c:v>-47.058305963707909</c:v>
                </c:pt>
                <c:pt idx="466">
                  <c:v>-47.365097603480905</c:v>
                </c:pt>
                <c:pt idx="467">
                  <c:v>-47.671226008798016</c:v>
                </c:pt>
                <c:pt idx="468">
                  <c:v>-47.976754298356511</c:v>
                </c:pt>
                <c:pt idx="469">
                  <c:v>-48.281747704010051</c:v>
                </c:pt>
                <c:pt idx="470">
                  <c:v>-48.586273382662633</c:v>
                </c:pt>
                <c:pt idx="471">
                  <c:v>-48.890400220474113</c:v>
                </c:pt>
                <c:pt idx="472">
                  <c:v>-49.194198630242013</c:v>
                </c:pt>
                <c:pt idx="473">
                  <c:v>-49.497740342860219</c:v>
                </c:pt>
                <c:pt idx="474">
                  <c:v>-49.80109819377396</c:v>
                </c:pt>
                <c:pt idx="475">
                  <c:v>-50.104345905381237</c:v>
                </c:pt>
                <c:pt idx="476">
                  <c:v>-50.407557866341428</c:v>
                </c:pt>
                <c:pt idx="477">
                  <c:v>-50.710808908769557</c:v>
                </c:pt>
                <c:pt idx="478">
                  <c:v>-51.014174084299285</c:v>
                </c:pt>
                <c:pt idx="479">
                  <c:v>-51.31772844001005</c:v>
                </c:pt>
                <c:pt idx="480">
                  <c:v>-51.621546795204438</c:v>
                </c:pt>
                <c:pt idx="481">
                  <c:v>-51.925703520031036</c:v>
                </c:pt>
                <c:pt idx="482">
                  <c:v>-52.230272316934318</c:v>
                </c:pt>
                <c:pt idx="483">
                  <c:v>-52.535326005906825</c:v>
                </c:pt>
                <c:pt idx="484">
                  <c:v>-52.840936314500738</c:v>
                </c:pt>
                <c:pt idx="485">
                  <c:v>-53.147173673545929</c:v>
                </c:pt>
                <c:pt idx="486">
                  <c:v>-53.454107019487083</c:v>
                </c:pt>
                <c:pt idx="487">
                  <c:v>-53.761803604234288</c:v>
                </c:pt>
                <c:pt idx="488">
                  <c:v>-54.070328813381948</c:v>
                </c:pt>
                <c:pt idx="489">
                  <c:v>-54.37974599361533</c:v>
                </c:pt>
                <c:pt idx="490">
                  <c:v>-54.690116290076254</c:v>
                </c:pt>
                <c:pt idx="491">
                  <c:v>-55.001498494409674</c:v>
                </c:pt>
                <c:pt idx="492">
                  <c:v>-55.313948904157357</c:v>
                </c:pt>
                <c:pt idx="493">
                  <c:v>-55.627521194097042</c:v>
                </c:pt>
                <c:pt idx="494">
                  <c:v>-55.94226630006002</c:v>
                </c:pt>
                <c:pt idx="495">
                  <c:v>-56.258232315684076</c:v>
                </c:pt>
                <c:pt idx="496">
                  <c:v>-56.575464402476719</c:v>
                </c:pt>
                <c:pt idx="497">
                  <c:v>-56.894004713479859</c:v>
                </c:pt>
                <c:pt idx="498">
                  <c:v>-57.213892330738673</c:v>
                </c:pt>
                <c:pt idx="499">
                  <c:v>-57.53516321668323</c:v>
                </c:pt>
                <c:pt idx="500">
                  <c:v>-57.857850179440632</c:v>
                </c:pt>
                <c:pt idx="501">
                  <c:v>-58.181982851995599</c:v>
                </c:pt>
                <c:pt idx="502">
                  <c:v>-58.507587685028987</c:v>
                </c:pt>
                <c:pt idx="503">
                  <c:v>-58.834687953162501</c:v>
                </c:pt>
                <c:pt idx="504">
                  <c:v>-59.163303774253755</c:v>
                </c:pt>
                <c:pt idx="505">
                  <c:v>-59.493452141294441</c:v>
                </c:pt>
                <c:pt idx="506">
                  <c:v>-59.825146966383628</c:v>
                </c:pt>
                <c:pt idx="507">
                  <c:v>-60.158399136171575</c:v>
                </c:pt>
                <c:pt idx="508">
                  <c:v>-60.493216578101624</c:v>
                </c:pt>
                <c:pt idx="509">
                  <c:v>-60.829604336713487</c:v>
                </c:pt>
                <c:pt idx="510">
                  <c:v>-61.16756465922191</c:v>
                </c:pt>
                <c:pt idx="511">
                  <c:v>-61.507097089538334</c:v>
                </c:pt>
                <c:pt idx="512">
                  <c:v>-61.848198569871101</c:v>
                </c:pt>
                <c:pt idx="513">
                  <c:v>-62.190863549013585</c:v>
                </c:pt>
                <c:pt idx="514">
                  <c:v>-62.535084096416512</c:v>
                </c:pt>
                <c:pt idx="515">
                  <c:v>-62.880850021133952</c:v>
                </c:pt>
                <c:pt idx="516">
                  <c:v>-63.228148994739385</c:v>
                </c:pt>
                <c:pt idx="517">
                  <c:v>-63.576966677317053</c:v>
                </c:pt>
                <c:pt idx="518">
                  <c:v>-63.927286845660561</c:v>
                </c:pt>
                <c:pt idx="519">
                  <c:v>-64.279091522834207</c:v>
                </c:pt>
                <c:pt idx="520">
                  <c:v>-64.632361108292059</c:v>
                </c:pt>
                <c:pt idx="521">
                  <c:v>-64.987074507789671</c:v>
                </c:pt>
                <c:pt idx="522">
                  <c:v>-65.34320926237082</c:v>
                </c:pt>
                <c:pt idx="523">
                  <c:v>-65.700741675761421</c:v>
                </c:pt>
                <c:pt idx="524">
                  <c:v>-66.059646939558647</c:v>
                </c:pt>
                <c:pt idx="525">
                  <c:v>-66.419899255657612</c:v>
                </c:pt>
                <c:pt idx="526">
                  <c:v>-66.781471955416805</c:v>
                </c:pt>
                <c:pt idx="527">
                  <c:v>-67.144337615123519</c:v>
                </c:pt>
                <c:pt idx="528">
                  <c:v>-67.508468167374033</c:v>
                </c:pt>
                <c:pt idx="529">
                  <c:v>-67.873835008047877</c:v>
                </c:pt>
                <c:pt idx="530">
                  <c:v>-68.240409098603379</c:v>
                </c:pt>
                <c:pt idx="531">
                  <c:v>-68.608161063483266</c:v>
                </c:pt>
                <c:pt idx="532">
                  <c:v>-68.977061282463723</c:v>
                </c:pt>
                <c:pt idx="533">
                  <c:v>-69.347079977835293</c:v>
                </c:pt>
                <c:pt idx="534">
                  <c:v>-69.718187296343331</c:v>
                </c:pt>
                <c:pt idx="535">
                  <c:v>-70.090353385863153</c:v>
                </c:pt>
                <c:pt idx="536">
                  <c:v>-70.463548466817187</c:v>
                </c:pt>
                <c:pt idx="537">
                  <c:v>-70.837742898385613</c:v>
                </c:pt>
                <c:pt idx="538">
                  <c:v>-71.212907239581767</c:v>
                </c:pt>
                <c:pt idx="539">
                  <c:v>-71.589012305299661</c:v>
                </c:pt>
                <c:pt idx="540">
                  <c:v>-71.966029217462165</c:v>
                </c:pt>
                <c:pt idx="541">
                  <c:v>-72.343929451417793</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426.72858050569272</c:v>
                </c:pt>
              </c:numCache>
            </c:numRef>
          </c:xVal>
          <c:yVal>
            <c:numRef>
              <c:f>Loop_Modeling!$BL$11</c:f>
              <c:numCache>
                <c:formatCode>General</c:formatCode>
                <c:ptCount val="1"/>
                <c:pt idx="0">
                  <c:v>29.329779827776107</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59989.170857714409</c:v>
                </c:pt>
              </c:numCache>
            </c:numRef>
          </c:xVal>
          <c:yVal>
            <c:numRef>
              <c:f>Loop_Modeling!$BL$9</c:f>
              <c:numCache>
                <c:formatCode>General</c:formatCode>
                <c:ptCount val="1"/>
                <c:pt idx="0">
                  <c:v>-17.396908769253791</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353677.65131532302</c:v>
                </c:pt>
              </c:numCache>
            </c:numRef>
          </c:xVal>
          <c:yVal>
            <c:numRef>
              <c:f>Loop_Modeling!$BL$10</c:f>
              <c:numCache>
                <c:formatCode>General</c:formatCode>
                <c:ptCount val="1"/>
                <c:pt idx="0">
                  <c:v>-43.580074835926027</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426.32310910718775</c:v>
                </c:pt>
              </c:numCache>
            </c:numRef>
          </c:xVal>
          <c:yVal>
            <c:numRef>
              <c:f>Loop_Modeling!$BL$12</c:f>
              <c:numCache>
                <c:formatCode>General</c:formatCode>
                <c:ptCount val="1"/>
                <c:pt idx="0">
                  <c:v>29.338033634143844</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62107.113362913078</c:v>
                </c:pt>
              </c:numCache>
            </c:numRef>
          </c:xVal>
          <c:yVal>
            <c:numRef>
              <c:f>Loop_Modeling!$BL$13</c:f>
              <c:numCache>
                <c:formatCode>General</c:formatCode>
                <c:ptCount val="1"/>
                <c:pt idx="0">
                  <c:v>-17.870116013444758</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89.971079810477022</c:v>
                </c:pt>
                <c:pt idx="1">
                  <c:v>89.970406136512509</c:v>
                </c:pt>
                <c:pt idx="2">
                  <c:v>89.96971676807776</c:v>
                </c:pt>
                <c:pt idx="3">
                  <c:v>89.969011339416781</c:v>
                </c:pt>
                <c:pt idx="4">
                  <c:v>89.968289476240855</c:v>
                </c:pt>
                <c:pt idx="5">
                  <c:v>89.967550795528823</c:v>
                </c:pt>
                <c:pt idx="6">
                  <c:v>89.966794905322658</c:v>
                </c:pt>
                <c:pt idx="7">
                  <c:v>89.96602140451833</c:v>
                </c:pt>
                <c:pt idx="8">
                  <c:v>89.965229882651471</c:v>
                </c:pt>
                <c:pt idx="9">
                  <c:v>89.96441991967815</c:v>
                </c:pt>
                <c:pt idx="10">
                  <c:v>89.963591085750551</c:v>
                </c:pt>
                <c:pt idx="11">
                  <c:v>89.962742940986956</c:v>
                </c:pt>
                <c:pt idx="12">
                  <c:v>89.961875035236659</c:v>
                </c:pt>
                <c:pt idx="13">
                  <c:v>89.960986907839171</c:v>
                </c:pt>
                <c:pt idx="14">
                  <c:v>89.960078087377568</c:v>
                </c:pt>
                <c:pt idx="15">
                  <c:v>89.959148091426187</c:v>
                </c:pt>
                <c:pt idx="16">
                  <c:v>89.958196426292048</c:v>
                </c:pt>
                <c:pt idx="17">
                  <c:v>89.95722258675049</c:v>
                </c:pt>
                <c:pt idx="18">
                  <c:v>89.956226055774138</c:v>
                </c:pt>
                <c:pt idx="19">
                  <c:v>89.955206304255455</c:v>
                </c:pt>
                <c:pt idx="20">
                  <c:v>89.954162790722975</c:v>
                </c:pt>
                <c:pt idx="21">
                  <c:v>89.953094961050269</c:v>
                </c:pt>
                <c:pt idx="22">
                  <c:v>89.952002248158323</c:v>
                </c:pt>
                <c:pt idx="23">
                  <c:v>89.950884071710561</c:v>
                </c:pt>
                <c:pt idx="24">
                  <c:v>89.949739837800578</c:v>
                </c:pt>
                <c:pt idx="25">
                  <c:v>89.948568938632405</c:v>
                </c:pt>
                <c:pt idx="26">
                  <c:v>89.947370752193081</c:v>
                </c:pt>
                <c:pt idx="27">
                  <c:v>89.946144641917115</c:v>
                </c:pt>
                <c:pt idx="28">
                  <c:v>89.944889956343232</c:v>
                </c:pt>
                <c:pt idx="29">
                  <c:v>89.943606028762431</c:v>
                </c:pt>
                <c:pt idx="30">
                  <c:v>89.942292176857663</c:v>
                </c:pt>
                <c:pt idx="31">
                  <c:v>89.940947702334711</c:v>
                </c:pt>
                <c:pt idx="32">
                  <c:v>89.939571890544286</c:v>
                </c:pt>
                <c:pt idx="33">
                  <c:v>89.938164010094539</c:v>
                </c:pt>
                <c:pt idx="34">
                  <c:v>89.936723312454433</c:v>
                </c:pt>
                <c:pt idx="35">
                  <c:v>89.935249031547173</c:v>
                </c:pt>
                <c:pt idx="36">
                  <c:v>89.933740383333912</c:v>
                </c:pt>
                <c:pt idx="37">
                  <c:v>89.932196565387017</c:v>
                </c:pt>
                <c:pt idx="38">
                  <c:v>89.930616756452821</c:v>
                </c:pt>
                <c:pt idx="39">
                  <c:v>89.92900011600365</c:v>
                </c:pt>
                <c:pt idx="40">
                  <c:v>89.927345783778946</c:v>
                </c:pt>
                <c:pt idx="41">
                  <c:v>89.925652879314555</c:v>
                </c:pt>
                <c:pt idx="42">
                  <c:v>89.923920501460699</c:v>
                </c:pt>
                <c:pt idx="43">
                  <c:v>89.922147727887747</c:v>
                </c:pt>
                <c:pt idx="44">
                  <c:v>89.920333614579718</c:v>
                </c:pt>
                <c:pt idx="45">
                  <c:v>89.918477195314964</c:v>
                </c:pt>
                <c:pt idx="46">
                  <c:v>89.916577481133913</c:v>
                </c:pt>
                <c:pt idx="47">
                  <c:v>89.914633459793279</c:v>
                </c:pt>
                <c:pt idx="48">
                  <c:v>89.912644095206588</c:v>
                </c:pt>
                <c:pt idx="49">
                  <c:v>89.910608326870474</c:v>
                </c:pt>
                <c:pt idx="50">
                  <c:v>89.908525069276152</c:v>
                </c:pt>
                <c:pt idx="51">
                  <c:v>89.906393211306224</c:v>
                </c:pt>
                <c:pt idx="52">
                  <c:v>89.904211615615807</c:v>
                </c:pt>
                <c:pt idx="53">
                  <c:v>89.901979117997811</c:v>
                </c:pt>
                <c:pt idx="54">
                  <c:v>89.899694526731736</c:v>
                </c:pt>
                <c:pt idx="55">
                  <c:v>89.897356621915677</c:v>
                </c:pt>
                <c:pt idx="56">
                  <c:v>89.894964154781093</c:v>
                </c:pt>
                <c:pt idx="57">
                  <c:v>89.89251584698971</c:v>
                </c:pt>
                <c:pt idx="58">
                  <c:v>89.890010389911581</c:v>
                </c:pt>
                <c:pt idx="59">
                  <c:v>89.887446443884684</c:v>
                </c:pt>
                <c:pt idx="60">
                  <c:v>89.884822637454832</c:v>
                </c:pt>
                <c:pt idx="61">
                  <c:v>89.882137566595375</c:v>
                </c:pt>
                <c:pt idx="62">
                  <c:v>89.879389793906199</c:v>
                </c:pt>
                <c:pt idx="63">
                  <c:v>89.876577847791495</c:v>
                </c:pt>
                <c:pt idx="64">
                  <c:v>89.873700221615223</c:v>
                </c:pt>
                <c:pt idx="65">
                  <c:v>89.870755372833969</c:v>
                </c:pt>
                <c:pt idx="66">
                  <c:v>89.867741722106459</c:v>
                </c:pt>
                <c:pt idx="67">
                  <c:v>89.864657652379179</c:v>
                </c:pt>
                <c:pt idx="68">
                  <c:v>89.861501507946258</c:v>
                </c:pt>
                <c:pt idx="69">
                  <c:v>89.85827159348483</c:v>
                </c:pt>
                <c:pt idx="70">
                  <c:v>89.854966173062905</c:v>
                </c:pt>
                <c:pt idx="71">
                  <c:v>89.851583469120484</c:v>
                </c:pt>
                <c:pt idx="72">
                  <c:v>89.84812166142261</c:v>
                </c:pt>
                <c:pt idx="73">
                  <c:v>89.844578885983012</c:v>
                </c:pt>
                <c:pt idx="74">
                  <c:v>89.840953233958047</c:v>
                </c:pt>
                <c:pt idx="75">
                  <c:v>89.837242750509645</c:v>
                </c:pt>
                <c:pt idx="76">
                  <c:v>89.833445433636626</c:v>
                </c:pt>
                <c:pt idx="77">
                  <c:v>89.829559232973125</c:v>
                </c:pt>
                <c:pt idx="78">
                  <c:v>89.825582048553201</c:v>
                </c:pt>
                <c:pt idx="79">
                  <c:v>89.821511729540234</c:v>
                </c:pt>
                <c:pt idx="80">
                  <c:v>89.817346072921353</c:v>
                </c:pt>
                <c:pt idx="81">
                  <c:v>89.813082822163508</c:v>
                </c:pt>
                <c:pt idx="82">
                  <c:v>89.808719665833209</c:v>
                </c:pt>
                <c:pt idx="83">
                  <c:v>89.80425423617497</c:v>
                </c:pt>
                <c:pt idx="84">
                  <c:v>89.799684107651331</c:v>
                </c:pt>
                <c:pt idx="85">
                  <c:v>89.795006795440386</c:v>
                </c:pt>
                <c:pt idx="86">
                  <c:v>89.790219753890497</c:v>
                </c:pt>
                <c:pt idx="87">
                  <c:v>89.78532037493197</c:v>
                </c:pt>
                <c:pt idx="88">
                  <c:v>89.780305986442926</c:v>
                </c:pt>
                <c:pt idx="89">
                  <c:v>89.775173850569786</c:v>
                </c:pt>
                <c:pt idx="90">
                  <c:v>89.76992116199952</c:v>
                </c:pt>
                <c:pt idx="91">
                  <c:v>89.764545046184026</c:v>
                </c:pt>
                <c:pt idx="92">
                  <c:v>89.759042557515031</c:v>
                </c:pt>
                <c:pt idx="93">
                  <c:v>89.753410677447775</c:v>
                </c:pt>
                <c:pt idx="94">
                  <c:v>89.747646312572954</c:v>
                </c:pt>
                <c:pt idx="95">
                  <c:v>89.74174629263625</c:v>
                </c:pt>
                <c:pt idx="96">
                  <c:v>89.735707368503483</c:v>
                </c:pt>
                <c:pt idx="97">
                  <c:v>89.729526210071583</c:v>
                </c:pt>
                <c:pt idx="98">
                  <c:v>89.723199404123861</c:v>
                </c:pt>
                <c:pt idx="99">
                  <c:v>89.716723452128591</c:v>
                </c:pt>
                <c:pt idx="100">
                  <c:v>89.710094767980678</c:v>
                </c:pt>
                <c:pt idx="101">
                  <c:v>89.703309675687109</c:v>
                </c:pt>
                <c:pt idx="102">
                  <c:v>89.69636440699243</c:v>
                </c:pt>
                <c:pt idx="103">
                  <c:v>89.689255098947712</c:v>
                </c:pt>
                <c:pt idx="104">
                  <c:v>89.68197779142065</c:v>
                </c:pt>
                <c:pt idx="105">
                  <c:v>89.674528424547688</c:v>
                </c:pt>
                <c:pt idx="106">
                  <c:v>89.666902836127903</c:v>
                </c:pt>
                <c:pt idx="107">
                  <c:v>89.659096758960132</c:v>
                </c:pt>
                <c:pt idx="108">
                  <c:v>89.651105818123355</c:v>
                </c:pt>
                <c:pt idx="109">
                  <c:v>89.642925528200863</c:v>
                </c:pt>
                <c:pt idx="110">
                  <c:v>89.634551290450304</c:v>
                </c:pt>
                <c:pt idx="111">
                  <c:v>89.625978389921826</c:v>
                </c:pt>
                <c:pt idx="112">
                  <c:v>89.617201992523064</c:v>
                </c:pt>
                <c:pt idx="113">
                  <c:v>89.608217142037773</c:v>
                </c:pt>
                <c:pt idx="114">
                  <c:v>89.599018757095251</c:v>
                </c:pt>
                <c:pt idx="115">
                  <c:v>89.589601628098123</c:v>
                </c:pt>
                <c:pt idx="116">
                  <c:v>89.57996041410901</c:v>
                </c:pt>
                <c:pt idx="117">
                  <c:v>89.570089639698452</c:v>
                </c:pt>
                <c:pt idx="118">
                  <c:v>89.559983691762383</c:v>
                </c:pt>
                <c:pt idx="119">
                  <c:v>89.549636816306304</c:v>
                </c:pt>
                <c:pt idx="120">
                  <c:v>89.539043115207733</c:v>
                </c:pt>
                <c:pt idx="121">
                  <c:v>89.528196542955598</c:v>
                </c:pt>
                <c:pt idx="122">
                  <c:v>89.517090903375305</c:v>
                </c:pt>
                <c:pt idx="123">
                  <c:v>89.50571984634341</c:v>
                </c:pt>
                <c:pt idx="124">
                  <c:v>89.494076864494417</c:v>
                </c:pt>
                <c:pt idx="125">
                  <c:v>89.48215528992904</c:v>
                </c:pt>
                <c:pt idx="126">
                  <c:v>89.469948290927348</c:v>
                </c:pt>
                <c:pt idx="127">
                  <c:v>89.45744886867088</c:v>
                </c:pt>
                <c:pt idx="128">
                  <c:v>89.44464985398055</c:v>
                </c:pt>
                <c:pt idx="129">
                  <c:v>89.431543904072853</c:v>
                </c:pt>
                <c:pt idx="130">
                  <c:v>89.418123499340979</c:v>
                </c:pt>
                <c:pt idx="131">
                  <c:v>89.40438094016514</c:v>
                </c:pt>
                <c:pt idx="132">
                  <c:v>89.390308343749993</c:v>
                </c:pt>
                <c:pt idx="133">
                  <c:v>89.375897640999639</c:v>
                </c:pt>
                <c:pt idx="134">
                  <c:v>89.361140573425288</c:v>
                </c:pt>
                <c:pt idx="135">
                  <c:v>89.34602869008863</c:v>
                </c:pt>
                <c:pt idx="136">
                  <c:v>89.330553344581048</c:v>
                </c:pt>
                <c:pt idx="137">
                  <c:v>89.314705692035176</c:v>
                </c:pt>
                <c:pt idx="138">
                  <c:v>89.298476686166026</c:v>
                </c:pt>
                <c:pt idx="139">
                  <c:v>89.281857076337133</c:v>
                </c:pt>
                <c:pt idx="140">
                  <c:v>89.264837404644496</c:v>
                </c:pt>
                <c:pt idx="141">
                  <c:v>89.247408003011472</c:v>
                </c:pt>
                <c:pt idx="142">
                  <c:v>89.229558990280978</c:v>
                </c:pt>
                <c:pt idx="143">
                  <c:v>89.211280269297873</c:v>
                </c:pt>
                <c:pt idx="144">
                  <c:v>89.192561523965566</c:v>
                </c:pt>
                <c:pt idx="145">
                  <c:v>89.173392216257781</c:v>
                </c:pt>
                <c:pt idx="146">
                  <c:v>89.15376158317531</c:v>
                </c:pt>
                <c:pt idx="147">
                  <c:v>89.133658633621664</c:v>
                </c:pt>
                <c:pt idx="148">
                  <c:v>89.113072145182812</c:v>
                </c:pt>
                <c:pt idx="149">
                  <c:v>89.0919906607825</c:v>
                </c:pt>
                <c:pt idx="150">
                  <c:v>89.070402485197675</c:v>
                </c:pt>
                <c:pt idx="151">
                  <c:v>89.048295681403388</c:v>
                </c:pt>
                <c:pt idx="152">
                  <c:v>89.025658066725271</c:v>
                </c:pt>
                <c:pt idx="153">
                  <c:v>89.002477208773982</c:v>
                </c:pt>
                <c:pt idx="154">
                  <c:v>88.978740421138141</c:v>
                </c:pt>
                <c:pt idx="155">
                  <c:v>88.954434758805661</c:v>
                </c:pt>
                <c:pt idx="156">
                  <c:v>88.929547013295775</c:v>
                </c:pt>
                <c:pt idx="157">
                  <c:v>88.904063707473611</c:v>
                </c:pt>
                <c:pt idx="158">
                  <c:v>88.877971090028097</c:v>
                </c:pt>
                <c:pt idx="159">
                  <c:v>88.851255129589219</c:v>
                </c:pt>
                <c:pt idx="160">
                  <c:v>88.823901508471195</c:v>
                </c:pt>
                <c:pt idx="161">
                  <c:v>88.79589561602215</c:v>
                </c:pt>
                <c:pt idx="162">
                  <c:v>88.767222541565815</c:v>
                </c:pt>
                <c:pt idx="163">
                  <c:v>88.737867066926029</c:v>
                </c:pt>
                <c:pt idx="164">
                  <c:v>88.707813658526973</c:v>
                </c:pt>
                <c:pt idx="165">
                  <c:v>88.677046459056967</c:v>
                </c:pt>
                <c:pt idx="166">
                  <c:v>88.645549278701424</c:v>
                </c:pt>
                <c:pt idx="167">
                  <c:v>88.613305585942143</c:v>
                </c:pt>
                <c:pt idx="168">
                  <c:v>88.580298497921234</c:v>
                </c:pt>
                <c:pt idx="169">
                  <c:v>88.546510770382753</c:v>
                </c:pt>
                <c:pt idx="170">
                  <c:v>88.511924787195312</c:v>
                </c:pt>
                <c:pt idx="171">
                  <c:v>88.476522549466637</c:v>
                </c:pt>
                <c:pt idx="172">
                  <c:v>88.440285664261253</c:v>
                </c:pt>
                <c:pt idx="173">
                  <c:v>88.403195332940498</c:v>
                </c:pt>
                <c:pt idx="174">
                  <c:v>88.365232339130003</c:v>
                </c:pt>
                <c:pt idx="175">
                  <c:v>88.326377036340645</c:v>
                </c:pt>
                <c:pt idx="176">
                  <c:v>88.28660933525353</c:v>
                </c:pt>
                <c:pt idx="177">
                  <c:v>88.245908690685553</c:v>
                </c:pt>
                <c:pt idx="178">
                  <c:v>88.204254088258054</c:v>
                </c:pt>
                <c:pt idx="179">
                  <c:v>88.161624030775414</c:v>
                </c:pt>
                <c:pt idx="180">
                  <c:v>88.117996524341166</c:v>
                </c:pt>
                <c:pt idx="181">
                  <c:v>88.073349064212394</c:v>
                </c:pt>
                <c:pt idx="182">
                  <c:v>88.027658620420382</c:v>
                </c:pt>
                <c:pt idx="183">
                  <c:v>87.980901623155617</c:v>
                </c:pt>
                <c:pt idx="184">
                  <c:v>87.933053947938802</c:v>
                </c:pt>
                <c:pt idx="185">
                  <c:v>87.884090900579338</c:v>
                </c:pt>
                <c:pt idx="186">
                  <c:v>87.833987201931834</c:v>
                </c:pt>
                <c:pt idx="187">
                  <c:v>87.782716972451595</c:v>
                </c:pt>
                <c:pt idx="188">
                  <c:v>87.730253716559929</c:v>
                </c:pt>
                <c:pt idx="189">
                  <c:v>87.67657030680968</c:v>
                </c:pt>
                <c:pt idx="190">
                  <c:v>87.621638967859923</c:v>
                </c:pt>
                <c:pt idx="191">
                  <c:v>87.565431260251586</c:v>
                </c:pt>
                <c:pt idx="192">
                  <c:v>87.507918063981904</c:v>
                </c:pt>
                <c:pt idx="193">
                  <c:v>87.449069561871823</c:v>
                </c:pt>
                <c:pt idx="194">
                  <c:v>87.388855222719059</c:v>
                </c:pt>
                <c:pt idx="195">
                  <c:v>87.327243784227448</c:v>
                </c:pt>
                <c:pt idx="196">
                  <c:v>87.26420323570423</c:v>
                </c:pt>
                <c:pt idx="197">
                  <c:v>87.199700800513739</c:v>
                </c:pt>
                <c:pt idx="198">
                  <c:v>87.133702918274409</c:v>
                </c:pt>
                <c:pt idx="199">
                  <c:v>87.066175226788417</c:v>
                </c:pt>
                <c:pt idx="200">
                  <c:v>86.997082543690468</c:v>
                </c:pt>
                <c:pt idx="201">
                  <c:v>86.926388847800567</c:v>
                </c:pt>
                <c:pt idx="202">
                  <c:v>86.854057260168219</c:v>
                </c:pt>
                <c:pt idx="203">
                  <c:v>86.780050024792345</c:v>
                </c:pt>
                <c:pt idx="204">
                  <c:v>86.704328489002933</c:v>
                </c:pt>
                <c:pt idx="205">
                  <c:v>86.626853083489948</c:v>
                </c:pt>
                <c:pt idx="206">
                  <c:v>86.547583301963996</c:v>
                </c:pt>
                <c:pt idx="207">
                  <c:v>86.466477680434934</c:v>
                </c:pt>
                <c:pt idx="208">
                  <c:v>86.383493776093772</c:v>
                </c:pt>
                <c:pt idx="209">
                  <c:v>86.298588145782119</c:v>
                </c:pt>
                <c:pt idx="210">
                  <c:v>86.211716324038335</c:v>
                </c:pt>
                <c:pt idx="211">
                  <c:v>86.122832800703563</c:v>
                </c:pt>
                <c:pt idx="212">
                  <c:v>86.03189099807588</c:v>
                </c:pt>
                <c:pt idx="213">
                  <c:v>85.938843247599834</c:v>
                </c:pt>
                <c:pt idx="214">
                  <c:v>85.843640766077698</c:v>
                </c:pt>
                <c:pt idx="215">
                  <c:v>85.746233631391434</c:v>
                </c:pt>
                <c:pt idx="216">
                  <c:v>85.646570757723168</c:v>
                </c:pt>
                <c:pt idx="217">
                  <c:v>85.544599870263241</c:v>
                </c:pt>
                <c:pt idx="218">
                  <c:v>85.440267479395146</c:v>
                </c:pt>
                <c:pt idx="219">
                  <c:v>85.333518854346451</c:v>
                </c:pt>
                <c:pt idx="220">
                  <c:v>85.224297996298702</c:v>
                </c:pt>
                <c:pt idx="221">
                  <c:v>85.112547610942926</c:v>
                </c:pt>
                <c:pt idx="222">
                  <c:v>84.998209080475959</c:v>
                </c:pt>
                <c:pt idx="223">
                  <c:v>84.881222435028576</c:v>
                </c:pt>
                <c:pt idx="224">
                  <c:v>84.761526323516463</c:v>
                </c:pt>
                <c:pt idx="225">
                  <c:v>84.639057983909879</c:v>
                </c:pt>
                <c:pt idx="226">
                  <c:v>84.513753212913585</c:v>
                </c:pt>
                <c:pt idx="227">
                  <c:v>84.385546335054229</c:v>
                </c:pt>
                <c:pt idx="228">
                  <c:v>84.254370171166585</c:v>
                </c:pt>
                <c:pt idx="229">
                  <c:v>84.120156006279743</c:v>
                </c:pt>
                <c:pt idx="230">
                  <c:v>83.982833556895059</c:v>
                </c:pt>
                <c:pt idx="231">
                  <c:v>83.842330937657124</c:v>
                </c:pt>
                <c:pt idx="232">
                  <c:v>83.698574627415141</c:v>
                </c:pt>
                <c:pt idx="233">
                  <c:v>83.551489434673783</c:v>
                </c:pt>
                <c:pt idx="234">
                  <c:v>83.400998462434387</c:v>
                </c:pt>
                <c:pt idx="235">
                  <c:v>83.247023072428576</c:v>
                </c:pt>
                <c:pt idx="236">
                  <c:v>83.089482848747366</c:v>
                </c:pt>
                <c:pt idx="237">
                  <c:v>82.928295560867667</c:v>
                </c:pt>
                <c:pt idx="238">
                  <c:v>82.763377126085629</c:v>
                </c:pt>
                <c:pt idx="239">
                  <c:v>82.594641571359034</c:v>
                </c:pt>
                <c:pt idx="240">
                  <c:v>82.422000994571832</c:v>
                </c:pt>
                <c:pt idx="241">
                  <c:v>82.245365525227598</c:v>
                </c:pt>
                <c:pt idx="242">
                  <c:v>82.064643284585102</c:v>
                </c:pt>
                <c:pt idx="243">
                  <c:v>81.879740345251378</c:v>
                </c:pt>
                <c:pt idx="244">
                  <c:v>81.690560690246087</c:v>
                </c:pt>
                <c:pt idx="245">
                  <c:v>81.497006171557132</c:v>
                </c:pt>
                <c:pt idx="246">
                  <c:v>81.29897646820811</c:v>
                </c:pt>
                <c:pt idx="247">
                  <c:v>81.096369043861586</c:v>
                </c:pt>
                <c:pt idx="248">
                  <c:v>80.889079103983178</c:v>
                </c:pt>
                <c:pt idx="249">
                  <c:v>80.676999552598488</c:v>
                </c:pt>
                <c:pt idx="250">
                  <c:v>80.460020948672309</c:v>
                </c:pt>
                <c:pt idx="251">
                  <c:v>80.238031462150616</c:v>
                </c:pt>
                <c:pt idx="252">
                  <c:v>80.010916829701529</c:v>
                </c:pt>
                <c:pt idx="253">
                  <c:v>79.77856031020201</c:v>
                </c:pt>
                <c:pt idx="254">
                  <c:v>79.54084264001861</c:v>
                </c:pt>
                <c:pt idx="255">
                  <c:v>79.297641988134444</c:v>
                </c:pt>
                <c:pt idx="256">
                  <c:v>79.048833911182882</c:v>
                </c:pt>
                <c:pt idx="257">
                  <c:v>78.794291308449232</c:v>
                </c:pt>
                <c:pt idx="258">
                  <c:v>78.533884376912297</c:v>
                </c:pt>
                <c:pt idx="259">
                  <c:v>78.26748056640028</c:v>
                </c:pt>
                <c:pt idx="260">
                  <c:v>77.994944534943329</c:v>
                </c:pt>
                <c:pt idx="261">
                  <c:v>77.716138104412821</c:v>
                </c:pt>
                <c:pt idx="262">
                  <c:v>77.430920216543356</c:v>
                </c:pt>
                <c:pt idx="263">
                  <c:v>77.139146889443566</c:v>
                </c:pt>
                <c:pt idx="264">
                  <c:v>76.840671174707111</c:v>
                </c:pt>
                <c:pt idx="265">
                  <c:v>76.535343115248438</c:v>
                </c:pt>
                <c:pt idx="266">
                  <c:v>76.223009703993796</c:v>
                </c:pt>
                <c:pt idx="267">
                  <c:v>75.90351484357133</c:v>
                </c:pt>
                <c:pt idx="268">
                  <c:v>75.576699307151117</c:v>
                </c:pt>
                <c:pt idx="269">
                  <c:v>75.242400700603</c:v>
                </c:pt>
                <c:pt idx="270">
                  <c:v>74.900453426146257</c:v>
                </c:pt>
                <c:pt idx="271">
                  <c:v>74.550688647682804</c:v>
                </c:pt>
                <c:pt idx="272">
                  <c:v>74.1929342580179</c:v>
                </c:pt>
                <c:pt idx="273">
                  <c:v>73.827014848183964</c:v>
                </c:pt>
                <c:pt idx="274">
                  <c:v>73.452751679105873</c:v>
                </c:pt>
                <c:pt idx="275">
                  <c:v>73.069962655850347</c:v>
                </c:pt>
                <c:pt idx="276">
                  <c:v>72.678462304734296</c:v>
                </c:pt>
                <c:pt idx="277">
                  <c:v>72.278061753569276</c:v>
                </c:pt>
                <c:pt idx="278">
                  <c:v>71.868568715350804</c:v>
                </c:pt>
                <c:pt idx="279">
                  <c:v>71.449787475712256</c:v>
                </c:pt>
                <c:pt idx="280">
                  <c:v>71.021518884490121</c:v>
                </c:pt>
                <c:pt idx="281">
                  <c:v>70.583560351763694</c:v>
                </c:pt>
                <c:pt idx="282">
                  <c:v>70.13570584875842</c:v>
                </c:pt>
                <c:pt idx="283">
                  <c:v>69.677745914025877</c:v>
                </c:pt>
                <c:pt idx="284">
                  <c:v>69.209467665334699</c:v>
                </c:pt>
                <c:pt idx="285">
                  <c:v>68.73065481773601</c:v>
                </c:pt>
                <c:pt idx="286">
                  <c:v>68.241087708292397</c:v>
                </c:pt>
                <c:pt idx="287">
                  <c:v>67.740543327983389</c:v>
                </c:pt>
                <c:pt idx="288">
                  <c:v>67.228795361336253</c:v>
                </c:pt>
                <c:pt idx="289">
                  <c:v>66.705614234350421</c:v>
                </c:pt>
                <c:pt idx="290">
                  <c:v>66.170767171321856</c:v>
                </c:pt>
                <c:pt idx="291">
                  <c:v>65.624018261201229</c:v>
                </c:pt>
                <c:pt idx="292">
                  <c:v>65.065128534147135</c:v>
                </c:pt>
                <c:pt idx="293">
                  <c:v>64.493856048975218</c:v>
                </c:pt>
                <c:pt idx="294">
                  <c:v>63.909955992224624</c:v>
                </c:pt>
                <c:pt idx="295">
                  <c:v>63.313180789609518</c:v>
                </c:pt>
                <c:pt idx="296">
                  <c:v>62.703280230639727</c:v>
                </c:pt>
                <c:pt idx="297">
                  <c:v>62.080001607236817</c:v>
                </c:pt>
                <c:pt idx="298">
                  <c:v>61.443089867199525</c:v>
                </c:pt>
                <c:pt idx="299">
                  <c:v>60.792287783400766</c:v>
                </c:pt>
                <c:pt idx="300">
                  <c:v>60.127336139631083</c:v>
                </c:pt>
                <c:pt idx="301">
                  <c:v>59.447973934025406</c:v>
                </c:pt>
                <c:pt idx="302">
                  <c:v>58.75393860104009</c:v>
                </c:pt>
                <c:pt idx="303">
                  <c:v>58.044966252969267</c:v>
                </c:pt>
                <c:pt idx="304">
                  <c:v>57.320791942006288</c:v>
                </c:pt>
                <c:pt idx="305">
                  <c:v>56.581149943875076</c:v>
                </c:pt>
                <c:pt idx="306">
                  <c:v>55.825774064069911</c:v>
                </c:pt>
                <c:pt idx="307">
                  <c:v>55.054397967744691</c:v>
                </c:pt>
                <c:pt idx="308">
                  <c:v>54.266755534302249</c:v>
                </c:pt>
                <c:pt idx="309">
                  <c:v>53.462581237720642</c:v>
                </c:pt>
                <c:pt idx="310">
                  <c:v>52.641610553653628</c:v>
                </c:pt>
                <c:pt idx="311">
                  <c:v>51.803580394311282</c:v>
                </c:pt>
                <c:pt idx="312">
                  <c:v>50.948229572108225</c:v>
                </c:pt>
                <c:pt idx="313">
                  <c:v>50.075299293024742</c:v>
                </c:pt>
                <c:pt idx="314">
                  <c:v>49.184533680577339</c:v>
                </c:pt>
                <c:pt idx="315">
                  <c:v>48.275680331235826</c:v>
                </c:pt>
                <c:pt idx="316">
                  <c:v>47.348490902050173</c:v>
                </c:pt>
                <c:pt idx="317">
                  <c:v>46.402721731163091</c:v>
                </c:pt>
                <c:pt idx="318">
                  <c:v>45.43813449177793</c:v>
                </c:pt>
                <c:pt idx="319">
                  <c:v>44.454496880040161</c:v>
                </c:pt>
                <c:pt idx="320">
                  <c:v>43.451583337144157</c:v>
                </c:pt>
                <c:pt idx="321">
                  <c:v>42.429175805830994</c:v>
                </c:pt>
                <c:pt idx="322">
                  <c:v>41.387064521261713</c:v>
                </c:pt>
                <c:pt idx="323">
                  <c:v>40.32504883606498</c:v>
                </c:pt>
                <c:pt idx="324">
                  <c:v>39.242938079124592</c:v>
                </c:pt>
                <c:pt idx="325">
                  <c:v>38.140552447464728</c:v>
                </c:pt>
                <c:pt idx="326">
                  <c:v>37.017723930302644</c:v>
                </c:pt>
                <c:pt idx="327">
                  <c:v>35.874297264069298</c:v>
                </c:pt>
                <c:pt idx="328">
                  <c:v>34.710130916906742</c:v>
                </c:pt>
                <c:pt idx="329">
                  <c:v>33.525098100798729</c:v>
                </c:pt>
                <c:pt idx="330">
                  <c:v>32.319087809178889</c:v>
                </c:pt>
                <c:pt idx="331">
                  <c:v>31.092005877461734</c:v>
                </c:pt>
                <c:pt idx="332">
                  <c:v>29.843776063585192</c:v>
                </c:pt>
                <c:pt idx="333">
                  <c:v>28.574341145230676</c:v>
                </c:pt>
                <c:pt idx="334">
                  <c:v>27.283664029988611</c:v>
                </c:pt>
                <c:pt idx="335">
                  <c:v>25.97172887429657</c:v>
                </c:pt>
                <c:pt idx="336">
                  <c:v>24.638542206559027</c:v>
                </c:pt>
                <c:pt idx="337">
                  <c:v>23.284134049395746</c:v>
                </c:pt>
                <c:pt idx="338">
                  <c:v>21.908559035559044</c:v>
                </c:pt>
                <c:pt idx="339">
                  <c:v>20.511897511602886</c:v>
                </c:pt>
                <c:pt idx="340">
                  <c:v>19.094256622980947</c:v>
                </c:pt>
                <c:pt idx="341">
                  <c:v>17.655771373842789</c:v>
                </c:pt>
                <c:pt idx="342">
                  <c:v>16.196605654425358</c:v>
                </c:pt>
                <c:pt idx="343">
                  <c:v>14.716953228584414</c:v>
                </c:pt>
                <c:pt idx="344">
                  <c:v>13.217038673708659</c:v>
                </c:pt>
                <c:pt idx="345">
                  <c:v>11.697118264995247</c:v>
                </c:pt>
                <c:pt idx="346">
                  <c:v>10.157480795857959</c:v>
                </c:pt>
                <c:pt idx="347">
                  <c:v>8.5984483261084002</c:v>
                </c:pt>
                <c:pt idx="348">
                  <c:v>7.0203768494445464</c:v>
                </c:pt>
                <c:pt idx="349">
                  <c:v>5.4236568718254956</c:v>
                </c:pt>
                <c:pt idx="350">
                  <c:v>3.8087138923566077</c:v>
                </c:pt>
                <c:pt idx="351">
                  <c:v>2.1760087785187303</c:v>
                </c:pt>
                <c:pt idx="352">
                  <c:v>0.52603802781641062</c:v>
                </c:pt>
                <c:pt idx="353">
                  <c:v>-1.1406660916816254</c:v>
                </c:pt>
                <c:pt idx="354">
                  <c:v>-2.823535528991151</c:v>
                </c:pt>
                <c:pt idx="355">
                  <c:v>-4.5219665725259341</c:v>
                </c:pt>
                <c:pt idx="356">
                  <c:v>-6.2353201129010092</c:v>
                </c:pt>
                <c:pt idx="357">
                  <c:v>-7.9629220512406791</c:v>
                </c:pt>
                <c:pt idx="358">
                  <c:v>-9.7040638571412696</c:v>
                </c:pt>
                <c:pt idx="359">
                  <c:v>-11.458003279453536</c:v>
                </c:pt>
                <c:pt idx="360">
                  <c:v>-13.223965211993868</c:v>
                </c:pt>
                <c:pt idx="361">
                  <c:v>-15.001142715142359</c:v>
                </c:pt>
                <c:pt idx="362">
                  <c:v>-16.788698193093666</c:v>
                </c:pt>
                <c:pt idx="363">
                  <c:v>-18.585764725255007</c:v>
                </c:pt>
                <c:pt idx="364">
                  <c:v>-20.391447548994684</c:v>
                </c:pt>
                <c:pt idx="365">
                  <c:v>-22.204825689616083</c:v>
                </c:pt>
                <c:pt idx="366">
                  <c:v>-24.024953732117719</c:v>
                </c:pt>
                <c:pt idx="367">
                  <c:v>-25.85086372796032</c:v>
                </c:pt>
                <c:pt idx="368">
                  <c:v>-27.681567228817666</c:v>
                </c:pt>
                <c:pt idx="369">
                  <c:v>-29.516057438004157</c:v>
                </c:pt>
                <c:pt idx="370">
                  <c:v>-31.353311469155017</c:v>
                </c:pt>
                <c:pt idx="371">
                  <c:v>-33.192292700623256</c:v>
                </c:pt>
                <c:pt idx="372">
                  <c:v>-35.031953213108686</c:v>
                </c:pt>
                <c:pt idx="373">
                  <c:v>-36.871236297155647</c:v>
                </c:pt>
                <c:pt idx="374">
                  <c:v>-38.709079016473417</c:v>
                </c:pt>
                <c:pt idx="375">
                  <c:v>-40.544414812431313</c:v>
                </c:pt>
                <c:pt idx="376">
                  <c:v>-42.376176134693253</c:v>
                </c:pt>
                <c:pt idx="377">
                  <c:v>-44.203297082698434</c:v>
                </c:pt>
                <c:pt idx="378">
                  <c:v>-46.024716042619495</c:v>
                </c:pt>
                <c:pt idx="379">
                  <c:v>-47.839378304540475</c:v>
                </c:pt>
                <c:pt idx="380">
                  <c:v>-49.646238644837211</c:v>
                </c:pt>
                <c:pt idx="381">
                  <c:v>-51.444263859204007</c:v>
                </c:pt>
                <c:pt idx="382">
                  <c:v>-53.23243523235098</c:v>
                </c:pt>
                <c:pt idx="383">
                  <c:v>-55.00975093113702</c:v>
                </c:pt>
                <c:pt idx="384">
                  <c:v>-56.775228308790709</c:v>
                </c:pt>
                <c:pt idx="385">
                  <c:v>-58.527906108877602</c:v>
                </c:pt>
                <c:pt idx="386">
                  <c:v>-60.266846558774112</c:v>
                </c:pt>
                <c:pt idx="387">
                  <c:v>-61.991137343617218</c:v>
                </c:pt>
                <c:pt idx="388">
                  <c:v>-63.699893452964936</c:v>
                </c:pt>
                <c:pt idx="389">
                  <c:v>-65.392258893721987</c:v>
                </c:pt>
                <c:pt idx="390">
                  <c:v>-67.067408264229414</c:v>
                </c:pt>
                <c:pt idx="391">
                  <c:v>-68.724548185791107</c:v>
                </c:pt>
                <c:pt idx="392">
                  <c:v>-70.362918589242256</c:v>
                </c:pt>
                <c:pt idx="393">
                  <c:v>-71.981793855496662</c:v>
                </c:pt>
                <c:pt idx="394">
                  <c:v>-73.580483810284377</c:v>
                </c:pt>
                <c:pt idx="395">
                  <c:v>-75.158334574507421</c:v>
                </c:pt>
                <c:pt idx="396">
                  <c:v>-76.714729272778939</c:v>
                </c:pt>
                <c:pt idx="397">
                  <c:v>-78.249088603767277</c:v>
                </c:pt>
                <c:pt idx="398">
                  <c:v>-79.760871276922757</c:v>
                </c:pt>
                <c:pt idx="399">
                  <c:v>-81.24957432101435</c:v>
                </c:pt>
                <c:pt idx="400">
                  <c:v>-82.714733270639357</c:v>
                </c:pt>
                <c:pt idx="401">
                  <c:v>-84.155922237504896</c:v>
                </c:pt>
                <c:pt idx="402">
                  <c:v>-85.572753873773223</c:v>
                </c:pt>
                <c:pt idx="403">
                  <c:v>-86.964879235165711</c:v>
                </c:pt>
                <c:pt idx="404">
                  <c:v>-88.331987551789936</c:v>
                </c:pt>
                <c:pt idx="405">
                  <c:v>-89.673805914816896</c:v>
                </c:pt>
                <c:pt idx="406">
                  <c:v>-90.990098887200389</c:v>
                </c:pt>
                <c:pt idx="407">
                  <c:v>-92.280668046570227</c:v>
                </c:pt>
                <c:pt idx="408">
                  <c:v>-93.545351468312617</c:v>
                </c:pt>
                <c:pt idx="409">
                  <c:v>-94.784023156601847</c:v>
                </c:pt>
                <c:pt idx="410">
                  <c:v>-95.996592430858058</c:v>
                </c:pt>
                <c:pt idx="411">
                  <c:v>-97.183003274719553</c:v>
                </c:pt>
                <c:pt idx="412">
                  <c:v>-98.343233654185568</c:v>
                </c:pt>
                <c:pt idx="413">
                  <c:v>-99.477294811086665</c:v>
                </c:pt>
                <c:pt idx="414">
                  <c:v>-100.58523053751424</c:v>
                </c:pt>
                <c:pt idx="415">
                  <c:v>-101.6671164362558</c:v>
                </c:pt>
                <c:pt idx="416">
                  <c:v>-102.72305917169523</c:v>
                </c:pt>
                <c:pt idx="417">
                  <c:v>-103.75319571501485</c:v>
                </c:pt>
                <c:pt idx="418">
                  <c:v>-104.75769258690494</c:v>
                </c:pt>
                <c:pt idx="419">
                  <c:v>-105.7367451003639</c:v>
                </c:pt>
                <c:pt idx="420">
                  <c:v>-106.69057660553393</c:v>
                </c:pt>
                <c:pt idx="421">
                  <c:v>-107.61943773790622</c:v>
                </c:pt>
                <c:pt idx="422">
                  <c:v>-108.52360567063172</c:v>
                </c:pt>
                <c:pt idx="423">
                  <c:v>-109.40338337109687</c:v>
                </c:pt>
                <c:pt idx="424">
                  <c:v>-110.2590988613739</c:v>
                </c:pt>
                <c:pt idx="425">
                  <c:v>-111.09110448164974</c:v>
                </c:pt>
                <c:pt idx="426">
                  <c:v>-111.89977615526907</c:v>
                </c:pt>
                <c:pt idx="427">
                  <c:v>-112.68551265358754</c:v>
                </c:pt>
                <c:pt idx="428">
                  <c:v>-113.44873485847147</c:v>
                </c:pt>
                <c:pt idx="429">
                  <c:v>-114.18988501994808</c:v>
                </c:pt>
                <c:pt idx="430">
                  <c:v>-114.90942600623518</c:v>
                </c:pt>
                <c:pt idx="431">
                  <c:v>-115.60784054318871</c:v>
                </c:pt>
                <c:pt idx="432">
                  <c:v>-116.28563044004375</c:v>
                </c:pt>
                <c:pt idx="433">
                  <c:v>-116.9433157982519</c:v>
                </c:pt>
                <c:pt idx="434">
                  <c:v>-117.58143420019753</c:v>
                </c:pt>
                <c:pt idx="435">
                  <c:v>-118.20053987461696</c:v>
                </c:pt>
                <c:pt idx="436">
                  <c:v>-118.80120283567581</c:v>
                </c:pt>
                <c:pt idx="437">
                  <c:v>-119.38400799281401</c:v>
                </c:pt>
                <c:pt idx="438">
                  <c:v>-119.94955422872553</c:v>
                </c:pt>
                <c:pt idx="439">
                  <c:v>-120.4984534431315</c:v>
                </c:pt>
                <c:pt idx="440">
                  <c:v>-121.03132956036741</c:v>
                </c:pt>
                <c:pt idx="441">
                  <c:v>-121.54881749919966</c:v>
                </c:pt>
                <c:pt idx="442">
                  <c:v>-122.05156210376191</c:v>
                </c:pt>
                <c:pt idx="443">
                  <c:v>-122.54021703497128</c:v>
                </c:pt>
                <c:pt idx="444">
                  <c:v>-123.01544362232995</c:v>
                </c:pt>
                <c:pt idx="445">
                  <c:v>-123.47790967656078</c:v>
                </c:pt>
                <c:pt idx="446">
                  <c:v>-123.92828826410039</c:v>
                </c:pt>
                <c:pt idx="447">
                  <c:v>-124.3672564450446</c:v>
                </c:pt>
                <c:pt idx="448">
                  <c:v>-124.79549397672866</c:v>
                </c:pt>
                <c:pt idx="449">
                  <c:v>-125.21368198568882</c:v>
                </c:pt>
                <c:pt idx="450">
                  <c:v>-125.62250161130471</c:v>
                </c:pt>
                <c:pt idx="451">
                  <c:v>-126.02263262494976</c:v>
                </c:pt>
                <c:pt idx="452">
                  <c:v>-126.41475202896729</c:v>
                </c:pt>
                <c:pt idx="453">
                  <c:v>-126.79953264024066</c:v>
                </c:pt>
                <c:pt idx="454">
                  <c:v>-127.17764166353153</c:v>
                </c:pt>
                <c:pt idx="455">
                  <c:v>-127.54973926010334</c:v>
                </c:pt>
                <c:pt idx="456">
                  <c:v>-127.91647711744415</c:v>
                </c:pt>
                <c:pt idx="457">
                  <c:v>-128.27849702613332</c:v>
                </c:pt>
                <c:pt idx="458">
                  <c:v>-128.63642947005889</c:v>
                </c:pt>
                <c:pt idx="459">
                  <c:v>-128.99089223629849</c:v>
                </c:pt>
                <c:pt idx="460">
                  <c:v>-129.34248905101867</c:v>
                </c:pt>
                <c:pt idx="461">
                  <c:v>-129.69180824771797</c:v>
                </c:pt>
                <c:pt idx="462">
                  <c:v>-130.03942147406497</c:v>
                </c:pt>
                <c:pt idx="463">
                  <c:v>-130.38588244343654</c:v>
                </c:pt>
                <c:pt idx="464">
                  <c:v>-130.731725737077</c:v>
                </c:pt>
                <c:pt idx="465">
                  <c:v>-131.0774656625579</c:v>
                </c:pt>
                <c:pt idx="466">
                  <c:v>-131.4235951739438</c:v>
                </c:pt>
                <c:pt idx="467">
                  <c:v>-131.77058485874826</c:v>
                </c:pt>
                <c:pt idx="468">
                  <c:v>-132.11888199642539</c:v>
                </c:pt>
                <c:pt idx="469">
                  <c:v>-132.46890969276714</c:v>
                </c:pt>
                <c:pt idx="470">
                  <c:v>-132.82106609418571</c:v>
                </c:pt>
                <c:pt idx="471">
                  <c:v>-133.17572368546081</c:v>
                </c:pt>
                <c:pt idx="472">
                  <c:v>-133.53322867409915</c:v>
                </c:pt>
                <c:pt idx="473">
                  <c:v>-133.89390046404611</c:v>
                </c:pt>
                <c:pt idx="474">
                  <c:v>-134.25803122104594</c:v>
                </c:pt>
                <c:pt idx="475">
                  <c:v>-134.62588553151599</c:v>
                </c:pt>
                <c:pt idx="476">
                  <c:v>-134.99770015636935</c:v>
                </c:pt>
                <c:pt idx="477">
                  <c:v>-135.37368388078067</c:v>
                </c:pt>
                <c:pt idx="478">
                  <c:v>-135.75401746045554</c:v>
                </c:pt>
                <c:pt idx="479">
                  <c:v>-136.13885366452527</c:v>
                </c:pt>
                <c:pt idx="480">
                  <c:v>-136.52831741475978</c:v>
                </c:pt>
                <c:pt idx="481">
                  <c:v>-136.92250602034372</c:v>
                </c:pt>
                <c:pt idx="482">
                  <c:v>-137.32148950702694</c:v>
                </c:pt>
                <c:pt idx="483">
                  <c:v>-137.72531103902386</c:v>
                </c:pt>
                <c:pt idx="484">
                  <c:v>-138.13398743158618</c:v>
                </c:pt>
                <c:pt idx="485">
                  <c:v>-138.54750975173539</c:v>
                </c:pt>
                <c:pt idx="486">
                  <c:v>-138.96584400419965</c:v>
                </c:pt>
                <c:pt idx="487">
                  <c:v>-139.38893189915433</c:v>
                </c:pt>
                <c:pt idx="488">
                  <c:v>-139.81669169792804</c:v>
                </c:pt>
                <c:pt idx="489">
                  <c:v>-140.24901913241433</c:v>
                </c:pt>
                <c:pt idx="490">
                  <c:v>-140.68578839349735</c:v>
                </c:pt>
                <c:pt idx="491">
                  <c:v>-141.12685318340337</c:v>
                </c:pt>
                <c:pt idx="492">
                  <c:v>-141.57204782650774</c:v>
                </c:pt>
                <c:pt idx="493">
                  <c:v>-142.02118843275443</c:v>
                </c:pt>
                <c:pt idx="494">
                  <c:v>-142.47407410753448</c:v>
                </c:pt>
                <c:pt idx="495">
                  <c:v>-142.93048820156707</c:v>
                </c:pt>
                <c:pt idx="496">
                  <c:v>-143.39019959407375</c:v>
                </c:pt>
                <c:pt idx="497">
                  <c:v>-143.85296400234031</c:v>
                </c:pt>
                <c:pt idx="498">
                  <c:v>-144.31852531060983</c:v>
                </c:pt>
                <c:pt idx="499">
                  <c:v>-144.78661691114937</c:v>
                </c:pt>
                <c:pt idx="500">
                  <c:v>-145.2569630503022</c:v>
                </c:pt>
                <c:pt idx="501">
                  <c:v>-145.72928017236973</c:v>
                </c:pt>
                <c:pt idx="502">
                  <c:v>-146.20327825424431</c:v>
                </c:pt>
                <c:pt idx="503">
                  <c:v>-146.67866212389342</c:v>
                </c:pt>
                <c:pt idx="504">
                  <c:v>-147.155132755989</c:v>
                </c:pt>
                <c:pt idx="505">
                  <c:v>-147.63238853827994</c:v>
                </c:pt>
                <c:pt idx="506">
                  <c:v>-148.11012650262958</c:v>
                </c:pt>
                <c:pt idx="507">
                  <c:v>-148.58804351503795</c:v>
                </c:pt>
                <c:pt idx="508">
                  <c:v>-149.06583741942168</c:v>
                </c:pt>
                <c:pt idx="509">
                  <c:v>-149.5432081303878</c:v>
                </c:pt>
                <c:pt idx="510">
                  <c:v>-150.01985867078065</c:v>
                </c:pt>
                <c:pt idx="511">
                  <c:v>-150.49549615031609</c:v>
                </c:pt>
                <c:pt idx="512">
                  <c:v>-150.96983268219455</c:v>
                </c:pt>
                <c:pt idx="513">
                  <c:v>-151.44258623515958</c:v>
                </c:pt>
                <c:pt idx="514">
                  <c:v>-151.91348141906661</c:v>
                </c:pt>
                <c:pt idx="515">
                  <c:v>-152.38225020259489</c:v>
                </c:pt>
                <c:pt idx="516">
                  <c:v>-152.84863256231935</c:v>
                </c:pt>
                <c:pt idx="517">
                  <c:v>-153.31237706291145</c:v>
                </c:pt>
                <c:pt idx="518">
                  <c:v>-153.77324136876092</c:v>
                </c:pt>
                <c:pt idx="519">
                  <c:v>-154.23099268781939</c:v>
                </c:pt>
                <c:pt idx="520">
                  <c:v>-154.68540814892594</c:v>
                </c:pt>
                <c:pt idx="521">
                  <c:v>-155.13627511430309</c:v>
                </c:pt>
                <c:pt idx="522">
                  <c:v>-155.58339142929162</c:v>
                </c:pt>
                <c:pt idx="523">
                  <c:v>-156.02656561173961</c:v>
                </c:pt>
                <c:pt idx="524">
                  <c:v>-156.46561698374927</c:v>
                </c:pt>
                <c:pt idx="525">
                  <c:v>-156.90037574873301</c:v>
                </c:pt>
                <c:pt idx="526">
                  <c:v>-157.33068301693604</c:v>
                </c:pt>
                <c:pt idx="527">
                  <c:v>-157.7563907827371</c:v>
                </c:pt>
                <c:pt idx="528">
                  <c:v>-158.1773618571527</c:v>
                </c:pt>
                <c:pt idx="529">
                  <c:v>-158.59346975904646</c:v>
                </c:pt>
                <c:pt idx="530">
                  <c:v>-159.00459856857069</c:v>
                </c:pt>
                <c:pt idx="531">
                  <c:v>-159.41064274637753</c:v>
                </c:pt>
                <c:pt idx="532">
                  <c:v>-159.81150692209133</c:v>
                </c:pt>
                <c:pt idx="533">
                  <c:v>-160.2071056554793</c:v>
                </c:pt>
                <c:pt idx="534">
                  <c:v>-160.59736317366031</c:v>
                </c:pt>
                <c:pt idx="535">
                  <c:v>-160.9822130875877</c:v>
                </c:pt>
                <c:pt idx="536">
                  <c:v>-161.36159809090555</c:v>
                </c:pt>
                <c:pt idx="537">
                  <c:v>-161.73546964413822</c:v>
                </c:pt>
                <c:pt idx="538">
                  <c:v>-162.10378764700772</c:v>
                </c:pt>
                <c:pt idx="539">
                  <c:v>-162.4665201015107</c:v>
                </c:pt>
                <c:pt idx="540">
                  <c:v>-162.82364276821437</c:v>
                </c:pt>
                <c:pt idx="541">
                  <c:v>-163.17513881805027</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61.729004070402674</c:v>
                </c:pt>
                <c:pt idx="1">
                  <c:v>61.529004285573151</c:v>
                </c:pt>
                <c:pt idx="2">
                  <c:v>61.329004510871258</c:v>
                </c:pt>
                <c:pt idx="3">
                  <c:v>61.129004746773163</c:v>
                </c:pt>
                <c:pt idx="4">
                  <c:v>60.929004993777099</c:v>
                </c:pt>
                <c:pt idx="5">
                  <c:v>60.729005252404818</c:v>
                </c:pt>
                <c:pt idx="6">
                  <c:v>60.529005523202599</c:v>
                </c:pt>
                <c:pt idx="7">
                  <c:v>60.329005806742003</c:v>
                </c:pt>
                <c:pt idx="8">
                  <c:v>60.129006103621606</c:v>
                </c:pt>
                <c:pt idx="9">
                  <c:v>59.929006414468027</c:v>
                </c:pt>
                <c:pt idx="10">
                  <c:v>59.729006739936978</c:v>
                </c:pt>
                <c:pt idx="11">
                  <c:v>59.529007080715161</c:v>
                </c:pt>
                <c:pt idx="12">
                  <c:v>59.329007437521014</c:v>
                </c:pt>
                <c:pt idx="13">
                  <c:v>59.12900781110686</c:v>
                </c:pt>
                <c:pt idx="14">
                  <c:v>58.929008202260093</c:v>
                </c:pt>
                <c:pt idx="15">
                  <c:v>58.729008611804751</c:v>
                </c:pt>
                <c:pt idx="16">
                  <c:v>58.529009040603526</c:v>
                </c:pt>
                <c:pt idx="17">
                  <c:v>58.329009489559368</c:v>
                </c:pt>
                <c:pt idx="18">
                  <c:v>58.129009959617179</c:v>
                </c:pt>
                <c:pt idx="19">
                  <c:v>57.929010451766089</c:v>
                </c:pt>
                <c:pt idx="20">
                  <c:v>57.729010967041091</c:v>
                </c:pt>
                <c:pt idx="21">
                  <c:v>57.529011506525698</c:v>
                </c:pt>
                <c:pt idx="22">
                  <c:v>57.329012071353617</c:v>
                </c:pt>
                <c:pt idx="23">
                  <c:v>57.129012662711318</c:v>
                </c:pt>
                <c:pt idx="24">
                  <c:v>56.929013281840597</c:v>
                </c:pt>
                <c:pt idx="25">
                  <c:v>56.72901393004075</c:v>
                </c:pt>
                <c:pt idx="26">
                  <c:v>56.529014608671488</c:v>
                </c:pt>
                <c:pt idx="27">
                  <c:v>56.329015319155708</c:v>
                </c:pt>
                <c:pt idx="28">
                  <c:v>56.129016062981982</c:v>
                </c:pt>
                <c:pt idx="29">
                  <c:v>55.929016841708055</c:v>
                </c:pt>
                <c:pt idx="30">
                  <c:v>55.729017656963784</c:v>
                </c:pt>
                <c:pt idx="31">
                  <c:v>55.529018510454463</c:v>
                </c:pt>
                <c:pt idx="32">
                  <c:v>55.329019403963912</c:v>
                </c:pt>
                <c:pt idx="33">
                  <c:v>55.129020339358505</c:v>
                </c:pt>
                <c:pt idx="34">
                  <c:v>54.929021318590642</c:v>
                </c:pt>
                <c:pt idx="35">
                  <c:v>54.729022343702752</c:v>
                </c:pt>
                <c:pt idx="36">
                  <c:v>54.529023416831102</c:v>
                </c:pt>
                <c:pt idx="37">
                  <c:v>54.329024540210156</c:v>
                </c:pt>
                <c:pt idx="38">
                  <c:v>54.129025716177111</c:v>
                </c:pt>
                <c:pt idx="39">
                  <c:v>53.929026947176276</c:v>
                </c:pt>
                <c:pt idx="40">
                  <c:v>53.729028235763757</c:v>
                </c:pt>
                <c:pt idx="41">
                  <c:v>53.529029584612715</c:v>
                </c:pt>
                <c:pt idx="42">
                  <c:v>53.329030996518426</c:v>
                </c:pt>
                <c:pt idx="43">
                  <c:v>53.129032474403388</c:v>
                </c:pt>
                <c:pt idx="44">
                  <c:v>52.929034021323204</c:v>
                </c:pt>
                <c:pt idx="45">
                  <c:v>52.72903564047251</c:v>
                </c:pt>
                <c:pt idx="46">
                  <c:v>52.529037335190623</c:v>
                </c:pt>
                <c:pt idx="47">
                  <c:v>52.32903910896836</c:v>
                </c:pt>
                <c:pt idx="48">
                  <c:v>52.129040965453868</c:v>
                </c:pt>
                <c:pt idx="49">
                  <c:v>51.929042908460275</c:v>
                </c:pt>
                <c:pt idx="50">
                  <c:v>51.729044941972198</c:v>
                </c:pt>
                <c:pt idx="51">
                  <c:v>51.529047070152956</c:v>
                </c:pt>
                <c:pt idx="52">
                  <c:v>51.329049297352675</c:v>
                </c:pt>
                <c:pt idx="53">
                  <c:v>51.129051628115647</c:v>
                </c:pt>
                <c:pt idx="54">
                  <c:v>50.929054067188879</c:v>
                </c:pt>
                <c:pt idx="55">
                  <c:v>50.72905661953029</c:v>
                </c:pt>
                <c:pt idx="56">
                  <c:v>50.529059290317633</c:v>
                </c:pt>
                <c:pt idx="57">
                  <c:v>50.3290620849574</c:v>
                </c:pt>
                <c:pt idx="58">
                  <c:v>50.129065009094155</c:v>
                </c:pt>
                <c:pt idx="59">
                  <c:v>49.929068068620467</c:v>
                </c:pt>
                <c:pt idx="60">
                  <c:v>49.7290712696866</c:v>
                </c:pt>
                <c:pt idx="61">
                  <c:v>49.529074618710773</c:v>
                </c:pt>
                <c:pt idx="62">
                  <c:v>49.329078122390058</c:v>
                </c:pt>
                <c:pt idx="63">
                  <c:v>49.129081787711002</c:v>
                </c:pt>
                <c:pt idx="64">
                  <c:v>48.929085621960986</c:v>
                </c:pt>
                <c:pt idx="65">
                  <c:v>48.729089632739779</c:v>
                </c:pt>
                <c:pt idx="66">
                  <c:v>48.529093827971209</c:v>
                </c:pt>
                <c:pt idx="67">
                  <c:v>48.329098215915394</c:v>
                </c:pt>
                <c:pt idx="68">
                  <c:v>48.129102805181276</c:v>
                </c:pt>
                <c:pt idx="69">
                  <c:v>47.929107604739073</c:v>
                </c:pt>
                <c:pt idx="70">
                  <c:v>47.729112623933446</c:v>
                </c:pt>
                <c:pt idx="71">
                  <c:v>47.529117872496364</c:v>
                </c:pt>
                <c:pt idx="72">
                  <c:v>47.329123360561013</c:v>
                </c:pt>
                <c:pt idx="73">
                  <c:v>47.129129098675108</c:v>
                </c:pt>
                <c:pt idx="74">
                  <c:v>46.929135097814445</c:v>
                </c:pt>
                <c:pt idx="75">
                  <c:v>46.729141369397468</c:v>
                </c:pt>
                <c:pt idx="76">
                  <c:v>46.529147925298737</c:v>
                </c:pt>
                <c:pt idx="77">
                  <c:v>46.329154777863337</c:v>
                </c:pt>
                <c:pt idx="78">
                  <c:v>46.129161939920785</c:v>
                </c:pt>
                <c:pt idx="79">
                  <c:v>45.929169424799532</c:v>
                </c:pt>
                <c:pt idx="80">
                  <c:v>45.729177246340299</c:v>
                </c:pt>
                <c:pt idx="81">
                  <c:v>45.529185418910743</c:v>
                </c:pt>
                <c:pt idx="82">
                  <c:v>45.329193957418461</c:v>
                </c:pt>
                <c:pt idx="83">
                  <c:v>45.12920287732446</c:v>
                </c:pt>
                <c:pt idx="84">
                  <c:v>44.92921219465633</c:v>
                </c:pt>
                <c:pt idx="85">
                  <c:v>44.729221926020443</c:v>
                </c:pt>
                <c:pt idx="86">
                  <c:v>44.529232088613924</c:v>
                </c:pt>
                <c:pt idx="87">
                  <c:v>44.32924270023571</c:v>
                </c:pt>
                <c:pt idx="88">
                  <c:v>44.129253779296974</c:v>
                </c:pt>
                <c:pt idx="89">
                  <c:v>43.929265344830377</c:v>
                </c:pt>
                <c:pt idx="90">
                  <c:v>43.729277416498284</c:v>
                </c:pt>
                <c:pt idx="91">
                  <c:v>43.529290014599823</c:v>
                </c:pt>
                <c:pt idx="92">
                  <c:v>43.329303160076158</c:v>
                </c:pt>
                <c:pt idx="93">
                  <c:v>43.129316874514515</c:v>
                </c:pt>
                <c:pt idx="94">
                  <c:v>42.929331180150292</c:v>
                </c:pt>
                <c:pt idx="95">
                  <c:v>42.729346099866419</c:v>
                </c:pt>
                <c:pt idx="96">
                  <c:v>42.529361657191778</c:v>
                </c:pt>
                <c:pt idx="97">
                  <c:v>42.329377876295872</c:v>
                </c:pt>
                <c:pt idx="98">
                  <c:v>42.129394781981304</c:v>
                </c:pt>
                <c:pt idx="99">
                  <c:v>41.929412399672977</c:v>
                </c:pt>
                <c:pt idx="100">
                  <c:v>41.729430755404309</c:v>
                </c:pt>
                <c:pt idx="101">
                  <c:v>41.529449875799351</c:v>
                </c:pt>
                <c:pt idx="102">
                  <c:v>41.329469788050929</c:v>
                </c:pt>
                <c:pt idx="103">
                  <c:v>41.129490519895327</c:v>
                </c:pt>
                <c:pt idx="104">
                  <c:v>40.929512099581245</c:v>
                </c:pt>
                <c:pt idx="105">
                  <c:v>40.72953455583459</c:v>
                </c:pt>
                <c:pt idx="106">
                  <c:v>40.529557917817726</c:v>
                </c:pt>
                <c:pt idx="107">
                  <c:v>40.329582215082802</c:v>
                </c:pt>
                <c:pt idx="108">
                  <c:v>40.129607477519556</c:v>
                </c:pt>
                <c:pt idx="109">
                  <c:v>39.929633735296726</c:v>
                </c:pt>
                <c:pt idx="110">
                  <c:v>39.729661018795795</c:v>
                </c:pt>
                <c:pt idx="111">
                  <c:v>39.529689358539137</c:v>
                </c:pt>
                <c:pt idx="112">
                  <c:v>39.329718785109463</c:v>
                </c:pt>
                <c:pt idx="113">
                  <c:v>39.129749329062285</c:v>
                </c:pt>
                <c:pt idx="114">
                  <c:v>38.929781020830319</c:v>
                </c:pt>
                <c:pt idx="115">
                  <c:v>38.729813890619106</c:v>
                </c:pt>
                <c:pt idx="116">
                  <c:v>38.529847968294639</c:v>
                </c:pt>
                <c:pt idx="117">
                  <c:v>38.329883283262177</c:v>
                </c:pt>
                <c:pt idx="118">
                  <c:v>38.129919864335946</c:v>
                </c:pt>
                <c:pt idx="119">
                  <c:v>37.929957739600461</c:v>
                </c:pt>
                <c:pt idx="120">
                  <c:v>37.729996936262424</c:v>
                </c:pt>
                <c:pt idx="121">
                  <c:v>37.530037480494016</c:v>
                </c:pt>
                <c:pt idx="122">
                  <c:v>37.330079397267717</c:v>
                </c:pt>
                <c:pt idx="123">
                  <c:v>37.130122710181901</c:v>
                </c:pt>
                <c:pt idx="124">
                  <c:v>36.930167441279657</c:v>
                </c:pt>
                <c:pt idx="125">
                  <c:v>36.730213610858314</c:v>
                </c:pt>
                <c:pt idx="126">
                  <c:v>36.530261237273692</c:v>
                </c:pt>
                <c:pt idx="127">
                  <c:v>36.330310336736211</c:v>
                </c:pt>
                <c:pt idx="128">
                  <c:v>36.130360923102927</c:v>
                </c:pt>
                <c:pt idx="129">
                  <c:v>35.9304130076642</c:v>
                </c:pt>
                <c:pt idx="130">
                  <c:v>35.730466598927137</c:v>
                </c:pt>
                <c:pt idx="131">
                  <c:v>35.530521702396712</c:v>
                </c:pt>
                <c:pt idx="132">
                  <c:v>35.330578320356317</c:v>
                </c:pt>
                <c:pt idx="133">
                  <c:v>35.130636451648783</c:v>
                </c:pt>
                <c:pt idx="134">
                  <c:v>34.930696091459822</c:v>
                </c:pt>
                <c:pt idx="135">
                  <c:v>34.730757231105557</c:v>
                </c:pt>
                <c:pt idx="136">
                  <c:v>34.530819857826295</c:v>
                </c:pt>
                <c:pt idx="137">
                  <c:v>34.330883954588025</c:v>
                </c:pt>
                <c:pt idx="138">
                  <c:v>34.130949499893887</c:v>
                </c:pt>
                <c:pt idx="139">
                  <c:v>33.931016467608416</c:v>
                </c:pt>
                <c:pt idx="140">
                  <c:v>33.731084826795261</c:v>
                </c:pt>
                <c:pt idx="141">
                  <c:v>33.531154541572207</c:v>
                </c:pt>
                <c:pt idx="142">
                  <c:v>33.331225570984095</c:v>
                </c:pt>
                <c:pt idx="143">
                  <c:v>33.131297868896638</c:v>
                </c:pt>
                <c:pt idx="144">
                  <c:v>32.931371383912904</c:v>
                </c:pt>
                <c:pt idx="145">
                  <c:v>32.731446059314266</c:v>
                </c:pt>
                <c:pt idx="146">
                  <c:v>32.531521833027</c:v>
                </c:pt>
                <c:pt idx="147">
                  <c:v>32.331598637616963</c:v>
                </c:pt>
                <c:pt idx="148">
                  <c:v>32.131676400312237</c:v>
                </c:pt>
                <c:pt idx="149">
                  <c:v>31.931755043056434</c:v>
                </c:pt>
                <c:pt idx="150">
                  <c:v>31.731834482591022</c:v>
                </c:pt>
                <c:pt idx="151">
                  <c:v>31.531914630568739</c:v>
                </c:pt>
                <c:pt idx="152">
                  <c:v>31.331995393697486</c:v>
                </c:pt>
                <c:pt idx="153">
                  <c:v>31.132076673913819</c:v>
                </c:pt>
                <c:pt idx="154">
                  <c:v>30.932158368585192</c:v>
                </c:pt>
                <c:pt idx="155">
                  <c:v>30.732240370740417</c:v>
                </c:pt>
                <c:pt idx="156">
                  <c:v>30.532322569325856</c:v>
                </c:pt>
                <c:pt idx="157">
                  <c:v>30.332404849485528</c:v>
                </c:pt>
                <c:pt idx="158">
                  <c:v>30.132487092862522</c:v>
                </c:pt>
                <c:pt idx="159">
                  <c:v>29.932569177919461</c:v>
                </c:pt>
                <c:pt idx="160">
                  <c:v>29.732650980274379</c:v>
                </c:pt>
                <c:pt idx="161">
                  <c:v>29.532732373048756</c:v>
                </c:pt>
                <c:pt idx="162">
                  <c:v>29.332813227224431</c:v>
                </c:pt>
                <c:pt idx="163">
                  <c:v>29.132893412004819</c:v>
                </c:pt>
                <c:pt idx="164">
                  <c:v>28.932972795177893</c:v>
                </c:pt>
                <c:pt idx="165">
                  <c:v>28.733051243475249</c:v>
                </c:pt>
                <c:pt idx="166">
                  <c:v>28.533128622924579</c:v>
                </c:pt>
                <c:pt idx="167">
                  <c:v>28.333204799191662</c:v>
                </c:pt>
                <c:pt idx="168">
                  <c:v>28.133279637906874</c:v>
                </c:pt>
                <c:pt idx="169">
                  <c:v>27.933353004973789</c:v>
                </c:pt>
                <c:pt idx="170">
                  <c:v>27.733424766855851</c:v>
                </c:pt>
                <c:pt idx="171">
                  <c:v>27.533494790838262</c:v>
                </c:pt>
                <c:pt idx="172">
                  <c:v>27.333562945261708</c:v>
                </c:pt>
                <c:pt idx="173">
                  <c:v>27.133629099726022</c:v>
                </c:pt>
                <c:pt idx="174">
                  <c:v>26.93369312526119</c:v>
                </c:pt>
                <c:pt idx="175">
                  <c:v>26.733754894464106</c:v>
                </c:pt>
                <c:pt idx="176">
                  <c:v>26.533814281599284</c:v>
                </c:pt>
                <c:pt idx="177">
                  <c:v>26.333871162663055</c:v>
                </c:pt>
                <c:pt idx="178">
                  <c:v>26.133925415410463</c:v>
                </c:pt>
                <c:pt idx="179">
                  <c:v>25.933976919343728</c:v>
                </c:pt>
                <c:pt idx="180">
                  <c:v>25.734025555663671</c:v>
                </c:pt>
                <c:pt idx="181">
                  <c:v>25.5340712071837</c:v>
                </c:pt>
                <c:pt idx="182">
                  <c:v>25.334113758207188</c:v>
                </c:pt>
                <c:pt idx="183">
                  <c:v>25.13415309436887</c:v>
                </c:pt>
                <c:pt idx="184">
                  <c:v>24.934189102442378</c:v>
                </c:pt>
                <c:pt idx="185">
                  <c:v>24.734221670114387</c:v>
                </c:pt>
                <c:pt idx="186">
                  <c:v>24.534250685726661</c:v>
                </c:pt>
                <c:pt idx="187">
                  <c:v>24.334276037989206</c:v>
                </c:pt>
                <c:pt idx="188">
                  <c:v>24.134297615664487</c:v>
                </c:pt>
                <c:pt idx="189">
                  <c:v>23.934315307225134</c:v>
                </c:pt>
                <c:pt idx="190">
                  <c:v>23.734329000487676</c:v>
                </c:pt>
                <c:pt idx="191">
                  <c:v>23.534338582222261</c:v>
                </c:pt>
                <c:pt idx="192">
                  <c:v>23.334343937742041</c:v>
                </c:pt>
                <c:pt idx="193">
                  <c:v>23.134344950472791</c:v>
                </c:pt>
                <c:pt idx="194">
                  <c:v>22.934341501503887</c:v>
                </c:pt>
                <c:pt idx="195">
                  <c:v>22.734333469122735</c:v>
                </c:pt>
                <c:pt idx="196">
                  <c:v>22.534320728334318</c:v>
                </c:pt>
                <c:pt idx="197">
                  <c:v>22.334303150365628</c:v>
                </c:pt>
                <c:pt idx="198">
                  <c:v>22.134280602157034</c:v>
                </c:pt>
                <c:pt idx="199">
                  <c:v>21.934252945841145</c:v>
                </c:pt>
                <c:pt idx="200">
                  <c:v>21.734220038208775</c:v>
                </c:pt>
                <c:pt idx="201">
                  <c:v>21.534181730164967</c:v>
                </c:pt>
                <c:pt idx="202">
                  <c:v>21.334137866171833</c:v>
                </c:pt>
                <c:pt idx="203">
                  <c:v>21.134088283681862</c:v>
                </c:pt>
                <c:pt idx="204">
                  <c:v>20.934032812558236</c:v>
                </c:pt>
                <c:pt idx="205">
                  <c:v>20.73397127448515</c:v>
                </c:pt>
                <c:pt idx="206">
                  <c:v>20.533903482365776</c:v>
                </c:pt>
                <c:pt idx="207">
                  <c:v>20.333829239706578</c:v>
                </c:pt>
                <c:pt idx="208">
                  <c:v>20.133748339990845</c:v>
                </c:pt>
                <c:pt idx="209">
                  <c:v>19.933660566035833</c:v>
                </c:pt>
                <c:pt idx="210">
                  <c:v>19.733565689336633</c:v>
                </c:pt>
                <c:pt idx="211">
                  <c:v>19.533463469393229</c:v>
                </c:pt>
                <c:pt idx="212">
                  <c:v>19.333353653021064</c:v>
                </c:pt>
                <c:pt idx="213">
                  <c:v>19.133235973642428</c:v>
                </c:pt>
                <c:pt idx="214">
                  <c:v>18.933110150558395</c:v>
                </c:pt>
                <c:pt idx="215">
                  <c:v>18.732975888199238</c:v>
                </c:pt>
                <c:pt idx="216">
                  <c:v>18.532832875352085</c:v>
                </c:pt>
                <c:pt idx="217">
                  <c:v>18.33268078436361</c:v>
                </c:pt>
                <c:pt idx="218">
                  <c:v>18.132519270316475</c:v>
                </c:pt>
                <c:pt idx="219">
                  <c:v>17.932347970177293</c:v>
                </c:pt>
                <c:pt idx="220">
                  <c:v>17.73216650191495</c:v>
                </c:pt>
                <c:pt idx="221">
                  <c:v>17.531974463585691</c:v>
                </c:pt>
                <c:pt idx="222">
                  <c:v>17.331771432384702</c:v>
                </c:pt>
                <c:pt idx="223">
                  <c:v>17.131556963661033</c:v>
                </c:pt>
                <c:pt idx="224">
                  <c:v>16.931330589893456</c:v>
                </c:pt>
                <c:pt idx="225">
                  <c:v>16.731091819625419</c:v>
                </c:pt>
                <c:pt idx="226">
                  <c:v>16.530840136356527</c:v>
                </c:pt>
                <c:pt idx="227">
                  <c:v>16.330574997388322</c:v>
                </c:pt>
                <c:pt idx="228">
                  <c:v>16.130295832620902</c:v>
                </c:pt>
                <c:pt idx="229">
                  <c:v>15.930002043298883</c:v>
                </c:pt>
                <c:pt idx="230">
                  <c:v>15.729693000703215</c:v>
                </c:pt>
                <c:pt idx="231">
                  <c:v>15.529368044786514</c:v>
                </c:pt>
                <c:pt idx="232">
                  <c:v>15.329026482748212</c:v>
                </c:pt>
                <c:pt idx="233">
                  <c:v>15.128667587547621</c:v>
                </c:pt>
                <c:pt idx="234">
                  <c:v>14.928290596350791</c:v>
                </c:pt>
                <c:pt idx="235">
                  <c:v>14.727894708908458</c:v>
                </c:pt>
                <c:pt idx="236">
                  <c:v>14.527479085861863</c:v>
                </c:pt>
                <c:pt idx="237">
                  <c:v>14.327042846972478</c:v>
                </c:pt>
                <c:pt idx="238">
                  <c:v>14.126585069272547</c:v>
                </c:pt>
                <c:pt idx="239">
                  <c:v>13.926104785132779</c:v>
                </c:pt>
                <c:pt idx="240">
                  <c:v>13.725600980242787</c:v>
                </c:pt>
                <c:pt idx="241">
                  <c:v>13.525072591501676</c:v>
                </c:pt>
                <c:pt idx="242">
                  <c:v>13.324518504812588</c:v>
                </c:pt>
                <c:pt idx="243">
                  <c:v>13.123937552779379</c:v>
                </c:pt>
                <c:pt idx="244">
                  <c:v>12.923328512299207</c:v>
                </c:pt>
                <c:pt idx="245">
                  <c:v>12.722690102048226</c:v>
                </c:pt>
                <c:pt idx="246">
                  <c:v>12.52202097985341</c:v>
                </c:pt>
                <c:pt idx="247">
                  <c:v>12.321319739948757</c:v>
                </c:pt>
                <c:pt idx="248">
                  <c:v>12.120584910107826</c:v>
                </c:pt>
                <c:pt idx="249">
                  <c:v>11.919814948650334</c:v>
                </c:pt>
                <c:pt idx="250">
                  <c:v>11.71900824131508</c:v>
                </c:pt>
                <c:pt idx="251">
                  <c:v>11.51816309799549</c:v>
                </c:pt>
                <c:pt idx="252">
                  <c:v>11.317277749331673</c:v>
                </c:pt>
                <c:pt idx="253">
                  <c:v>11.116350343152702</c:v>
                </c:pt>
                <c:pt idx="254">
                  <c:v>10.915378940763919</c:v>
                </c:pt>
                <c:pt idx="255">
                  <c:v>10.714361513072832</c:v>
                </c:pt>
                <c:pt idx="256">
                  <c:v>10.513295936547413</c:v>
                </c:pt>
                <c:pt idx="257">
                  <c:v>10.312179989000366</c:v>
                </c:pt>
                <c:pt idx="258">
                  <c:v>10.11101134519266</c:v>
                </c:pt>
                <c:pt idx="259">
                  <c:v>9.9097875722495417</c:v>
                </c:pt>
                <c:pt idx="260">
                  <c:v>9.7085061248828257</c:v>
                </c:pt>
                <c:pt idx="261">
                  <c:v>9.5071643404114212</c:v>
                </c:pt>
                <c:pt idx="262">
                  <c:v>9.3057594335732841</c:v>
                </c:pt>
                <c:pt idx="263">
                  <c:v>9.1042884911218955</c:v>
                </c:pt>
                <c:pt idx="264">
                  <c:v>8.9027484661998368</c:v>
                </c:pt>
                <c:pt idx="265">
                  <c:v>8.7011361724808207</c:v>
                </c:pt>
                <c:pt idx="266">
                  <c:v>8.4994482780736682</c:v>
                </c:pt>
                <c:pt idx="267">
                  <c:v>8.2976812991819742</c:v>
                </c:pt>
                <c:pt idx="268">
                  <c:v>8.0958315935070981</c:v>
                </c:pt>
                <c:pt idx="269">
                  <c:v>7.8938953533927183</c:v>
                </c:pt>
                <c:pt idx="270">
                  <c:v>7.691868598699017</c:v>
                </c:pt>
                <c:pt idx="271">
                  <c:v>7.4897471694000375</c:v>
                </c:pt>
                <c:pt idx="272">
                  <c:v>7.2875267178979177</c:v>
                </c:pt>
                <c:pt idx="273">
                  <c:v>7.0852027010442873</c:v>
                </c:pt>
                <c:pt idx="274">
                  <c:v>6.8827703718640336</c:v>
                </c:pt>
                <c:pt idx="275">
                  <c:v>6.6802247709718729</c:v>
                </c:pt>
                <c:pt idx="276">
                  <c:v>6.4775607176776671</c:v>
                </c:pt>
                <c:pt idx="277">
                  <c:v>6.2747728007711965</c:v>
                </c:pt>
                <c:pt idx="278">
                  <c:v>6.071855368983659</c:v>
                </c:pt>
                <c:pt idx="279">
                  <c:v>5.8688025211162911</c:v>
                </c:pt>
                <c:pt idx="280">
                  <c:v>5.665608095836113</c:v>
                </c:pt>
                <c:pt idx="281">
                  <c:v>5.4622656611295533</c:v>
                </c:pt>
                <c:pt idx="282">
                  <c:v>5.2587685034142382</c:v>
                </c:pt>
                <c:pt idx="283">
                  <c:v>5.0551096163037901</c:v>
                </c:pt>
                <c:pt idx="284">
                  <c:v>4.8512816890258907</c:v>
                </c:pt>
                <c:pt idx="285">
                  <c:v>4.6472770944911881</c:v>
                </c:pt>
                <c:pt idx="286">
                  <c:v>4.443087877015417</c:v>
                </c:pt>
                <c:pt idx="287">
                  <c:v>4.2387057396950754</c:v>
                </c:pt>
                <c:pt idx="288">
                  <c:v>4.0341220314423314</c:v>
                </c:pt>
                <c:pt idx="289">
                  <c:v>3.8293277336828209</c:v>
                </c:pt>
                <c:pt idx="290">
                  <c:v>3.6243134467238742</c:v>
                </c:pt>
                <c:pt idx="291">
                  <c:v>3.419069375804122</c:v>
                </c:pt>
                <c:pt idx="292">
                  <c:v>3.2135853168330408</c:v>
                </c:pt>
                <c:pt idx="293">
                  <c:v>3.0078506418391915</c:v>
                </c:pt>
                <c:pt idx="294">
                  <c:v>2.8018542841384435</c:v>
                </c:pt>
                <c:pt idx="295">
                  <c:v>2.595584723248499</c:v>
                </c:pt>
                <c:pt idx="296">
                  <c:v>2.3890299695674773</c:v>
                </c:pt>
                <c:pt idx="297">
                  <c:v>2.1821775488471613</c:v>
                </c:pt>
                <c:pt idx="298">
                  <c:v>1.9750144864896688</c:v>
                </c:pt>
                <c:pt idx="299">
                  <c:v>1.7675272917032558</c:v>
                </c:pt>
                <c:pt idx="300">
                  <c:v>1.5597019415564264</c:v>
                </c:pt>
                <c:pt idx="301">
                  <c:v>1.351523864974038</c:v>
                </c:pt>
                <c:pt idx="302">
                  <c:v>1.1429779267242259</c:v>
                </c:pt>
                <c:pt idx="303">
                  <c:v>0.93404841145210749</c:v>
                </c:pt>
                <c:pt idx="304">
                  <c:v>0.72471900781849352</c:v>
                </c:pt>
                <c:pt idx="305">
                  <c:v>0.51497279281092534</c:v>
                </c:pt>
                <c:pt idx="306">
                  <c:v>0.30479221629998882</c:v>
                </c:pt>
                <c:pt idx="307">
                  <c:v>9.4159085918442478E-2</c:v>
                </c:pt>
                <c:pt idx="308">
                  <c:v>-0.11694544764871355</c:v>
                </c:pt>
                <c:pt idx="309">
                  <c:v>-0.32854090487151788</c:v>
                </c:pt>
                <c:pt idx="310">
                  <c:v>-0.54064749097741838</c:v>
                </c:pt>
                <c:pt idx="311">
                  <c:v>-0.75328610884173319</c:v>
                </c:pt>
                <c:pt idx="312">
                  <c:v>-0.96647837104880996</c:v>
                </c:pt>
                <c:pt idx="313">
                  <c:v>-1.1802466110003325</c:v>
                </c:pt>
                <c:pt idx="314">
                  <c:v>-1.3946138929378189</c:v>
                </c:pt>
                <c:pt idx="315">
                  <c:v>-1.6096040207399129</c:v>
                </c:pt>
                <c:pt idx="316">
                  <c:v>-1.8252415453454909</c:v>
                </c:pt>
                <c:pt idx="317">
                  <c:v>-2.0415517706471338</c:v>
                </c:pt>
                <c:pt idx="318">
                  <c:v>-2.2585607576914932</c:v>
                </c:pt>
                <c:pt idx="319">
                  <c:v>-2.4762953270155417</c:v>
                </c:pt>
                <c:pt idx="320">
                  <c:v>-2.6947830589425954</c:v>
                </c:pt>
                <c:pt idx="321">
                  <c:v>-2.9140522916540057</c:v>
                </c:pt>
                <c:pt idx="322">
                  <c:v>-3.1341321168489</c:v>
                </c:pt>
                <c:pt idx="323">
                  <c:v>-3.3550523727996473</c:v>
                </c:pt>
                <c:pt idx="324">
                  <c:v>-3.5768436346072061</c:v>
                </c:pt>
                <c:pt idx="325">
                  <c:v>-3.7995372014596862</c:v>
                </c:pt>
                <c:pt idx="326">
                  <c:v>-4.0231650806953771</c:v>
                </c:pt>
                <c:pt idx="327">
                  <c:v>-4.2477599684760605</c:v>
                </c:pt>
                <c:pt idx="328">
                  <c:v>-4.4733552268752597</c:v>
                </c:pt>
                <c:pt idx="329">
                  <c:v>-4.6999848571958029</c:v>
                </c:pt>
                <c:pt idx="330">
                  <c:v>-4.9276834693358254</c:v>
                </c:pt>
                <c:pt idx="331">
                  <c:v>-5.1564862470326283</c:v>
                </c:pt>
                <c:pt idx="332">
                  <c:v>-5.3864289088278428</c:v>
                </c:pt>
                <c:pt idx="333">
                  <c:v>-5.6175476646115072</c:v>
                </c:pt>
                <c:pt idx="334">
                  <c:v>-5.8498791676208199</c:v>
                </c:pt>
                <c:pt idx="335">
                  <c:v>-6.0834604617918107</c:v>
                </c:pt>
                <c:pt idx="336">
                  <c:v>-6.3183289243848648</c:v>
                </c:pt>
                <c:pt idx="337">
                  <c:v>-6.5545222038345061</c:v>
                </c:pt>
                <c:pt idx="338">
                  <c:v>-6.7920781528019951</c:v>
                </c:pt>
                <c:pt idx="339">
                  <c:v>-7.0310347564456368</c:v>
                </c:pt>
                <c:pt idx="340">
                  <c:v>-7.2714300559573832</c:v>
                </c:pt>
                <c:pt idx="341">
                  <c:v>-7.5133020674562401</c:v>
                </c:pt>
                <c:pt idx="342">
                  <c:v>-7.7566886963683004</c:v>
                </c:pt>
                <c:pt idx="343">
                  <c:v>-8.0016276474687622</c:v>
                </c:pt>
                <c:pt idx="344">
                  <c:v>-8.2481563308054433</c:v>
                </c:pt>
                <c:pt idx="345">
                  <c:v>-8.4963117637726366</c:v>
                </c:pt>
                <c:pt idx="346">
                  <c:v>-8.7461304696479019</c:v>
                </c:pt>
                <c:pt idx="347">
                  <c:v>-8.9976483729558066</c:v>
                </c:pt>
                <c:pt idx="348">
                  <c:v>-9.2509006920681465</c:v>
                </c:pt>
                <c:pt idx="349">
                  <c:v>-9.5059218294968453</c:v>
                </c:pt>
                <c:pt idx="350">
                  <c:v>-9.7627452603784608</c:v>
                </c:pt>
                <c:pt idx="351">
                  <c:v>-10.021403419693195</c:v>
                </c:pt>
                <c:pt idx="352">
                  <c:v>-10.281927588796748</c:v>
                </c:pt>
                <c:pt idx="353">
                  <c:v>-10.544347781878088</c:v>
                </c:pt>
                <c:pt idx="354">
                  <c:v>-10.808692632984844</c:v>
                </c:pt>
                <c:pt idx="355">
                  <c:v>-11.074989284279672</c:v>
                </c:pt>
                <c:pt idx="356">
                  <c:v>-11.34326327620842</c:v>
                </c:pt>
                <c:pt idx="357">
                  <c:v>-11.613538440270377</c:v>
                </c:pt>
                <c:pt idx="358">
                  <c:v>-11.885836795079809</c:v>
                </c:pt>
                <c:pt idx="359">
                  <c:v>-12.16017844640705</c:v>
                </c:pt>
                <c:pt idx="360">
                  <c:v>-12.436581491867472</c:v>
                </c:pt>
                <c:pt idx="361">
                  <c:v>-12.715061930908435</c:v>
                </c:pt>
                <c:pt idx="362">
                  <c:v>-12.99563358071271</c:v>
                </c:pt>
                <c:pt idx="363">
                  <c:v>-13.278307998596592</c:v>
                </c:pt>
                <c:pt idx="364">
                  <c:v>-13.563094411437911</c:v>
                </c:pt>
                <c:pt idx="365">
                  <c:v>-13.849999652614741</c:v>
                </c:pt>
                <c:pt idx="366">
                  <c:v>-14.13902810687458</c:v>
                </c:pt>
                <c:pt idx="367">
                  <c:v>-14.430181663493578</c:v>
                </c:pt>
                <c:pt idx="368">
                  <c:v>-14.723459678010311</c:v>
                </c:pt>
                <c:pt idx="369">
                  <c:v>-15.01885894275086</c:v>
                </c:pt>
                <c:pt idx="370">
                  <c:v>-15.316373666281144</c:v>
                </c:pt>
                <c:pt idx="371">
                  <c:v>-15.615995461851689</c:v>
                </c:pt>
                <c:pt idx="372">
                  <c:v>-15.917713344816875</c:v>
                </c:pt>
                <c:pt idx="373">
                  <c:v>-16.221513738938928</c:v>
                </c:pt>
                <c:pt idx="374">
                  <c:v>-16.527380491409591</c:v>
                </c:pt>
                <c:pt idx="375">
                  <c:v>-16.835294896355972</c:v>
                </c:pt>
                <c:pt idx="376">
                  <c:v>-17.145235726524305</c:v>
                </c:pt>
                <c:pt idx="377">
                  <c:v>-17.457179272779054</c:v>
                </c:pt>
                <c:pt idx="378">
                  <c:v>-17.771099390995545</c:v>
                </c:pt>
                <c:pt idx="379">
                  <c:v>-18.086967555876829</c:v>
                </c:pt>
                <c:pt idx="380">
                  <c:v>-18.404752921181139</c:v>
                </c:pt>
                <c:pt idx="381">
                  <c:v>-18.724422385813725</c:v>
                </c:pt>
                <c:pt idx="382">
                  <c:v>-19.045940665207315</c:v>
                </c:pt>
                <c:pt idx="383">
                  <c:v>-19.36927036739722</c:v>
                </c:pt>
                <c:pt idx="384">
                  <c:v>-19.694372073183615</c:v>
                </c:pt>
                <c:pt idx="385">
                  <c:v>-20.021204419772847</c:v>
                </c:pt>
                <c:pt idx="386">
                  <c:v>-20.349724187287357</c:v>
                </c:pt>
                <c:pt idx="387">
                  <c:v>-20.679886387548869</c:v>
                </c:pt>
                <c:pt idx="388">
                  <c:v>-21.011644354553308</c:v>
                </c:pt>
                <c:pt idx="389">
                  <c:v>-21.344949836078953</c:v>
                </c:pt>
                <c:pt idx="390">
                  <c:v>-21.67975308589893</c:v>
                </c:pt>
                <c:pt idx="391">
                  <c:v>-22.016002956100856</c:v>
                </c:pt>
                <c:pt idx="392">
                  <c:v>-22.353646989053647</c:v>
                </c:pt>
                <c:pt idx="393">
                  <c:v>-22.692631508604709</c:v>
                </c:pt>
                <c:pt idx="394">
                  <c:v>-23.032901710131313</c:v>
                </c:pt>
                <c:pt idx="395">
                  <c:v>-23.374401749119421</c:v>
                </c:pt>
                <c:pt idx="396">
                  <c:v>-23.717074827990572</c:v>
                </c:pt>
                <c:pt idx="397">
                  <c:v>-24.060863280944226</c:v>
                </c:pt>
                <c:pt idx="398">
                  <c:v>-24.405708656636268</c:v>
                </c:pt>
                <c:pt idx="399">
                  <c:v>-24.751551798563021</c:v>
                </c:pt>
                <c:pt idx="400">
                  <c:v>-25.098332923066021</c:v>
                </c:pt>
                <c:pt idx="401">
                  <c:v>-25.445991694927393</c:v>
                </c:pt>
                <c:pt idx="402">
                  <c:v>-25.794467300566165</c:v>
                </c:pt>
                <c:pt idx="403">
                  <c:v>-26.14369851889585</c:v>
                </c:pt>
                <c:pt idx="404">
                  <c:v>-26.493623789942372</c:v>
                </c:pt>
                <c:pt idx="405">
                  <c:v>-26.844181281364943</c:v>
                </c:pt>
                <c:pt idx="406">
                  <c:v>-27.195308953059133</c:v>
                </c:pt>
                <c:pt idx="407">
                  <c:v>-27.546944620053189</c:v>
                </c:pt>
                <c:pt idx="408">
                  <c:v>-27.899026013945004</c:v>
                </c:pt>
                <c:pt idx="409">
                  <c:v>-28.251490843149803</c:v>
                </c:pt>
                <c:pt idx="410">
                  <c:v>-28.60427685225455</c:v>
                </c:pt>
                <c:pt idx="411">
                  <c:v>-28.957321880795707</c:v>
                </c:pt>
                <c:pt idx="412">
                  <c:v>-29.310563921792099</c:v>
                </c:pt>
                <c:pt idx="413">
                  <c:v>-29.663941180374444</c:v>
                </c:pt>
                <c:pt idx="414">
                  <c:v>-30.017392132865112</c:v>
                </c:pt>
                <c:pt idx="415">
                  <c:v>-30.3708555866592</c:v>
                </c:pt>
                <c:pt idx="416">
                  <c:v>-30.724270741260092</c:v>
                </c:pt>
                <c:pt idx="417">
                  <c:v>-31.077577250814894</c:v>
                </c:pt>
                <c:pt idx="418">
                  <c:v>-31.430715288483743</c:v>
                </c:pt>
                <c:pt idx="419">
                  <c:v>-31.783625612961956</c:v>
                </c:pt>
                <c:pt idx="420">
                  <c:v>-32.136249637453609</c:v>
                </c:pt>
                <c:pt idx="421">
                  <c:v>-32.48852950136785</c:v>
                </c:pt>
                <c:pt idx="422">
                  <c:v>-32.840408144981645</c:v>
                </c:pt>
                <c:pt idx="423">
                  <c:v>-33.191829387276712</c:v>
                </c:pt>
                <c:pt idx="424">
                  <c:v>-33.542738007117691</c:v>
                </c:pt>
                <c:pt idx="425">
                  <c:v>-33.893079827897559</c:v>
                </c:pt>
                <c:pt idx="426">
                  <c:v>-34.242801805726813</c:v>
                </c:pt>
                <c:pt idx="427">
                  <c:v>-34.591852121189774</c:v>
                </c:pt>
                <c:pt idx="428">
                  <c:v>-34.940180274639111</c:v>
                </c:pt>
                <c:pt idx="429">
                  <c:v>-35.287737184939814</c:v>
                </c:pt>
                <c:pt idx="430">
                  <c:v>-35.63447529151064</c:v>
                </c:pt>
                <c:pt idx="431">
                  <c:v>-35.980348659452389</c:v>
                </c:pt>
                <c:pt idx="432">
                  <c:v>-36.325313087483295</c:v>
                </c:pt>
                <c:pt idx="433">
                  <c:v>-36.669326218340203</c:v>
                </c:pt>
                <c:pt idx="434">
                  <c:v>-37.012347651235928</c:v>
                </c:pt>
                <c:pt idx="435">
                  <c:v>-37.354339055901434</c:v>
                </c:pt>
                <c:pt idx="436">
                  <c:v>-37.69526428767778</c:v>
                </c:pt>
                <c:pt idx="437">
                  <c:v>-38.035089503062885</c:v>
                </c:pt>
                <c:pt idx="438">
                  <c:v>-38.373783275061896</c:v>
                </c:pt>
                <c:pt idx="439">
                  <c:v>-38.711316707639789</c:v>
                </c:pt>
                <c:pt idx="440">
                  <c:v>-39.047663548526728</c:v>
                </c:pt>
                <c:pt idx="441">
                  <c:v>-39.38280029958846</c:v>
                </c:pt>
                <c:pt idx="442">
                  <c:v>-39.716706323941665</c:v>
                </c:pt>
                <c:pt idx="443">
                  <c:v>-40.049363948969003</c:v>
                </c:pt>
                <c:pt idx="444">
                  <c:v>-40.380758564373956</c:v>
                </c:pt>
                <c:pt idx="445">
                  <c:v>-40.710878714407912</c:v>
                </c:pt>
                <c:pt idx="446">
                  <c:v>-41.039716183407705</c:v>
                </c:pt>
                <c:pt idx="447">
                  <c:v>-41.367266073791555</c:v>
                </c:pt>
                <c:pt idx="448">
                  <c:v>-41.693526875687574</c:v>
                </c:pt>
                <c:pt idx="449">
                  <c:v>-42.018500527400995</c:v>
                </c:pt>
                <c:pt idx="450">
                  <c:v>-42.342192465968182</c:v>
                </c:pt>
                <c:pt idx="451">
                  <c:v>-42.664611667099862</c:v>
                </c:pt>
                <c:pt idx="452">
                  <c:v>-42.98577067387447</c:v>
                </c:pt>
                <c:pt idx="453">
                  <c:v>-43.305685613612297</c:v>
                </c:pt>
                <c:pt idx="454">
                  <c:v>-43.624376202436785</c:v>
                </c:pt>
                <c:pt idx="455">
                  <c:v>-43.941865737110192</c:v>
                </c:pt>
                <c:pt idx="456">
                  <c:v>-44.258181073817511</c:v>
                </c:pt>
                <c:pt idx="457">
                  <c:v>-44.573352593664268</c:v>
                </c:pt>
                <c:pt idx="458">
                  <c:v>-44.887414154742686</c:v>
                </c:pt>
                <c:pt idx="459">
                  <c:v>-45.200403030719045</c:v>
                </c:pt>
                <c:pt idx="460">
                  <c:v>-45.512359835984732</c:v>
                </c:pt>
                <c:pt idx="461">
                  <c:v>-45.823328437509083</c:v>
                </c:pt>
                <c:pt idx="462">
                  <c:v>-46.133355853621921</c:v>
                </c:pt>
                <c:pt idx="463">
                  <c:v>-46.442492140038866</c:v>
                </c:pt>
                <c:pt idx="464">
                  <c:v>-46.750790263530256</c:v>
                </c:pt>
                <c:pt idx="465">
                  <c:v>-47.058305963707909</c:v>
                </c:pt>
                <c:pt idx="466">
                  <c:v>-47.365097603480905</c:v>
                </c:pt>
                <c:pt idx="467">
                  <c:v>-47.671226008798016</c:v>
                </c:pt>
                <c:pt idx="468">
                  <c:v>-47.976754298356511</c:v>
                </c:pt>
                <c:pt idx="469">
                  <c:v>-48.281747704010051</c:v>
                </c:pt>
                <c:pt idx="470">
                  <c:v>-48.586273382662633</c:v>
                </c:pt>
                <c:pt idx="471">
                  <c:v>-48.890400220474113</c:v>
                </c:pt>
                <c:pt idx="472">
                  <c:v>-49.194198630242013</c:v>
                </c:pt>
                <c:pt idx="473">
                  <c:v>-49.497740342860219</c:v>
                </c:pt>
                <c:pt idx="474">
                  <c:v>-49.80109819377396</c:v>
                </c:pt>
                <c:pt idx="475">
                  <c:v>-50.104345905381237</c:v>
                </c:pt>
                <c:pt idx="476">
                  <c:v>-50.407557866341428</c:v>
                </c:pt>
                <c:pt idx="477">
                  <c:v>-50.710808908769557</c:v>
                </c:pt>
                <c:pt idx="478">
                  <c:v>-51.014174084299285</c:v>
                </c:pt>
                <c:pt idx="479">
                  <c:v>-51.31772844001005</c:v>
                </c:pt>
                <c:pt idx="480">
                  <c:v>-51.621546795204438</c:v>
                </c:pt>
                <c:pt idx="481">
                  <c:v>-51.925703520031036</c:v>
                </c:pt>
                <c:pt idx="482">
                  <c:v>-52.230272316934318</c:v>
                </c:pt>
                <c:pt idx="483">
                  <c:v>-52.535326005906825</c:v>
                </c:pt>
                <c:pt idx="484">
                  <c:v>-52.840936314500738</c:v>
                </c:pt>
                <c:pt idx="485">
                  <c:v>-53.147173673545929</c:v>
                </c:pt>
                <c:pt idx="486">
                  <c:v>-53.454107019487083</c:v>
                </c:pt>
                <c:pt idx="487">
                  <c:v>-53.761803604234288</c:v>
                </c:pt>
                <c:pt idx="488">
                  <c:v>-54.070328813381948</c:v>
                </c:pt>
                <c:pt idx="489">
                  <c:v>-54.37974599361533</c:v>
                </c:pt>
                <c:pt idx="490">
                  <c:v>-54.690116290076254</c:v>
                </c:pt>
                <c:pt idx="491">
                  <c:v>-55.001498494409674</c:v>
                </c:pt>
                <c:pt idx="492">
                  <c:v>-55.313948904157357</c:v>
                </c:pt>
                <c:pt idx="493">
                  <c:v>-55.627521194097042</c:v>
                </c:pt>
                <c:pt idx="494">
                  <c:v>-55.94226630006002</c:v>
                </c:pt>
                <c:pt idx="495">
                  <c:v>-56.258232315684076</c:v>
                </c:pt>
                <c:pt idx="496">
                  <c:v>-56.575464402476719</c:v>
                </c:pt>
                <c:pt idx="497">
                  <c:v>-56.894004713479859</c:v>
                </c:pt>
                <c:pt idx="498">
                  <c:v>-57.213892330738673</c:v>
                </c:pt>
                <c:pt idx="499">
                  <c:v>-57.53516321668323</c:v>
                </c:pt>
                <c:pt idx="500">
                  <c:v>-57.857850179440632</c:v>
                </c:pt>
                <c:pt idx="501">
                  <c:v>-58.181982851995599</c:v>
                </c:pt>
                <c:pt idx="502">
                  <c:v>-58.507587685028987</c:v>
                </c:pt>
                <c:pt idx="503">
                  <c:v>-58.834687953162501</c:v>
                </c:pt>
                <c:pt idx="504">
                  <c:v>-59.163303774253755</c:v>
                </c:pt>
                <c:pt idx="505">
                  <c:v>-59.493452141294441</c:v>
                </c:pt>
                <c:pt idx="506">
                  <c:v>-59.825146966383628</c:v>
                </c:pt>
                <c:pt idx="507">
                  <c:v>-60.158399136171575</c:v>
                </c:pt>
                <c:pt idx="508">
                  <c:v>-60.493216578101624</c:v>
                </c:pt>
                <c:pt idx="509">
                  <c:v>-60.829604336713487</c:v>
                </c:pt>
                <c:pt idx="510">
                  <c:v>-61.16756465922191</c:v>
                </c:pt>
                <c:pt idx="511">
                  <c:v>-61.507097089538334</c:v>
                </c:pt>
                <c:pt idx="512">
                  <c:v>-61.848198569871101</c:v>
                </c:pt>
                <c:pt idx="513">
                  <c:v>-62.190863549013585</c:v>
                </c:pt>
                <c:pt idx="514">
                  <c:v>-62.535084096416512</c:v>
                </c:pt>
                <c:pt idx="515">
                  <c:v>-62.880850021133952</c:v>
                </c:pt>
                <c:pt idx="516">
                  <c:v>-63.228148994739385</c:v>
                </c:pt>
                <c:pt idx="517">
                  <c:v>-63.576966677317053</c:v>
                </c:pt>
                <c:pt idx="518">
                  <c:v>-63.927286845660561</c:v>
                </c:pt>
                <c:pt idx="519">
                  <c:v>-64.279091522834207</c:v>
                </c:pt>
                <c:pt idx="520">
                  <c:v>-64.632361108292059</c:v>
                </c:pt>
                <c:pt idx="521">
                  <c:v>-64.987074507789671</c:v>
                </c:pt>
                <c:pt idx="522">
                  <c:v>-65.34320926237082</c:v>
                </c:pt>
                <c:pt idx="523">
                  <c:v>-65.700741675761421</c:v>
                </c:pt>
                <c:pt idx="524">
                  <c:v>-66.059646939558647</c:v>
                </c:pt>
                <c:pt idx="525">
                  <c:v>-66.419899255657612</c:v>
                </c:pt>
                <c:pt idx="526">
                  <c:v>-66.781471955416805</c:v>
                </c:pt>
                <c:pt idx="527">
                  <c:v>-67.144337615123519</c:v>
                </c:pt>
                <c:pt idx="528">
                  <c:v>-67.508468167374033</c:v>
                </c:pt>
                <c:pt idx="529">
                  <c:v>-67.873835008047877</c:v>
                </c:pt>
                <c:pt idx="530">
                  <c:v>-68.240409098603379</c:v>
                </c:pt>
                <c:pt idx="531">
                  <c:v>-68.608161063483266</c:v>
                </c:pt>
                <c:pt idx="532">
                  <c:v>-68.977061282463723</c:v>
                </c:pt>
                <c:pt idx="533">
                  <c:v>-69.347079977835293</c:v>
                </c:pt>
                <c:pt idx="534">
                  <c:v>-69.718187296343331</c:v>
                </c:pt>
                <c:pt idx="535">
                  <c:v>-70.090353385863153</c:v>
                </c:pt>
                <c:pt idx="536">
                  <c:v>-70.463548466817187</c:v>
                </c:pt>
                <c:pt idx="537">
                  <c:v>-70.837742898385613</c:v>
                </c:pt>
                <c:pt idx="538">
                  <c:v>-71.212907239581767</c:v>
                </c:pt>
                <c:pt idx="539">
                  <c:v>-71.589012305299661</c:v>
                </c:pt>
                <c:pt idx="540">
                  <c:v>-71.966029217462165</c:v>
                </c:pt>
                <c:pt idx="541">
                  <c:v>-72.343929451417793</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89.971079810477022</c:v>
                </c:pt>
                <c:pt idx="1">
                  <c:v>89.970406136512509</c:v>
                </c:pt>
                <c:pt idx="2">
                  <c:v>89.96971676807776</c:v>
                </c:pt>
                <c:pt idx="3">
                  <c:v>89.969011339416781</c:v>
                </c:pt>
                <c:pt idx="4">
                  <c:v>89.968289476240855</c:v>
                </c:pt>
                <c:pt idx="5">
                  <c:v>89.967550795528823</c:v>
                </c:pt>
                <c:pt idx="6">
                  <c:v>89.966794905322658</c:v>
                </c:pt>
                <c:pt idx="7">
                  <c:v>89.96602140451833</c:v>
                </c:pt>
                <c:pt idx="8">
                  <c:v>89.965229882651471</c:v>
                </c:pt>
                <c:pt idx="9">
                  <c:v>89.96441991967815</c:v>
                </c:pt>
                <c:pt idx="10">
                  <c:v>89.963591085750551</c:v>
                </c:pt>
                <c:pt idx="11">
                  <c:v>89.962742940986956</c:v>
                </c:pt>
                <c:pt idx="12">
                  <c:v>89.961875035236659</c:v>
                </c:pt>
                <c:pt idx="13">
                  <c:v>89.960986907839171</c:v>
                </c:pt>
                <c:pt idx="14">
                  <c:v>89.960078087377568</c:v>
                </c:pt>
                <c:pt idx="15">
                  <c:v>89.959148091426187</c:v>
                </c:pt>
                <c:pt idx="16">
                  <c:v>89.958196426292048</c:v>
                </c:pt>
                <c:pt idx="17">
                  <c:v>89.95722258675049</c:v>
                </c:pt>
                <c:pt idx="18">
                  <c:v>89.956226055774138</c:v>
                </c:pt>
                <c:pt idx="19">
                  <c:v>89.955206304255455</c:v>
                </c:pt>
                <c:pt idx="20">
                  <c:v>89.954162790722975</c:v>
                </c:pt>
                <c:pt idx="21">
                  <c:v>89.953094961050269</c:v>
                </c:pt>
                <c:pt idx="22">
                  <c:v>89.952002248158323</c:v>
                </c:pt>
                <c:pt idx="23">
                  <c:v>89.950884071710561</c:v>
                </c:pt>
                <c:pt idx="24">
                  <c:v>89.949739837800578</c:v>
                </c:pt>
                <c:pt idx="25">
                  <c:v>89.948568938632405</c:v>
                </c:pt>
                <c:pt idx="26">
                  <c:v>89.947370752193081</c:v>
                </c:pt>
                <c:pt idx="27">
                  <c:v>89.946144641917115</c:v>
                </c:pt>
                <c:pt idx="28">
                  <c:v>89.944889956343232</c:v>
                </c:pt>
                <c:pt idx="29">
                  <c:v>89.943606028762431</c:v>
                </c:pt>
                <c:pt idx="30">
                  <c:v>89.942292176857663</c:v>
                </c:pt>
                <c:pt idx="31">
                  <c:v>89.940947702334711</c:v>
                </c:pt>
                <c:pt idx="32">
                  <c:v>89.939571890544286</c:v>
                </c:pt>
                <c:pt idx="33">
                  <c:v>89.938164010094539</c:v>
                </c:pt>
                <c:pt idx="34">
                  <c:v>89.936723312454433</c:v>
                </c:pt>
                <c:pt idx="35">
                  <c:v>89.935249031547173</c:v>
                </c:pt>
                <c:pt idx="36">
                  <c:v>89.933740383333912</c:v>
                </c:pt>
                <c:pt idx="37">
                  <c:v>89.932196565387017</c:v>
                </c:pt>
                <c:pt idx="38">
                  <c:v>89.930616756452821</c:v>
                </c:pt>
                <c:pt idx="39">
                  <c:v>89.92900011600365</c:v>
                </c:pt>
                <c:pt idx="40">
                  <c:v>89.927345783778946</c:v>
                </c:pt>
                <c:pt idx="41">
                  <c:v>89.925652879314555</c:v>
                </c:pt>
                <c:pt idx="42">
                  <c:v>89.923920501460699</c:v>
                </c:pt>
                <c:pt idx="43">
                  <c:v>89.922147727887747</c:v>
                </c:pt>
                <c:pt idx="44">
                  <c:v>89.920333614579718</c:v>
                </c:pt>
                <c:pt idx="45">
                  <c:v>89.918477195314964</c:v>
                </c:pt>
                <c:pt idx="46">
                  <c:v>89.916577481133913</c:v>
                </c:pt>
                <c:pt idx="47">
                  <c:v>89.914633459793279</c:v>
                </c:pt>
                <c:pt idx="48">
                  <c:v>89.912644095206588</c:v>
                </c:pt>
                <c:pt idx="49">
                  <c:v>89.910608326870474</c:v>
                </c:pt>
                <c:pt idx="50">
                  <c:v>89.908525069276152</c:v>
                </c:pt>
                <c:pt idx="51">
                  <c:v>89.906393211306224</c:v>
                </c:pt>
                <c:pt idx="52">
                  <c:v>89.904211615615807</c:v>
                </c:pt>
                <c:pt idx="53">
                  <c:v>89.901979117997811</c:v>
                </c:pt>
                <c:pt idx="54">
                  <c:v>89.899694526731736</c:v>
                </c:pt>
                <c:pt idx="55">
                  <c:v>89.897356621915677</c:v>
                </c:pt>
                <c:pt idx="56">
                  <c:v>89.894964154781093</c:v>
                </c:pt>
                <c:pt idx="57">
                  <c:v>89.89251584698971</c:v>
                </c:pt>
                <c:pt idx="58">
                  <c:v>89.890010389911581</c:v>
                </c:pt>
                <c:pt idx="59">
                  <c:v>89.887446443884684</c:v>
                </c:pt>
                <c:pt idx="60">
                  <c:v>89.884822637454832</c:v>
                </c:pt>
                <c:pt idx="61">
                  <c:v>89.882137566595375</c:v>
                </c:pt>
                <c:pt idx="62">
                  <c:v>89.879389793906199</c:v>
                </c:pt>
                <c:pt idx="63">
                  <c:v>89.876577847791495</c:v>
                </c:pt>
                <c:pt idx="64">
                  <c:v>89.873700221615223</c:v>
                </c:pt>
                <c:pt idx="65">
                  <c:v>89.870755372833969</c:v>
                </c:pt>
                <c:pt idx="66">
                  <c:v>89.867741722106459</c:v>
                </c:pt>
                <c:pt idx="67">
                  <c:v>89.864657652379179</c:v>
                </c:pt>
                <c:pt idx="68">
                  <c:v>89.861501507946258</c:v>
                </c:pt>
                <c:pt idx="69">
                  <c:v>89.85827159348483</c:v>
                </c:pt>
                <c:pt idx="70">
                  <c:v>89.854966173062905</c:v>
                </c:pt>
                <c:pt idx="71">
                  <c:v>89.851583469120484</c:v>
                </c:pt>
                <c:pt idx="72">
                  <c:v>89.84812166142261</c:v>
                </c:pt>
                <c:pt idx="73">
                  <c:v>89.844578885983012</c:v>
                </c:pt>
                <c:pt idx="74">
                  <c:v>89.840953233958047</c:v>
                </c:pt>
                <c:pt idx="75">
                  <c:v>89.837242750509645</c:v>
                </c:pt>
                <c:pt idx="76">
                  <c:v>89.833445433636626</c:v>
                </c:pt>
                <c:pt idx="77">
                  <c:v>89.829559232973125</c:v>
                </c:pt>
                <c:pt idx="78">
                  <c:v>89.825582048553201</c:v>
                </c:pt>
                <c:pt idx="79">
                  <c:v>89.821511729540234</c:v>
                </c:pt>
                <c:pt idx="80">
                  <c:v>89.817346072921353</c:v>
                </c:pt>
                <c:pt idx="81">
                  <c:v>89.813082822163508</c:v>
                </c:pt>
                <c:pt idx="82">
                  <c:v>89.808719665833209</c:v>
                </c:pt>
                <c:pt idx="83">
                  <c:v>89.80425423617497</c:v>
                </c:pt>
                <c:pt idx="84">
                  <c:v>89.799684107651331</c:v>
                </c:pt>
                <c:pt idx="85">
                  <c:v>89.795006795440386</c:v>
                </c:pt>
                <c:pt idx="86">
                  <c:v>89.790219753890497</c:v>
                </c:pt>
                <c:pt idx="87">
                  <c:v>89.78532037493197</c:v>
                </c:pt>
                <c:pt idx="88">
                  <c:v>89.780305986442926</c:v>
                </c:pt>
                <c:pt idx="89">
                  <c:v>89.775173850569786</c:v>
                </c:pt>
                <c:pt idx="90">
                  <c:v>89.76992116199952</c:v>
                </c:pt>
                <c:pt idx="91">
                  <c:v>89.764545046184026</c:v>
                </c:pt>
                <c:pt idx="92">
                  <c:v>89.759042557515031</c:v>
                </c:pt>
                <c:pt idx="93">
                  <c:v>89.753410677447775</c:v>
                </c:pt>
                <c:pt idx="94">
                  <c:v>89.747646312572954</c:v>
                </c:pt>
                <c:pt idx="95">
                  <c:v>89.74174629263625</c:v>
                </c:pt>
                <c:pt idx="96">
                  <c:v>89.735707368503483</c:v>
                </c:pt>
                <c:pt idx="97">
                  <c:v>89.729526210071583</c:v>
                </c:pt>
                <c:pt idx="98">
                  <c:v>89.723199404123861</c:v>
                </c:pt>
                <c:pt idx="99">
                  <c:v>89.716723452128591</c:v>
                </c:pt>
                <c:pt idx="100">
                  <c:v>89.710094767980678</c:v>
                </c:pt>
                <c:pt idx="101">
                  <c:v>89.703309675687109</c:v>
                </c:pt>
                <c:pt idx="102">
                  <c:v>89.69636440699243</c:v>
                </c:pt>
                <c:pt idx="103">
                  <c:v>89.689255098947712</c:v>
                </c:pt>
                <c:pt idx="104">
                  <c:v>89.68197779142065</c:v>
                </c:pt>
                <c:pt idx="105">
                  <c:v>89.674528424547688</c:v>
                </c:pt>
                <c:pt idx="106">
                  <c:v>89.666902836127903</c:v>
                </c:pt>
                <c:pt idx="107">
                  <c:v>89.659096758960132</c:v>
                </c:pt>
                <c:pt idx="108">
                  <c:v>89.651105818123355</c:v>
                </c:pt>
                <c:pt idx="109">
                  <c:v>89.642925528200863</c:v>
                </c:pt>
                <c:pt idx="110">
                  <c:v>89.634551290450304</c:v>
                </c:pt>
                <c:pt idx="111">
                  <c:v>89.625978389921826</c:v>
                </c:pt>
                <c:pt idx="112">
                  <c:v>89.617201992523064</c:v>
                </c:pt>
                <c:pt idx="113">
                  <c:v>89.608217142037773</c:v>
                </c:pt>
                <c:pt idx="114">
                  <c:v>89.599018757095251</c:v>
                </c:pt>
                <c:pt idx="115">
                  <c:v>89.589601628098123</c:v>
                </c:pt>
                <c:pt idx="116">
                  <c:v>89.57996041410901</c:v>
                </c:pt>
                <c:pt idx="117">
                  <c:v>89.570089639698452</c:v>
                </c:pt>
                <c:pt idx="118">
                  <c:v>89.559983691762383</c:v>
                </c:pt>
                <c:pt idx="119">
                  <c:v>89.549636816306304</c:v>
                </c:pt>
                <c:pt idx="120">
                  <c:v>89.539043115207733</c:v>
                </c:pt>
                <c:pt idx="121">
                  <c:v>89.528196542955598</c:v>
                </c:pt>
                <c:pt idx="122">
                  <c:v>89.517090903375305</c:v>
                </c:pt>
                <c:pt idx="123">
                  <c:v>89.50571984634341</c:v>
                </c:pt>
                <c:pt idx="124">
                  <c:v>89.494076864494417</c:v>
                </c:pt>
                <c:pt idx="125">
                  <c:v>89.48215528992904</c:v>
                </c:pt>
                <c:pt idx="126">
                  <c:v>89.469948290927348</c:v>
                </c:pt>
                <c:pt idx="127">
                  <c:v>89.45744886867088</c:v>
                </c:pt>
                <c:pt idx="128">
                  <c:v>89.44464985398055</c:v>
                </c:pt>
                <c:pt idx="129">
                  <c:v>89.431543904072853</c:v>
                </c:pt>
                <c:pt idx="130">
                  <c:v>89.418123499340979</c:v>
                </c:pt>
                <c:pt idx="131">
                  <c:v>89.40438094016514</c:v>
                </c:pt>
                <c:pt idx="132">
                  <c:v>89.390308343749993</c:v>
                </c:pt>
                <c:pt idx="133">
                  <c:v>89.375897640999639</c:v>
                </c:pt>
                <c:pt idx="134">
                  <c:v>89.361140573425288</c:v>
                </c:pt>
                <c:pt idx="135">
                  <c:v>89.34602869008863</c:v>
                </c:pt>
                <c:pt idx="136">
                  <c:v>89.330553344581048</c:v>
                </c:pt>
                <c:pt idx="137">
                  <c:v>89.314705692035176</c:v>
                </c:pt>
                <c:pt idx="138">
                  <c:v>89.298476686166026</c:v>
                </c:pt>
                <c:pt idx="139">
                  <c:v>89.281857076337133</c:v>
                </c:pt>
                <c:pt idx="140">
                  <c:v>89.264837404644496</c:v>
                </c:pt>
                <c:pt idx="141">
                  <c:v>89.247408003011472</c:v>
                </c:pt>
                <c:pt idx="142">
                  <c:v>89.229558990280978</c:v>
                </c:pt>
                <c:pt idx="143">
                  <c:v>89.211280269297873</c:v>
                </c:pt>
                <c:pt idx="144">
                  <c:v>89.192561523965566</c:v>
                </c:pt>
                <c:pt idx="145">
                  <c:v>89.173392216257781</c:v>
                </c:pt>
                <c:pt idx="146">
                  <c:v>89.15376158317531</c:v>
                </c:pt>
                <c:pt idx="147">
                  <c:v>89.133658633621664</c:v>
                </c:pt>
                <c:pt idx="148">
                  <c:v>89.113072145182812</c:v>
                </c:pt>
                <c:pt idx="149">
                  <c:v>89.0919906607825</c:v>
                </c:pt>
                <c:pt idx="150">
                  <c:v>89.070402485197675</c:v>
                </c:pt>
                <c:pt idx="151">
                  <c:v>89.048295681403388</c:v>
                </c:pt>
                <c:pt idx="152">
                  <c:v>89.025658066725271</c:v>
                </c:pt>
                <c:pt idx="153">
                  <c:v>89.002477208773982</c:v>
                </c:pt>
                <c:pt idx="154">
                  <c:v>88.978740421138141</c:v>
                </c:pt>
                <c:pt idx="155">
                  <c:v>88.954434758805661</c:v>
                </c:pt>
                <c:pt idx="156">
                  <c:v>88.929547013295775</c:v>
                </c:pt>
                <c:pt idx="157">
                  <c:v>88.904063707473611</c:v>
                </c:pt>
                <c:pt idx="158">
                  <c:v>88.877971090028097</c:v>
                </c:pt>
                <c:pt idx="159">
                  <c:v>88.851255129589219</c:v>
                </c:pt>
                <c:pt idx="160">
                  <c:v>88.823901508471195</c:v>
                </c:pt>
                <c:pt idx="161">
                  <c:v>88.79589561602215</c:v>
                </c:pt>
                <c:pt idx="162">
                  <c:v>88.767222541565815</c:v>
                </c:pt>
                <c:pt idx="163">
                  <c:v>88.737867066926029</c:v>
                </c:pt>
                <c:pt idx="164">
                  <c:v>88.707813658526973</c:v>
                </c:pt>
                <c:pt idx="165">
                  <c:v>88.677046459056967</c:v>
                </c:pt>
                <c:pt idx="166">
                  <c:v>88.645549278701424</c:v>
                </c:pt>
                <c:pt idx="167">
                  <c:v>88.613305585942143</c:v>
                </c:pt>
                <c:pt idx="168">
                  <c:v>88.580298497921234</c:v>
                </c:pt>
                <c:pt idx="169">
                  <c:v>88.546510770382753</c:v>
                </c:pt>
                <c:pt idx="170">
                  <c:v>88.511924787195312</c:v>
                </c:pt>
                <c:pt idx="171">
                  <c:v>88.476522549466637</c:v>
                </c:pt>
                <c:pt idx="172">
                  <c:v>88.440285664261253</c:v>
                </c:pt>
                <c:pt idx="173">
                  <c:v>88.403195332940498</c:v>
                </c:pt>
                <c:pt idx="174">
                  <c:v>88.365232339130003</c:v>
                </c:pt>
                <c:pt idx="175">
                  <c:v>88.326377036340645</c:v>
                </c:pt>
                <c:pt idx="176">
                  <c:v>88.28660933525353</c:v>
                </c:pt>
                <c:pt idx="177">
                  <c:v>88.245908690685553</c:v>
                </c:pt>
                <c:pt idx="178">
                  <c:v>88.204254088258054</c:v>
                </c:pt>
                <c:pt idx="179">
                  <c:v>88.161624030775414</c:v>
                </c:pt>
                <c:pt idx="180">
                  <c:v>88.117996524341166</c:v>
                </c:pt>
                <c:pt idx="181">
                  <c:v>88.073349064212394</c:v>
                </c:pt>
                <c:pt idx="182">
                  <c:v>88.027658620420382</c:v>
                </c:pt>
                <c:pt idx="183">
                  <c:v>87.980901623155617</c:v>
                </c:pt>
                <c:pt idx="184">
                  <c:v>87.933053947938802</c:v>
                </c:pt>
                <c:pt idx="185">
                  <c:v>87.884090900579338</c:v>
                </c:pt>
                <c:pt idx="186">
                  <c:v>87.833987201931834</c:v>
                </c:pt>
                <c:pt idx="187">
                  <c:v>87.782716972451595</c:v>
                </c:pt>
                <c:pt idx="188">
                  <c:v>87.730253716559929</c:v>
                </c:pt>
                <c:pt idx="189">
                  <c:v>87.67657030680968</c:v>
                </c:pt>
                <c:pt idx="190">
                  <c:v>87.621638967859923</c:v>
                </c:pt>
                <c:pt idx="191">
                  <c:v>87.565431260251586</c:v>
                </c:pt>
                <c:pt idx="192">
                  <c:v>87.507918063981904</c:v>
                </c:pt>
                <c:pt idx="193">
                  <c:v>87.449069561871823</c:v>
                </c:pt>
                <c:pt idx="194">
                  <c:v>87.388855222719059</c:v>
                </c:pt>
                <c:pt idx="195">
                  <c:v>87.327243784227448</c:v>
                </c:pt>
                <c:pt idx="196">
                  <c:v>87.26420323570423</c:v>
                </c:pt>
                <c:pt idx="197">
                  <c:v>87.199700800513739</c:v>
                </c:pt>
                <c:pt idx="198">
                  <c:v>87.133702918274409</c:v>
                </c:pt>
                <c:pt idx="199">
                  <c:v>87.066175226788417</c:v>
                </c:pt>
                <c:pt idx="200">
                  <c:v>86.997082543690468</c:v>
                </c:pt>
                <c:pt idx="201">
                  <c:v>86.926388847800567</c:v>
                </c:pt>
                <c:pt idx="202">
                  <c:v>86.854057260168219</c:v>
                </c:pt>
                <c:pt idx="203">
                  <c:v>86.780050024792345</c:v>
                </c:pt>
                <c:pt idx="204">
                  <c:v>86.704328489002933</c:v>
                </c:pt>
                <c:pt idx="205">
                  <c:v>86.626853083489948</c:v>
                </c:pt>
                <c:pt idx="206">
                  <c:v>86.547583301963996</c:v>
                </c:pt>
                <c:pt idx="207">
                  <c:v>86.466477680434934</c:v>
                </c:pt>
                <c:pt idx="208">
                  <c:v>86.383493776093772</c:v>
                </c:pt>
                <c:pt idx="209">
                  <c:v>86.298588145782119</c:v>
                </c:pt>
                <c:pt idx="210">
                  <c:v>86.211716324038335</c:v>
                </c:pt>
                <c:pt idx="211">
                  <c:v>86.122832800703563</c:v>
                </c:pt>
                <c:pt idx="212">
                  <c:v>86.03189099807588</c:v>
                </c:pt>
                <c:pt idx="213">
                  <c:v>85.938843247599834</c:v>
                </c:pt>
                <c:pt idx="214">
                  <c:v>85.843640766077698</c:v>
                </c:pt>
                <c:pt idx="215">
                  <c:v>85.746233631391434</c:v>
                </c:pt>
                <c:pt idx="216">
                  <c:v>85.646570757723168</c:v>
                </c:pt>
                <c:pt idx="217">
                  <c:v>85.544599870263241</c:v>
                </c:pt>
                <c:pt idx="218">
                  <c:v>85.440267479395146</c:v>
                </c:pt>
                <c:pt idx="219">
                  <c:v>85.333518854346451</c:v>
                </c:pt>
                <c:pt idx="220">
                  <c:v>85.224297996298702</c:v>
                </c:pt>
                <c:pt idx="221">
                  <c:v>85.112547610942926</c:v>
                </c:pt>
                <c:pt idx="222">
                  <c:v>84.998209080475959</c:v>
                </c:pt>
                <c:pt idx="223">
                  <c:v>84.881222435028576</c:v>
                </c:pt>
                <c:pt idx="224">
                  <c:v>84.761526323516463</c:v>
                </c:pt>
                <c:pt idx="225">
                  <c:v>84.639057983909879</c:v>
                </c:pt>
                <c:pt idx="226">
                  <c:v>84.513753212913585</c:v>
                </c:pt>
                <c:pt idx="227">
                  <c:v>84.385546335054229</c:v>
                </c:pt>
                <c:pt idx="228">
                  <c:v>84.254370171166585</c:v>
                </c:pt>
                <c:pt idx="229">
                  <c:v>84.120156006279743</c:v>
                </c:pt>
                <c:pt idx="230">
                  <c:v>83.982833556895059</c:v>
                </c:pt>
                <c:pt idx="231">
                  <c:v>83.842330937657124</c:v>
                </c:pt>
                <c:pt idx="232">
                  <c:v>83.698574627415141</c:v>
                </c:pt>
                <c:pt idx="233">
                  <c:v>83.551489434673783</c:v>
                </c:pt>
                <c:pt idx="234">
                  <c:v>83.400998462434387</c:v>
                </c:pt>
                <c:pt idx="235">
                  <c:v>83.247023072428576</c:v>
                </c:pt>
                <c:pt idx="236">
                  <c:v>83.089482848747366</c:v>
                </c:pt>
                <c:pt idx="237">
                  <c:v>82.928295560867667</c:v>
                </c:pt>
                <c:pt idx="238">
                  <c:v>82.763377126085629</c:v>
                </c:pt>
                <c:pt idx="239">
                  <c:v>82.594641571359034</c:v>
                </c:pt>
                <c:pt idx="240">
                  <c:v>82.422000994571832</c:v>
                </c:pt>
                <c:pt idx="241">
                  <c:v>82.245365525227598</c:v>
                </c:pt>
                <c:pt idx="242">
                  <c:v>82.064643284585102</c:v>
                </c:pt>
                <c:pt idx="243">
                  <c:v>81.879740345251378</c:v>
                </c:pt>
                <c:pt idx="244">
                  <c:v>81.690560690246087</c:v>
                </c:pt>
                <c:pt idx="245">
                  <c:v>81.497006171557132</c:v>
                </c:pt>
                <c:pt idx="246">
                  <c:v>81.29897646820811</c:v>
                </c:pt>
                <c:pt idx="247">
                  <c:v>81.096369043861586</c:v>
                </c:pt>
                <c:pt idx="248">
                  <c:v>80.889079103983178</c:v>
                </c:pt>
                <c:pt idx="249">
                  <c:v>80.676999552598488</c:v>
                </c:pt>
                <c:pt idx="250">
                  <c:v>80.460020948672309</c:v>
                </c:pt>
                <c:pt idx="251">
                  <c:v>80.238031462150616</c:v>
                </c:pt>
                <c:pt idx="252">
                  <c:v>80.010916829701529</c:v>
                </c:pt>
                <c:pt idx="253">
                  <c:v>79.77856031020201</c:v>
                </c:pt>
                <c:pt idx="254">
                  <c:v>79.54084264001861</c:v>
                </c:pt>
                <c:pt idx="255">
                  <c:v>79.297641988134444</c:v>
                </c:pt>
                <c:pt idx="256">
                  <c:v>79.048833911182882</c:v>
                </c:pt>
                <c:pt idx="257">
                  <c:v>78.794291308449232</c:v>
                </c:pt>
                <c:pt idx="258">
                  <c:v>78.533884376912297</c:v>
                </c:pt>
                <c:pt idx="259">
                  <c:v>78.26748056640028</c:v>
                </c:pt>
                <c:pt idx="260">
                  <c:v>77.994944534943329</c:v>
                </c:pt>
                <c:pt idx="261">
                  <c:v>77.716138104412821</c:v>
                </c:pt>
                <c:pt idx="262">
                  <c:v>77.430920216543356</c:v>
                </c:pt>
                <c:pt idx="263">
                  <c:v>77.139146889443566</c:v>
                </c:pt>
                <c:pt idx="264">
                  <c:v>76.840671174707111</c:v>
                </c:pt>
                <c:pt idx="265">
                  <c:v>76.535343115248438</c:v>
                </c:pt>
                <c:pt idx="266">
                  <c:v>76.223009703993796</c:v>
                </c:pt>
                <c:pt idx="267">
                  <c:v>75.90351484357133</c:v>
                </c:pt>
                <c:pt idx="268">
                  <c:v>75.576699307151117</c:v>
                </c:pt>
                <c:pt idx="269">
                  <c:v>75.242400700603</c:v>
                </c:pt>
                <c:pt idx="270">
                  <c:v>74.900453426146257</c:v>
                </c:pt>
                <c:pt idx="271">
                  <c:v>74.550688647682804</c:v>
                </c:pt>
                <c:pt idx="272">
                  <c:v>74.1929342580179</c:v>
                </c:pt>
                <c:pt idx="273">
                  <c:v>73.827014848183964</c:v>
                </c:pt>
                <c:pt idx="274">
                  <c:v>73.452751679105873</c:v>
                </c:pt>
                <c:pt idx="275">
                  <c:v>73.069962655850347</c:v>
                </c:pt>
                <c:pt idx="276">
                  <c:v>72.678462304734296</c:v>
                </c:pt>
                <c:pt idx="277">
                  <c:v>72.278061753569276</c:v>
                </c:pt>
                <c:pt idx="278">
                  <c:v>71.868568715350804</c:v>
                </c:pt>
                <c:pt idx="279">
                  <c:v>71.449787475712256</c:v>
                </c:pt>
                <c:pt idx="280">
                  <c:v>71.021518884490121</c:v>
                </c:pt>
                <c:pt idx="281">
                  <c:v>70.583560351763694</c:v>
                </c:pt>
                <c:pt idx="282">
                  <c:v>70.13570584875842</c:v>
                </c:pt>
                <c:pt idx="283">
                  <c:v>69.677745914025877</c:v>
                </c:pt>
                <c:pt idx="284">
                  <c:v>69.209467665334699</c:v>
                </c:pt>
                <c:pt idx="285">
                  <c:v>68.73065481773601</c:v>
                </c:pt>
                <c:pt idx="286">
                  <c:v>68.241087708292397</c:v>
                </c:pt>
                <c:pt idx="287">
                  <c:v>67.740543327983389</c:v>
                </c:pt>
                <c:pt idx="288">
                  <c:v>67.228795361336253</c:v>
                </c:pt>
                <c:pt idx="289">
                  <c:v>66.705614234350421</c:v>
                </c:pt>
                <c:pt idx="290">
                  <c:v>66.170767171321856</c:v>
                </c:pt>
                <c:pt idx="291">
                  <c:v>65.624018261201229</c:v>
                </c:pt>
                <c:pt idx="292">
                  <c:v>65.065128534147135</c:v>
                </c:pt>
                <c:pt idx="293">
                  <c:v>64.493856048975218</c:v>
                </c:pt>
                <c:pt idx="294">
                  <c:v>63.909955992224624</c:v>
                </c:pt>
                <c:pt idx="295">
                  <c:v>63.313180789609518</c:v>
                </c:pt>
                <c:pt idx="296">
                  <c:v>62.703280230639727</c:v>
                </c:pt>
                <c:pt idx="297">
                  <c:v>62.080001607236817</c:v>
                </c:pt>
                <c:pt idx="298">
                  <c:v>61.443089867199525</c:v>
                </c:pt>
                <c:pt idx="299">
                  <c:v>60.792287783400766</c:v>
                </c:pt>
                <c:pt idx="300">
                  <c:v>60.127336139631083</c:v>
                </c:pt>
                <c:pt idx="301">
                  <c:v>59.447973934025406</c:v>
                </c:pt>
                <c:pt idx="302">
                  <c:v>58.75393860104009</c:v>
                </c:pt>
                <c:pt idx="303">
                  <c:v>58.044966252969267</c:v>
                </c:pt>
                <c:pt idx="304">
                  <c:v>57.320791942006288</c:v>
                </c:pt>
                <c:pt idx="305">
                  <c:v>56.581149943875076</c:v>
                </c:pt>
                <c:pt idx="306">
                  <c:v>55.825774064069911</c:v>
                </c:pt>
                <c:pt idx="307">
                  <c:v>55.054397967744691</c:v>
                </c:pt>
                <c:pt idx="308">
                  <c:v>54.266755534302249</c:v>
                </c:pt>
                <c:pt idx="309">
                  <c:v>53.462581237720642</c:v>
                </c:pt>
                <c:pt idx="310">
                  <c:v>52.641610553653628</c:v>
                </c:pt>
                <c:pt idx="311">
                  <c:v>51.803580394311282</c:v>
                </c:pt>
                <c:pt idx="312">
                  <c:v>50.948229572108225</c:v>
                </c:pt>
                <c:pt idx="313">
                  <c:v>50.075299293024742</c:v>
                </c:pt>
                <c:pt idx="314">
                  <c:v>49.184533680577339</c:v>
                </c:pt>
                <c:pt idx="315">
                  <c:v>48.275680331235826</c:v>
                </c:pt>
                <c:pt idx="316">
                  <c:v>47.348490902050173</c:v>
                </c:pt>
                <c:pt idx="317">
                  <c:v>46.402721731163091</c:v>
                </c:pt>
                <c:pt idx="318">
                  <c:v>45.43813449177793</c:v>
                </c:pt>
                <c:pt idx="319">
                  <c:v>44.454496880040161</c:v>
                </c:pt>
                <c:pt idx="320">
                  <c:v>43.451583337144157</c:v>
                </c:pt>
                <c:pt idx="321">
                  <c:v>42.429175805830994</c:v>
                </c:pt>
                <c:pt idx="322">
                  <c:v>41.387064521261713</c:v>
                </c:pt>
                <c:pt idx="323">
                  <c:v>40.32504883606498</c:v>
                </c:pt>
                <c:pt idx="324">
                  <c:v>39.242938079124592</c:v>
                </c:pt>
                <c:pt idx="325">
                  <c:v>38.140552447464728</c:v>
                </c:pt>
                <c:pt idx="326">
                  <c:v>37.017723930302644</c:v>
                </c:pt>
                <c:pt idx="327">
                  <c:v>35.874297264069298</c:v>
                </c:pt>
                <c:pt idx="328">
                  <c:v>34.710130916906742</c:v>
                </c:pt>
                <c:pt idx="329">
                  <c:v>33.525098100798729</c:v>
                </c:pt>
                <c:pt idx="330">
                  <c:v>32.319087809178889</c:v>
                </c:pt>
                <c:pt idx="331">
                  <c:v>31.092005877461734</c:v>
                </c:pt>
                <c:pt idx="332">
                  <c:v>29.843776063585192</c:v>
                </c:pt>
                <c:pt idx="333">
                  <c:v>28.574341145230676</c:v>
                </c:pt>
                <c:pt idx="334">
                  <c:v>27.283664029988611</c:v>
                </c:pt>
                <c:pt idx="335">
                  <c:v>25.97172887429657</c:v>
                </c:pt>
                <c:pt idx="336">
                  <c:v>24.638542206559027</c:v>
                </c:pt>
                <c:pt idx="337">
                  <c:v>23.284134049395746</c:v>
                </c:pt>
                <c:pt idx="338">
                  <c:v>21.908559035559044</c:v>
                </c:pt>
                <c:pt idx="339">
                  <c:v>20.511897511602886</c:v>
                </c:pt>
                <c:pt idx="340">
                  <c:v>19.094256622980947</c:v>
                </c:pt>
                <c:pt idx="341">
                  <c:v>17.655771373842789</c:v>
                </c:pt>
                <c:pt idx="342">
                  <c:v>16.196605654425358</c:v>
                </c:pt>
                <c:pt idx="343">
                  <c:v>14.716953228584414</c:v>
                </c:pt>
                <c:pt idx="344">
                  <c:v>13.217038673708659</c:v>
                </c:pt>
                <c:pt idx="345">
                  <c:v>11.697118264995247</c:v>
                </c:pt>
                <c:pt idx="346">
                  <c:v>10.157480795857959</c:v>
                </c:pt>
                <c:pt idx="347">
                  <c:v>8.5984483261084002</c:v>
                </c:pt>
                <c:pt idx="348">
                  <c:v>7.0203768494445464</c:v>
                </c:pt>
                <c:pt idx="349">
                  <c:v>5.4236568718254956</c:v>
                </c:pt>
                <c:pt idx="350">
                  <c:v>3.8087138923566077</c:v>
                </c:pt>
                <c:pt idx="351">
                  <c:v>2.1760087785187303</c:v>
                </c:pt>
                <c:pt idx="352">
                  <c:v>0.52603802781641062</c:v>
                </c:pt>
                <c:pt idx="353">
                  <c:v>-1.1406660916816254</c:v>
                </c:pt>
                <c:pt idx="354">
                  <c:v>-2.823535528991151</c:v>
                </c:pt>
                <c:pt idx="355">
                  <c:v>-4.5219665725259341</c:v>
                </c:pt>
                <c:pt idx="356">
                  <c:v>-6.2353201129010092</c:v>
                </c:pt>
                <c:pt idx="357">
                  <c:v>-7.9629220512406791</c:v>
                </c:pt>
                <c:pt idx="358">
                  <c:v>-9.7040638571412696</c:v>
                </c:pt>
                <c:pt idx="359">
                  <c:v>-11.458003279453536</c:v>
                </c:pt>
                <c:pt idx="360">
                  <c:v>-13.223965211993868</c:v>
                </c:pt>
                <c:pt idx="361">
                  <c:v>-15.001142715142359</c:v>
                </c:pt>
                <c:pt idx="362">
                  <c:v>-16.788698193093666</c:v>
                </c:pt>
                <c:pt idx="363">
                  <c:v>-18.585764725255007</c:v>
                </c:pt>
                <c:pt idx="364">
                  <c:v>-20.391447548994684</c:v>
                </c:pt>
                <c:pt idx="365">
                  <c:v>-22.204825689616083</c:v>
                </c:pt>
                <c:pt idx="366">
                  <c:v>-24.024953732117719</c:v>
                </c:pt>
                <c:pt idx="367">
                  <c:v>-25.85086372796032</c:v>
                </c:pt>
                <c:pt idx="368">
                  <c:v>-27.681567228817666</c:v>
                </c:pt>
                <c:pt idx="369">
                  <c:v>-29.516057438004157</c:v>
                </c:pt>
                <c:pt idx="370">
                  <c:v>-31.353311469155017</c:v>
                </c:pt>
                <c:pt idx="371">
                  <c:v>-33.192292700623256</c:v>
                </c:pt>
                <c:pt idx="372">
                  <c:v>-35.031953213108686</c:v>
                </c:pt>
                <c:pt idx="373">
                  <c:v>-36.871236297155647</c:v>
                </c:pt>
                <c:pt idx="374">
                  <c:v>-38.709079016473417</c:v>
                </c:pt>
                <c:pt idx="375">
                  <c:v>-40.544414812431313</c:v>
                </c:pt>
                <c:pt idx="376">
                  <c:v>-42.376176134693253</c:v>
                </c:pt>
                <c:pt idx="377">
                  <c:v>-44.203297082698434</c:v>
                </c:pt>
                <c:pt idx="378">
                  <c:v>-46.024716042619495</c:v>
                </c:pt>
                <c:pt idx="379">
                  <c:v>-47.839378304540475</c:v>
                </c:pt>
                <c:pt idx="380">
                  <c:v>-49.646238644837211</c:v>
                </c:pt>
                <c:pt idx="381">
                  <c:v>-51.444263859204007</c:v>
                </c:pt>
                <c:pt idx="382">
                  <c:v>-53.23243523235098</c:v>
                </c:pt>
                <c:pt idx="383">
                  <c:v>-55.00975093113702</c:v>
                </c:pt>
                <c:pt idx="384">
                  <c:v>-56.775228308790709</c:v>
                </c:pt>
                <c:pt idx="385">
                  <c:v>-58.527906108877602</c:v>
                </c:pt>
                <c:pt idx="386">
                  <c:v>-60.266846558774112</c:v>
                </c:pt>
                <c:pt idx="387">
                  <c:v>-61.991137343617218</c:v>
                </c:pt>
                <c:pt idx="388">
                  <c:v>-63.699893452964936</c:v>
                </c:pt>
                <c:pt idx="389">
                  <c:v>-65.392258893721987</c:v>
                </c:pt>
                <c:pt idx="390">
                  <c:v>-67.067408264229414</c:v>
                </c:pt>
                <c:pt idx="391">
                  <c:v>-68.724548185791107</c:v>
                </c:pt>
                <c:pt idx="392">
                  <c:v>-70.362918589242256</c:v>
                </c:pt>
                <c:pt idx="393">
                  <c:v>-71.981793855496662</c:v>
                </c:pt>
                <c:pt idx="394">
                  <c:v>-73.580483810284377</c:v>
                </c:pt>
                <c:pt idx="395">
                  <c:v>-75.158334574507421</c:v>
                </c:pt>
                <c:pt idx="396">
                  <c:v>-76.714729272778939</c:v>
                </c:pt>
                <c:pt idx="397">
                  <c:v>-78.249088603767277</c:v>
                </c:pt>
                <c:pt idx="398">
                  <c:v>-79.760871276922757</c:v>
                </c:pt>
                <c:pt idx="399">
                  <c:v>-81.24957432101435</c:v>
                </c:pt>
                <c:pt idx="400">
                  <c:v>-82.714733270639357</c:v>
                </c:pt>
                <c:pt idx="401">
                  <c:v>-84.155922237504896</c:v>
                </c:pt>
                <c:pt idx="402">
                  <c:v>-85.572753873773223</c:v>
                </c:pt>
                <c:pt idx="403">
                  <c:v>-86.964879235165711</c:v>
                </c:pt>
                <c:pt idx="404">
                  <c:v>-88.331987551789936</c:v>
                </c:pt>
                <c:pt idx="405">
                  <c:v>-89.673805914816896</c:v>
                </c:pt>
                <c:pt idx="406">
                  <c:v>-90.990098887200389</c:v>
                </c:pt>
                <c:pt idx="407">
                  <c:v>-92.280668046570227</c:v>
                </c:pt>
                <c:pt idx="408">
                  <c:v>-93.545351468312617</c:v>
                </c:pt>
                <c:pt idx="409">
                  <c:v>-94.784023156601847</c:v>
                </c:pt>
                <c:pt idx="410">
                  <c:v>-95.996592430858058</c:v>
                </c:pt>
                <c:pt idx="411">
                  <c:v>-97.183003274719553</c:v>
                </c:pt>
                <c:pt idx="412">
                  <c:v>-98.343233654185568</c:v>
                </c:pt>
                <c:pt idx="413">
                  <c:v>-99.477294811086665</c:v>
                </c:pt>
                <c:pt idx="414">
                  <c:v>-100.58523053751424</c:v>
                </c:pt>
                <c:pt idx="415">
                  <c:v>-101.6671164362558</c:v>
                </c:pt>
                <c:pt idx="416">
                  <c:v>-102.72305917169523</c:v>
                </c:pt>
                <c:pt idx="417">
                  <c:v>-103.75319571501485</c:v>
                </c:pt>
                <c:pt idx="418">
                  <c:v>-104.75769258690494</c:v>
                </c:pt>
                <c:pt idx="419">
                  <c:v>-105.7367451003639</c:v>
                </c:pt>
                <c:pt idx="420">
                  <c:v>-106.69057660553393</c:v>
                </c:pt>
                <c:pt idx="421">
                  <c:v>-107.61943773790622</c:v>
                </c:pt>
                <c:pt idx="422">
                  <c:v>-108.52360567063172</c:v>
                </c:pt>
                <c:pt idx="423">
                  <c:v>-109.40338337109687</c:v>
                </c:pt>
                <c:pt idx="424">
                  <c:v>-110.2590988613739</c:v>
                </c:pt>
                <c:pt idx="425">
                  <c:v>-111.09110448164974</c:v>
                </c:pt>
                <c:pt idx="426">
                  <c:v>-111.89977615526907</c:v>
                </c:pt>
                <c:pt idx="427">
                  <c:v>-112.68551265358754</c:v>
                </c:pt>
                <c:pt idx="428">
                  <c:v>-113.44873485847147</c:v>
                </c:pt>
                <c:pt idx="429">
                  <c:v>-114.18988501994808</c:v>
                </c:pt>
                <c:pt idx="430">
                  <c:v>-114.90942600623518</c:v>
                </c:pt>
                <c:pt idx="431">
                  <c:v>-115.60784054318871</c:v>
                </c:pt>
                <c:pt idx="432">
                  <c:v>-116.28563044004375</c:v>
                </c:pt>
                <c:pt idx="433">
                  <c:v>-116.9433157982519</c:v>
                </c:pt>
                <c:pt idx="434">
                  <c:v>-117.58143420019753</c:v>
                </c:pt>
                <c:pt idx="435">
                  <c:v>-118.20053987461696</c:v>
                </c:pt>
                <c:pt idx="436">
                  <c:v>-118.80120283567581</c:v>
                </c:pt>
                <c:pt idx="437">
                  <c:v>-119.38400799281401</c:v>
                </c:pt>
                <c:pt idx="438">
                  <c:v>-119.94955422872553</c:v>
                </c:pt>
                <c:pt idx="439">
                  <c:v>-120.4984534431315</c:v>
                </c:pt>
                <c:pt idx="440">
                  <c:v>-121.03132956036741</c:v>
                </c:pt>
                <c:pt idx="441">
                  <c:v>-121.54881749919966</c:v>
                </c:pt>
                <c:pt idx="442">
                  <c:v>-122.05156210376191</c:v>
                </c:pt>
                <c:pt idx="443">
                  <c:v>-122.54021703497128</c:v>
                </c:pt>
                <c:pt idx="444">
                  <c:v>-123.01544362232995</c:v>
                </c:pt>
                <c:pt idx="445">
                  <c:v>-123.47790967656078</c:v>
                </c:pt>
                <c:pt idx="446">
                  <c:v>-123.92828826410039</c:v>
                </c:pt>
                <c:pt idx="447">
                  <c:v>-124.3672564450446</c:v>
                </c:pt>
                <c:pt idx="448">
                  <c:v>-124.79549397672866</c:v>
                </c:pt>
                <c:pt idx="449">
                  <c:v>-125.21368198568882</c:v>
                </c:pt>
                <c:pt idx="450">
                  <c:v>-125.62250161130471</c:v>
                </c:pt>
                <c:pt idx="451">
                  <c:v>-126.02263262494976</c:v>
                </c:pt>
                <c:pt idx="452">
                  <c:v>-126.41475202896729</c:v>
                </c:pt>
                <c:pt idx="453">
                  <c:v>-126.79953264024066</c:v>
                </c:pt>
                <c:pt idx="454">
                  <c:v>-127.17764166353153</c:v>
                </c:pt>
                <c:pt idx="455">
                  <c:v>-127.54973926010334</c:v>
                </c:pt>
                <c:pt idx="456">
                  <c:v>-127.91647711744415</c:v>
                </c:pt>
                <c:pt idx="457">
                  <c:v>-128.27849702613332</c:v>
                </c:pt>
                <c:pt idx="458">
                  <c:v>-128.63642947005889</c:v>
                </c:pt>
                <c:pt idx="459">
                  <c:v>-128.99089223629849</c:v>
                </c:pt>
                <c:pt idx="460">
                  <c:v>-129.34248905101867</c:v>
                </c:pt>
                <c:pt idx="461">
                  <c:v>-129.69180824771797</c:v>
                </c:pt>
                <c:pt idx="462">
                  <c:v>-130.03942147406497</c:v>
                </c:pt>
                <c:pt idx="463">
                  <c:v>-130.38588244343654</c:v>
                </c:pt>
                <c:pt idx="464">
                  <c:v>-130.731725737077</c:v>
                </c:pt>
                <c:pt idx="465">
                  <c:v>-131.0774656625579</c:v>
                </c:pt>
                <c:pt idx="466">
                  <c:v>-131.4235951739438</c:v>
                </c:pt>
                <c:pt idx="467">
                  <c:v>-131.77058485874826</c:v>
                </c:pt>
                <c:pt idx="468">
                  <c:v>-132.11888199642539</c:v>
                </c:pt>
                <c:pt idx="469">
                  <c:v>-132.46890969276714</c:v>
                </c:pt>
                <c:pt idx="470">
                  <c:v>-132.82106609418571</c:v>
                </c:pt>
                <c:pt idx="471">
                  <c:v>-133.17572368546081</c:v>
                </c:pt>
                <c:pt idx="472">
                  <c:v>-133.53322867409915</c:v>
                </c:pt>
                <c:pt idx="473">
                  <c:v>-133.89390046404611</c:v>
                </c:pt>
                <c:pt idx="474">
                  <c:v>-134.25803122104594</c:v>
                </c:pt>
                <c:pt idx="475">
                  <c:v>-134.62588553151599</c:v>
                </c:pt>
                <c:pt idx="476">
                  <c:v>-134.99770015636935</c:v>
                </c:pt>
                <c:pt idx="477">
                  <c:v>-135.37368388078067</c:v>
                </c:pt>
                <c:pt idx="478">
                  <c:v>-135.75401746045554</c:v>
                </c:pt>
                <c:pt idx="479">
                  <c:v>-136.13885366452527</c:v>
                </c:pt>
                <c:pt idx="480">
                  <c:v>-136.52831741475978</c:v>
                </c:pt>
                <c:pt idx="481">
                  <c:v>-136.92250602034372</c:v>
                </c:pt>
                <c:pt idx="482">
                  <c:v>-137.32148950702694</c:v>
                </c:pt>
                <c:pt idx="483">
                  <c:v>-137.72531103902386</c:v>
                </c:pt>
                <c:pt idx="484">
                  <c:v>-138.13398743158618</c:v>
                </c:pt>
                <c:pt idx="485">
                  <c:v>-138.54750975173539</c:v>
                </c:pt>
                <c:pt idx="486">
                  <c:v>-138.96584400419965</c:v>
                </c:pt>
                <c:pt idx="487">
                  <c:v>-139.38893189915433</c:v>
                </c:pt>
                <c:pt idx="488">
                  <c:v>-139.81669169792804</c:v>
                </c:pt>
                <c:pt idx="489">
                  <c:v>-140.24901913241433</c:v>
                </c:pt>
                <c:pt idx="490">
                  <c:v>-140.68578839349735</c:v>
                </c:pt>
                <c:pt idx="491">
                  <c:v>-141.12685318340337</c:v>
                </c:pt>
                <c:pt idx="492">
                  <c:v>-141.57204782650774</c:v>
                </c:pt>
                <c:pt idx="493">
                  <c:v>-142.02118843275443</c:v>
                </c:pt>
                <c:pt idx="494">
                  <c:v>-142.47407410753448</c:v>
                </c:pt>
                <c:pt idx="495">
                  <c:v>-142.93048820156707</c:v>
                </c:pt>
                <c:pt idx="496">
                  <c:v>-143.39019959407375</c:v>
                </c:pt>
                <c:pt idx="497">
                  <c:v>-143.85296400234031</c:v>
                </c:pt>
                <c:pt idx="498">
                  <c:v>-144.31852531060983</c:v>
                </c:pt>
                <c:pt idx="499">
                  <c:v>-144.78661691114937</c:v>
                </c:pt>
                <c:pt idx="500">
                  <c:v>-145.2569630503022</c:v>
                </c:pt>
                <c:pt idx="501">
                  <c:v>-145.72928017236973</c:v>
                </c:pt>
                <c:pt idx="502">
                  <c:v>-146.20327825424431</c:v>
                </c:pt>
                <c:pt idx="503">
                  <c:v>-146.67866212389342</c:v>
                </c:pt>
                <c:pt idx="504">
                  <c:v>-147.155132755989</c:v>
                </c:pt>
                <c:pt idx="505">
                  <c:v>-147.63238853827994</c:v>
                </c:pt>
                <c:pt idx="506">
                  <c:v>-148.11012650262958</c:v>
                </c:pt>
                <c:pt idx="507">
                  <c:v>-148.58804351503795</c:v>
                </c:pt>
                <c:pt idx="508">
                  <c:v>-149.06583741942168</c:v>
                </c:pt>
                <c:pt idx="509">
                  <c:v>-149.5432081303878</c:v>
                </c:pt>
                <c:pt idx="510">
                  <c:v>-150.01985867078065</c:v>
                </c:pt>
                <c:pt idx="511">
                  <c:v>-150.49549615031609</c:v>
                </c:pt>
                <c:pt idx="512">
                  <c:v>-150.96983268219455</c:v>
                </c:pt>
                <c:pt idx="513">
                  <c:v>-151.44258623515958</c:v>
                </c:pt>
                <c:pt idx="514">
                  <c:v>-151.91348141906661</c:v>
                </c:pt>
                <c:pt idx="515">
                  <c:v>-152.38225020259489</c:v>
                </c:pt>
                <c:pt idx="516">
                  <c:v>-152.84863256231935</c:v>
                </c:pt>
                <c:pt idx="517">
                  <c:v>-153.31237706291145</c:v>
                </c:pt>
                <c:pt idx="518">
                  <c:v>-153.77324136876092</c:v>
                </c:pt>
                <c:pt idx="519">
                  <c:v>-154.23099268781939</c:v>
                </c:pt>
                <c:pt idx="520">
                  <c:v>-154.68540814892594</c:v>
                </c:pt>
                <c:pt idx="521">
                  <c:v>-155.13627511430309</c:v>
                </c:pt>
                <c:pt idx="522">
                  <c:v>-155.58339142929162</c:v>
                </c:pt>
                <c:pt idx="523">
                  <c:v>-156.02656561173961</c:v>
                </c:pt>
                <c:pt idx="524">
                  <c:v>-156.46561698374927</c:v>
                </c:pt>
                <c:pt idx="525">
                  <c:v>-156.90037574873301</c:v>
                </c:pt>
                <c:pt idx="526">
                  <c:v>-157.33068301693604</c:v>
                </c:pt>
                <c:pt idx="527">
                  <c:v>-157.7563907827371</c:v>
                </c:pt>
                <c:pt idx="528">
                  <c:v>-158.1773618571527</c:v>
                </c:pt>
                <c:pt idx="529">
                  <c:v>-158.59346975904646</c:v>
                </c:pt>
                <c:pt idx="530">
                  <c:v>-159.00459856857069</c:v>
                </c:pt>
                <c:pt idx="531">
                  <c:v>-159.41064274637753</c:v>
                </c:pt>
                <c:pt idx="532">
                  <c:v>-159.81150692209133</c:v>
                </c:pt>
                <c:pt idx="533">
                  <c:v>-160.2071056554793</c:v>
                </c:pt>
                <c:pt idx="534">
                  <c:v>-160.59736317366031</c:v>
                </c:pt>
                <c:pt idx="535">
                  <c:v>-160.9822130875877</c:v>
                </c:pt>
                <c:pt idx="536">
                  <c:v>-161.36159809090555</c:v>
                </c:pt>
                <c:pt idx="537">
                  <c:v>-161.73546964413822</c:v>
                </c:pt>
                <c:pt idx="538">
                  <c:v>-162.10378764700772</c:v>
                </c:pt>
                <c:pt idx="539">
                  <c:v>-162.4665201015107</c:v>
                </c:pt>
                <c:pt idx="540">
                  <c:v>-162.82364276821437</c:v>
                </c:pt>
                <c:pt idx="541">
                  <c:v>-163.17513881805027</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Eff_vs_IOUT!$AW$7:$AW$157</c:f>
              <c:numCache>
                <c:formatCode>General</c:formatCode>
                <c:ptCount val="151"/>
                <c:pt idx="0">
                  <c:v>0</c:v>
                </c:pt>
                <c:pt idx="1">
                  <c:v>52.758502383723446</c:v>
                </c:pt>
                <c:pt idx="2">
                  <c:v>68.753776290406492</c:v>
                </c:pt>
                <c:pt idx="3">
                  <c:v>76.480830718224652</c:v>
                </c:pt>
                <c:pt idx="4">
                  <c:v>81.032511211126106</c:v>
                </c:pt>
                <c:pt idx="5">
                  <c:v>84.031530956792594</c:v>
                </c:pt>
                <c:pt idx="6">
                  <c:v>86.155859547822573</c:v>
                </c:pt>
                <c:pt idx="7">
                  <c:v>87.738903800380115</c:v>
                </c:pt>
                <c:pt idx="8">
                  <c:v>88.963726293310472</c:v>
                </c:pt>
                <c:pt idx="9">
                  <c:v>89.939203803991745</c:v>
                </c:pt>
                <c:pt idx="10">
                  <c:v>90.734149869447563</c:v>
                </c:pt>
                <c:pt idx="11">
                  <c:v>91.394189926129812</c:v>
                </c:pt>
                <c:pt idx="12">
                  <c:v>91.950769552043937</c:v>
                </c:pt>
                <c:pt idx="13">
                  <c:v>92.426265986604676</c:v>
                </c:pt>
                <c:pt idx="14">
                  <c:v>92.837037235854851</c:v>
                </c:pt>
                <c:pt idx="15">
                  <c:v>93.195318432577352</c:v>
                </c:pt>
                <c:pt idx="16">
                  <c:v>93.510443754839343</c:v>
                </c:pt>
                <c:pt idx="17">
                  <c:v>93.789658086581156</c:v>
                </c:pt>
                <c:pt idx="18">
                  <c:v>94.03867060524739</c:v>
                </c:pt>
                <c:pt idx="19">
                  <c:v>94.262041210704055</c:v>
                </c:pt>
                <c:pt idx="20">
                  <c:v>94.463455860772498</c:v>
                </c:pt>
                <c:pt idx="21">
                  <c:v>94.64592637059107</c:v>
                </c:pt>
                <c:pt idx="22">
                  <c:v>94.811937795255716</c:v>
                </c:pt>
                <c:pt idx="23">
                  <c:v>94.963558766895503</c:v>
                </c:pt>
                <c:pt idx="24">
                  <c:v>95.102525212955442</c:v>
                </c:pt>
                <c:pt idx="25">
                  <c:v>95.23030465816106</c:v>
                </c:pt>
                <c:pt idx="26">
                  <c:v>95.348146168286618</c:v>
                </c:pt>
                <c:pt idx="27">
                  <c:v>95.457119541956388</c:v>
                </c:pt>
                <c:pt idx="28">
                  <c:v>95.558146357422899</c:v>
                </c:pt>
                <c:pt idx="29">
                  <c:v>95.652024783068214</c:v>
                </c:pt>
                <c:pt idx="30">
                  <c:v>95.739449565726758</c:v>
                </c:pt>
                <c:pt idx="31">
                  <c:v>95.821028255968187</c:v>
                </c:pt>
                <c:pt idx="32">
                  <c:v>95.897294471705862</c:v>
                </c:pt>
                <c:pt idx="33">
                  <c:v>95.968718812218441</c:v>
                </c:pt>
                <c:pt idx="34">
                  <c:v>96.035717894247981</c:v>
                </c:pt>
                <c:pt idx="35">
                  <c:v>96.098661876643931</c:v>
                </c:pt>
                <c:pt idx="36">
                  <c:v>96.157880760508746</c:v>
                </c:pt>
                <c:pt idx="37">
                  <c:v>96.213669691181835</c:v>
                </c:pt>
                <c:pt idx="38">
                  <c:v>96.266293441815762</c:v>
                </c:pt>
                <c:pt idx="39">
                  <c:v>96.315990222231761</c:v>
                </c:pt>
                <c:pt idx="40">
                  <c:v>96.362974928615174</c:v>
                </c:pt>
                <c:pt idx="41">
                  <c:v>96.407441927533071</c:v>
                </c:pt>
                <c:pt idx="42">
                  <c:v>96.449567450310553</c:v>
                </c:pt>
                <c:pt idx="43">
                  <c:v>96.489511659937349</c:v>
                </c:pt>
                <c:pt idx="44">
                  <c:v>96.527420441591588</c:v>
                </c:pt>
                <c:pt idx="45">
                  <c:v>96.56342695895745</c:v>
                </c:pt>
                <c:pt idx="46">
                  <c:v>96.597653011315003</c:v>
                </c:pt>
                <c:pt idx="47">
                  <c:v>96.630210220535048</c:v>
                </c:pt>
                <c:pt idx="48">
                  <c:v>96.66120107234228</c:v>
                </c:pt>
                <c:pt idx="49">
                  <c:v>96.690719832302435</c:v>
                </c:pt>
                <c:pt idx="50">
                  <c:v>96.718853353772047</c:v>
                </c:pt>
                <c:pt idx="51">
                  <c:v>96.745681792390229</c:v>
                </c:pt>
                <c:pt idx="52">
                  <c:v>96.771279239486631</c:v>
                </c:pt>
                <c:pt idx="53">
                  <c:v>96.795714284941511</c:v>
                </c:pt>
                <c:pt idx="54">
                  <c:v>96.819050518497889</c:v>
                </c:pt>
                <c:pt idx="55">
                  <c:v>96.841346977237265</c:v>
                </c:pt>
                <c:pt idx="56">
                  <c:v>96.862658545845306</c:v>
                </c:pt>
                <c:pt idx="57">
                  <c:v>96.883036315378149</c:v>
                </c:pt>
                <c:pt idx="58">
                  <c:v>96.902527905463629</c:v>
                </c:pt>
                <c:pt idx="59">
                  <c:v>96.921177754212749</c:v>
                </c:pt>
                <c:pt idx="60">
                  <c:v>96.939027379554631</c:v>
                </c:pt>
                <c:pt idx="61">
                  <c:v>96.95611561522793</c:v>
                </c:pt>
                <c:pt idx="62">
                  <c:v>96.972478824250729</c:v>
                </c:pt>
                <c:pt idx="63">
                  <c:v>96.988151092336949</c:v>
                </c:pt>
                <c:pt idx="64">
                  <c:v>97.003164403423298</c:v>
                </c:pt>
                <c:pt idx="65">
                  <c:v>97.01754879920793</c:v>
                </c:pt>
                <c:pt idx="66">
                  <c:v>97.031332524374292</c:v>
                </c:pt>
                <c:pt idx="67">
                  <c:v>97.044542158976668</c:v>
                </c:pt>
                <c:pt idx="68">
                  <c:v>97.057202739292364</c:v>
                </c:pt>
                <c:pt idx="69">
                  <c:v>97.069337868295932</c:v>
                </c:pt>
                <c:pt idx="70">
                  <c:v>97.080969816780296</c:v>
                </c:pt>
                <c:pt idx="71">
                  <c:v>97.092119616036172</c:v>
                </c:pt>
                <c:pt idx="72">
                  <c:v>97.102807142900389</c:v>
                </c:pt>
                <c:pt idx="73">
                  <c:v>97.113051197896155</c:v>
                </c:pt>
                <c:pt idx="74">
                  <c:v>97.122869577111601</c:v>
                </c:pt>
                <c:pt idx="75">
                  <c:v>97.132279138393685</c:v>
                </c:pt>
                <c:pt idx="76">
                  <c:v>97.141295862375671</c:v>
                </c:pt>
                <c:pt idx="77">
                  <c:v>97.149934908802237</c:v>
                </c:pt>
                <c:pt idx="78">
                  <c:v>97.158210668569851</c:v>
                </c:pt>
                <c:pt idx="79">
                  <c:v>97.166136811857584</c:v>
                </c:pt>
                <c:pt idx="80">
                  <c:v>97.17372633268721</c:v>
                </c:pt>
                <c:pt idx="81">
                  <c:v>97.180991590217445</c:v>
                </c:pt>
                <c:pt idx="82">
                  <c:v>97.187944347048514</c:v>
                </c:pt>
                <c:pt idx="83">
                  <c:v>97.194595804786388</c:v>
                </c:pt>
                <c:pt idx="84">
                  <c:v>97.200956637092872</c:v>
                </c:pt>
                <c:pt idx="85">
                  <c:v>97.207037020426242</c:v>
                </c:pt>
                <c:pt idx="86">
                  <c:v>97.212846662658805</c:v>
                </c:pt>
                <c:pt idx="87">
                  <c:v>97.218394829740376</c:v>
                </c:pt>
                <c:pt idx="88">
                  <c:v>97.223690370561485</c:v>
                </c:pt>
                <c:pt idx="89">
                  <c:v>97.228741740156792</c:v>
                </c:pt>
                <c:pt idx="90">
                  <c:v>97.233557021376356</c:v>
                </c:pt>
                <c:pt idx="91">
                  <c:v>97.238143945141545</c:v>
                </c:pt>
                <c:pt idx="92">
                  <c:v>97.242509909392339</c:v>
                </c:pt>
                <c:pt idx="93">
                  <c:v>97.246661996823576</c:v>
                </c:pt>
                <c:pt idx="94">
                  <c:v>97.250606991499367</c:v>
                </c:pt>
                <c:pt idx="95">
                  <c:v>97.254351394427871</c:v>
                </c:pt>
                <c:pt idx="96">
                  <c:v>97.257901438171331</c:v>
                </c:pt>
                <c:pt idx="97">
                  <c:v>97.261263100560242</c:v>
                </c:pt>
                <c:pt idx="98">
                  <c:v>97.264442117575769</c:v>
                </c:pt>
                <c:pt idx="99">
                  <c:v>97.26744399545754</c:v>
                </c:pt>
                <c:pt idx="100">
                  <c:v>97.270274022091868</c:v>
                </c:pt>
                <c:pt idx="101">
                  <c:v>97.272937277728786</c:v>
                </c:pt>
                <c:pt idx="102">
                  <c:v>97.275438645074274</c:v>
                </c:pt>
                <c:pt idx="103">
                  <c:v>97.277782818799281</c:v>
                </c:pt>
                <c:pt idx="104">
                  <c:v>97.27997431450504</c:v>
                </c:pt>
                <c:pt idx="105">
                  <c:v>97.282017477179878</c:v>
                </c:pt>
                <c:pt idx="106">
                  <c:v>97.28391648918155</c:v>
                </c:pt>
                <c:pt idx="107">
                  <c:v>97.285675377775476</c:v>
                </c:pt>
                <c:pt idx="108">
                  <c:v>97.28729802225746</c:v>
                </c:pt>
                <c:pt idx="109">
                  <c:v>97.288788160687631</c:v>
                </c:pt>
                <c:pt idx="110">
                  <c:v>97.290149396259707</c:v>
                </c:pt>
                <c:pt idx="111">
                  <c:v>97.2913852033289</c:v>
                </c:pt>
                <c:pt idx="112">
                  <c:v>97.292498933119205</c:v>
                </c:pt>
                <c:pt idx="113">
                  <c:v>97.293493819130092</c:v>
                </c:pt>
                <c:pt idx="114">
                  <c:v>97.294372982260668</c:v>
                </c:pt>
                <c:pt idx="115">
                  <c:v>97.295139435668631</c:v>
                </c:pt>
                <c:pt idx="116">
                  <c:v>97.295796089379664</c:v>
                </c:pt>
                <c:pt idx="117">
                  <c:v>97.296345754662269</c:v>
                </c:pt>
                <c:pt idx="118">
                  <c:v>97.29679114818174</c:v>
                </c:pt>
                <c:pt idx="119">
                  <c:v>97.297134895946186</c:v>
                </c:pt>
                <c:pt idx="120">
                  <c:v>97.29737953705677</c:v>
                </c:pt>
                <c:pt idx="121">
                  <c:v>97.297527527273246</c:v>
                </c:pt>
                <c:pt idx="122">
                  <c:v>97.297581242405315</c:v>
                </c:pt>
                <c:pt idx="123">
                  <c:v>97.297542981539948</c:v>
                </c:pt>
                <c:pt idx="124">
                  <c:v>97.297414970113266</c:v>
                </c:pt>
                <c:pt idx="125">
                  <c:v>97.297199362836423</c:v>
                </c:pt>
                <c:pt idx="126">
                  <c:v>97.296898246482684</c:v>
                </c:pt>
                <c:pt idx="127">
                  <c:v>97.296513642544141</c:v>
                </c:pt>
                <c:pt idx="128">
                  <c:v>97.296047509764392</c:v>
                </c:pt>
                <c:pt idx="129">
                  <c:v>97.295501746554407</c:v>
                </c:pt>
                <c:pt idx="130">
                  <c:v>97.294878193297535</c:v>
                </c:pt>
                <c:pt idx="131">
                  <c:v>97.294178634549795</c:v>
                </c:pt>
                <c:pt idx="132">
                  <c:v>97.293404801140511</c:v>
                </c:pt>
                <c:pt idx="133">
                  <c:v>97.292558372179187</c:v>
                </c:pt>
                <c:pt idx="134">
                  <c:v>97.29164097697273</c:v>
                </c:pt>
                <c:pt idx="135">
                  <c:v>97.290654196858213</c:v>
                </c:pt>
                <c:pt idx="136">
                  <c:v>97.289599566955388</c:v>
                </c:pt>
                <c:pt idx="137">
                  <c:v>97.288478577842582</c:v>
                </c:pt>
                <c:pt idx="138">
                  <c:v>97.287292677160551</c:v>
                </c:pt>
                <c:pt idx="139">
                  <c:v>97.286043271147378</c:v>
                </c:pt>
                <c:pt idx="140">
                  <c:v>97.284731726107921</c:v>
                </c:pt>
                <c:pt idx="141">
                  <c:v>97.28335936982127</c:v>
                </c:pt>
                <c:pt idx="142">
                  <c:v>97.281927492889025</c:v>
                </c:pt>
                <c:pt idx="143">
                  <c:v>97.280437350027299</c:v>
                </c:pt>
                <c:pt idx="144">
                  <c:v>97.27889016130527</c:v>
                </c:pt>
                <c:pt idx="145">
                  <c:v>97.277287113332804</c:v>
                </c:pt>
                <c:pt idx="146">
                  <c:v>97.275629360399478</c:v>
                </c:pt>
                <c:pt idx="147">
                  <c:v>97.273918025567525</c:v>
                </c:pt>
                <c:pt idx="148">
                  <c:v>97.272154201720511</c:v>
                </c:pt>
                <c:pt idx="149">
                  <c:v>97.270338952570341</c:v>
                </c:pt>
                <c:pt idx="150">
                  <c:v>97.268473313623815</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Eff_vs_IOUT!$AI$7:$AI$157</c:f>
              <c:numCache>
                <c:formatCode>General</c:formatCode>
                <c:ptCount val="151"/>
                <c:pt idx="0">
                  <c:v>3.6111792194251386E-3</c:v>
                </c:pt>
                <c:pt idx="1">
                  <c:v>2.0973235152909647E-2</c:v>
                </c:pt>
                <c:pt idx="2">
                  <c:v>3.8365525402342747E-2</c:v>
                </c:pt>
                <c:pt idx="3">
                  <c:v>5.5788049967724442E-2</c:v>
                </c:pt>
                <c:pt idx="4">
                  <c:v>7.3240808849054775E-2</c:v>
                </c:pt>
                <c:pt idx="5">
                  <c:v>9.0723802046333679E-2</c:v>
                </c:pt>
                <c:pt idx="6">
                  <c:v>0.10823702955956116</c:v>
                </c:pt>
                <c:pt idx="7">
                  <c:v>0.12578049138873729</c:v>
                </c:pt>
                <c:pt idx="8">
                  <c:v>0.14335418753386203</c:v>
                </c:pt>
                <c:pt idx="9">
                  <c:v>0.16095811799493531</c:v>
                </c:pt>
                <c:pt idx="10">
                  <c:v>0.17859228277195727</c:v>
                </c:pt>
                <c:pt idx="11">
                  <c:v>0.19625668186492778</c:v>
                </c:pt>
                <c:pt idx="12">
                  <c:v>0.21395131527384684</c:v>
                </c:pt>
                <c:pt idx="13">
                  <c:v>0.23167618299871467</c:v>
                </c:pt>
                <c:pt idx="14">
                  <c:v>0.24943128503953094</c:v>
                </c:pt>
                <c:pt idx="15">
                  <c:v>0.26721662139629582</c:v>
                </c:pt>
                <c:pt idx="16">
                  <c:v>0.28503219206900943</c:v>
                </c:pt>
                <c:pt idx="17">
                  <c:v>0.30287799705767154</c:v>
                </c:pt>
                <c:pt idx="18">
                  <c:v>0.32075403636228228</c:v>
                </c:pt>
                <c:pt idx="19">
                  <c:v>0.33866030998284158</c:v>
                </c:pt>
                <c:pt idx="20">
                  <c:v>0.35659681791934955</c:v>
                </c:pt>
                <c:pt idx="21">
                  <c:v>0.37456356017180609</c:v>
                </c:pt>
                <c:pt idx="22">
                  <c:v>0.39256053674021119</c:v>
                </c:pt>
                <c:pt idx="23">
                  <c:v>0.41058774762456496</c:v>
                </c:pt>
                <c:pt idx="24">
                  <c:v>0.42864519282486718</c:v>
                </c:pt>
                <c:pt idx="25">
                  <c:v>0.44673287234111819</c:v>
                </c:pt>
                <c:pt idx="26">
                  <c:v>0.46485078617331788</c:v>
                </c:pt>
                <c:pt idx="27">
                  <c:v>0.48299893432146596</c:v>
                </c:pt>
                <c:pt idx="28">
                  <c:v>0.50117731678556265</c:v>
                </c:pt>
                <c:pt idx="29">
                  <c:v>0.51938593356560803</c:v>
                </c:pt>
                <c:pt idx="30">
                  <c:v>0.53762478466160191</c:v>
                </c:pt>
                <c:pt idx="31">
                  <c:v>0.55589387007354452</c:v>
                </c:pt>
                <c:pt idx="32">
                  <c:v>0.57419318980143574</c:v>
                </c:pt>
                <c:pt idx="33">
                  <c:v>0.59252274384527548</c:v>
                </c:pt>
                <c:pt idx="34">
                  <c:v>0.61088253220506383</c:v>
                </c:pt>
                <c:pt idx="35">
                  <c:v>0.62927255488080081</c:v>
                </c:pt>
                <c:pt idx="36">
                  <c:v>0.64769281187248628</c:v>
                </c:pt>
                <c:pt idx="37">
                  <c:v>0.66614330318012049</c:v>
                </c:pt>
                <c:pt idx="38">
                  <c:v>0.68462402880370321</c:v>
                </c:pt>
                <c:pt idx="39">
                  <c:v>0.70313498874323466</c:v>
                </c:pt>
                <c:pt idx="40">
                  <c:v>0.72167618299871461</c:v>
                </c:pt>
                <c:pt idx="41">
                  <c:v>0.74024761157014318</c:v>
                </c:pt>
                <c:pt idx="42">
                  <c:v>0.75884927445752037</c:v>
                </c:pt>
                <c:pt idx="43">
                  <c:v>0.77748117166084596</c:v>
                </c:pt>
                <c:pt idx="44">
                  <c:v>0.7961433031801205</c:v>
                </c:pt>
                <c:pt idx="45">
                  <c:v>0.81483566901534343</c:v>
                </c:pt>
                <c:pt idx="46">
                  <c:v>0.8335582691665151</c:v>
                </c:pt>
                <c:pt idx="47">
                  <c:v>0.85231110363363527</c:v>
                </c:pt>
                <c:pt idx="48">
                  <c:v>0.87109417241670384</c:v>
                </c:pt>
                <c:pt idx="49">
                  <c:v>0.88990747551572125</c:v>
                </c:pt>
                <c:pt idx="50">
                  <c:v>0.90875101293068727</c:v>
                </c:pt>
                <c:pt idx="51">
                  <c:v>0.92762478466160181</c:v>
                </c:pt>
                <c:pt idx="52">
                  <c:v>0.94652879070846541</c:v>
                </c:pt>
                <c:pt idx="53">
                  <c:v>0.96546303107127718</c:v>
                </c:pt>
                <c:pt idx="54">
                  <c:v>0.98442750575003746</c:v>
                </c:pt>
                <c:pt idx="55">
                  <c:v>1.0034222147447465</c:v>
                </c:pt>
                <c:pt idx="56">
                  <c:v>1.0224471580554038</c:v>
                </c:pt>
                <c:pt idx="57">
                  <c:v>1.0415023356820101</c:v>
                </c:pt>
                <c:pt idx="58">
                  <c:v>1.0605877476245649</c:v>
                </c:pt>
                <c:pt idx="59">
                  <c:v>1.0797033938830682</c:v>
                </c:pt>
                <c:pt idx="60">
                  <c:v>1.0988492744575202</c:v>
                </c:pt>
                <c:pt idx="61">
                  <c:v>1.1180253893479208</c:v>
                </c:pt>
                <c:pt idx="62">
                  <c:v>1.1372317385542703</c:v>
                </c:pt>
                <c:pt idx="63">
                  <c:v>1.1564683220765681</c:v>
                </c:pt>
                <c:pt idx="64">
                  <c:v>1.1757351399148144</c:v>
                </c:pt>
                <c:pt idx="65">
                  <c:v>1.1950321920690092</c:v>
                </c:pt>
                <c:pt idx="66">
                  <c:v>1.2143594785391529</c:v>
                </c:pt>
                <c:pt idx="67">
                  <c:v>1.2337169993252453</c:v>
                </c:pt>
                <c:pt idx="68">
                  <c:v>1.253104754427286</c:v>
                </c:pt>
                <c:pt idx="69">
                  <c:v>1.2725227438452753</c:v>
                </c:pt>
                <c:pt idx="70">
                  <c:v>1.2919709675792135</c:v>
                </c:pt>
                <c:pt idx="71">
                  <c:v>1.3114494256290998</c:v>
                </c:pt>
                <c:pt idx="72">
                  <c:v>1.3309581179949352</c:v>
                </c:pt>
                <c:pt idx="73">
                  <c:v>1.350497044676719</c:v>
                </c:pt>
                <c:pt idx="74">
                  <c:v>1.3700662056744515</c:v>
                </c:pt>
                <c:pt idx="75">
                  <c:v>1.3896656009881325</c:v>
                </c:pt>
                <c:pt idx="76">
                  <c:v>1.4092952306177622</c:v>
                </c:pt>
                <c:pt idx="77">
                  <c:v>1.4289550945633405</c:v>
                </c:pt>
                <c:pt idx="78">
                  <c:v>1.4486451928248674</c:v>
                </c:pt>
                <c:pt idx="79">
                  <c:v>1.4683655254023429</c:v>
                </c:pt>
                <c:pt idx="80">
                  <c:v>1.4881160922957668</c:v>
                </c:pt>
                <c:pt idx="81">
                  <c:v>1.5078968935051391</c:v>
                </c:pt>
                <c:pt idx="82">
                  <c:v>1.5277079290304607</c:v>
                </c:pt>
                <c:pt idx="83">
                  <c:v>1.5475491988717305</c:v>
                </c:pt>
                <c:pt idx="84">
                  <c:v>1.5674207030289489</c:v>
                </c:pt>
                <c:pt idx="85">
                  <c:v>1.5873224415021163</c:v>
                </c:pt>
                <c:pt idx="86">
                  <c:v>1.6072544142912313</c:v>
                </c:pt>
                <c:pt idx="87">
                  <c:v>1.627216621396296</c:v>
                </c:pt>
                <c:pt idx="88">
                  <c:v>1.6472090628173086</c:v>
                </c:pt>
                <c:pt idx="89">
                  <c:v>1.6672317385542701</c:v>
                </c:pt>
                <c:pt idx="90">
                  <c:v>1.6872846486071802</c:v>
                </c:pt>
                <c:pt idx="91">
                  <c:v>1.7073677929760391</c:v>
                </c:pt>
                <c:pt idx="92">
                  <c:v>1.7274811716608462</c:v>
                </c:pt>
                <c:pt idx="93">
                  <c:v>1.747624784661602</c:v>
                </c:pt>
                <c:pt idx="94">
                  <c:v>1.7677986319783066</c:v>
                </c:pt>
                <c:pt idx="95">
                  <c:v>1.7880027136109595</c:v>
                </c:pt>
                <c:pt idx="96">
                  <c:v>1.8082370295595607</c:v>
                </c:pt>
                <c:pt idx="97">
                  <c:v>1.8285015798241113</c:v>
                </c:pt>
                <c:pt idx="98">
                  <c:v>1.8487963644046101</c:v>
                </c:pt>
                <c:pt idx="99">
                  <c:v>1.8691213833010576</c:v>
                </c:pt>
                <c:pt idx="100">
                  <c:v>1.8894766365134537</c:v>
                </c:pt>
                <c:pt idx="101">
                  <c:v>1.9098621240417986</c:v>
                </c:pt>
                <c:pt idx="102">
                  <c:v>1.9302778458860914</c:v>
                </c:pt>
                <c:pt idx="103">
                  <c:v>1.9507238020463336</c:v>
                </c:pt>
                <c:pt idx="104">
                  <c:v>1.9711999925225245</c:v>
                </c:pt>
                <c:pt idx="105">
                  <c:v>1.991706417314663</c:v>
                </c:pt>
                <c:pt idx="106">
                  <c:v>2.0122430764227515</c:v>
                </c:pt>
                <c:pt idx="107">
                  <c:v>2.0328099698467872</c:v>
                </c:pt>
                <c:pt idx="108">
                  <c:v>2.053407097586772</c:v>
                </c:pt>
                <c:pt idx="109">
                  <c:v>2.0740344596427054</c:v>
                </c:pt>
                <c:pt idx="110">
                  <c:v>2.0946920560145879</c:v>
                </c:pt>
                <c:pt idx="111">
                  <c:v>2.1153798867024181</c:v>
                </c:pt>
                <c:pt idx="112">
                  <c:v>2.1360979517061973</c:v>
                </c:pt>
                <c:pt idx="113">
                  <c:v>2.1568462510259256</c:v>
                </c:pt>
                <c:pt idx="114">
                  <c:v>2.1776247846616017</c:v>
                </c:pt>
                <c:pt idx="115">
                  <c:v>2.1984335526132268</c:v>
                </c:pt>
                <c:pt idx="116">
                  <c:v>2.2192725548808006</c:v>
                </c:pt>
                <c:pt idx="117">
                  <c:v>2.2401417914643234</c:v>
                </c:pt>
                <c:pt idx="118">
                  <c:v>2.2610412623637939</c:v>
                </c:pt>
                <c:pt idx="119">
                  <c:v>2.2819709675792135</c:v>
                </c:pt>
                <c:pt idx="120">
                  <c:v>2.3029309071105812</c:v>
                </c:pt>
                <c:pt idx="121">
                  <c:v>2.3239210809578976</c:v>
                </c:pt>
                <c:pt idx="122">
                  <c:v>2.3449414891211635</c:v>
                </c:pt>
                <c:pt idx="123">
                  <c:v>2.3659921316003771</c:v>
                </c:pt>
                <c:pt idx="124">
                  <c:v>2.3870730083955403</c:v>
                </c:pt>
                <c:pt idx="125">
                  <c:v>2.4081841195066516</c:v>
                </c:pt>
                <c:pt idx="126">
                  <c:v>2.429325464933711</c:v>
                </c:pt>
                <c:pt idx="127">
                  <c:v>2.4504970446767196</c:v>
                </c:pt>
                <c:pt idx="128">
                  <c:v>2.4716988587356763</c:v>
                </c:pt>
                <c:pt idx="129">
                  <c:v>2.4929309071105816</c:v>
                </c:pt>
                <c:pt idx="130">
                  <c:v>2.5141931898014356</c:v>
                </c:pt>
                <c:pt idx="131">
                  <c:v>2.5354857068082381</c:v>
                </c:pt>
                <c:pt idx="132">
                  <c:v>2.5568084581309898</c:v>
                </c:pt>
                <c:pt idx="133">
                  <c:v>2.5781614437696896</c:v>
                </c:pt>
                <c:pt idx="134">
                  <c:v>2.5995446637243385</c:v>
                </c:pt>
                <c:pt idx="135">
                  <c:v>2.6209581179949355</c:v>
                </c:pt>
                <c:pt idx="136">
                  <c:v>2.6424018065814812</c:v>
                </c:pt>
                <c:pt idx="137">
                  <c:v>2.6638757294839759</c:v>
                </c:pt>
                <c:pt idx="138">
                  <c:v>2.6853798867024179</c:v>
                </c:pt>
                <c:pt idx="139">
                  <c:v>2.7069142782368099</c:v>
                </c:pt>
                <c:pt idx="140">
                  <c:v>2.72847890408715</c:v>
                </c:pt>
                <c:pt idx="141">
                  <c:v>2.7500737642534379</c:v>
                </c:pt>
                <c:pt idx="142">
                  <c:v>2.7716988587356757</c:v>
                </c:pt>
                <c:pt idx="143">
                  <c:v>2.7933541875338617</c:v>
                </c:pt>
                <c:pt idx="144">
                  <c:v>2.8150397506479963</c:v>
                </c:pt>
                <c:pt idx="145">
                  <c:v>2.8367555480780786</c:v>
                </c:pt>
                <c:pt idx="146">
                  <c:v>2.8585015798241113</c:v>
                </c:pt>
                <c:pt idx="147">
                  <c:v>2.8802778458860923</c:v>
                </c:pt>
                <c:pt idx="148">
                  <c:v>2.9020843462640205</c:v>
                </c:pt>
                <c:pt idx="149">
                  <c:v>2.9239210809578982</c:v>
                </c:pt>
                <c:pt idx="150">
                  <c:v>2.9457880499677245</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Eff_vs_IOUT!$AO$7:$AO$157</c:f>
              <c:numCache>
                <c:formatCode>General</c:formatCode>
                <c:ptCount val="151"/>
                <c:pt idx="0">
                  <c:v>1.6273599625143912E-2</c:v>
                </c:pt>
                <c:pt idx="1">
                  <c:v>1.6713811265355556E-2</c:v>
                </c:pt>
                <c:pt idx="2">
                  <c:v>1.7196350947895234E-2</c:v>
                </c:pt>
                <c:pt idx="3">
                  <c:v>1.7721218672762957E-2</c:v>
                </c:pt>
                <c:pt idx="4">
                  <c:v>1.8288414439958729E-2</c:v>
                </c:pt>
                <c:pt idx="5">
                  <c:v>1.8897938249482535E-2</c:v>
                </c:pt>
                <c:pt idx="6">
                  <c:v>1.954979010133439E-2</c:v>
                </c:pt>
                <c:pt idx="7">
                  <c:v>2.0243969995514276E-2</c:v>
                </c:pt>
                <c:pt idx="8">
                  <c:v>2.0980477932022221E-2</c:v>
                </c:pt>
                <c:pt idx="9">
                  <c:v>2.1759313910858193E-2</c:v>
                </c:pt>
                <c:pt idx="10">
                  <c:v>2.2580477932022214E-2</c:v>
                </c:pt>
                <c:pt idx="11">
                  <c:v>2.3443969995514291E-2</c:v>
                </c:pt>
                <c:pt idx="12">
                  <c:v>2.4349790101334388E-2</c:v>
                </c:pt>
                <c:pt idx="13">
                  <c:v>2.5297938249482531E-2</c:v>
                </c:pt>
                <c:pt idx="14">
                  <c:v>2.6288414439958725E-2</c:v>
                </c:pt>
                <c:pt idx="15">
                  <c:v>2.7321218672762958E-2</c:v>
                </c:pt>
                <c:pt idx="16">
                  <c:v>2.8396350947895242E-2</c:v>
                </c:pt>
                <c:pt idx="17">
                  <c:v>2.9513811265355558E-2</c:v>
                </c:pt>
                <c:pt idx="18">
                  <c:v>3.0673599625143912E-2</c:v>
                </c:pt>
                <c:pt idx="19">
                  <c:v>3.1875716027260317E-2</c:v>
                </c:pt>
                <c:pt idx="20">
                  <c:v>3.3120160471704754E-2</c:v>
                </c:pt>
                <c:pt idx="21">
                  <c:v>3.4406932958477257E-2</c:v>
                </c:pt>
                <c:pt idx="22">
                  <c:v>3.5736033487577784E-2</c:v>
                </c:pt>
                <c:pt idx="23">
                  <c:v>3.7107462059006349E-2</c:v>
                </c:pt>
                <c:pt idx="24">
                  <c:v>3.8521218672762952E-2</c:v>
                </c:pt>
                <c:pt idx="25">
                  <c:v>3.9977303328847608E-2</c:v>
                </c:pt>
                <c:pt idx="26">
                  <c:v>4.1475716027260329E-2</c:v>
                </c:pt>
                <c:pt idx="27">
                  <c:v>4.3016456768001067E-2</c:v>
                </c:pt>
                <c:pt idx="28">
                  <c:v>4.459952555106983E-2</c:v>
                </c:pt>
                <c:pt idx="29">
                  <c:v>4.6224922376466679E-2</c:v>
                </c:pt>
                <c:pt idx="30">
                  <c:v>4.7892647244191539E-2</c:v>
                </c:pt>
                <c:pt idx="31">
                  <c:v>4.9602700154244443E-2</c:v>
                </c:pt>
                <c:pt idx="32">
                  <c:v>5.1355081106625407E-2</c:v>
                </c:pt>
                <c:pt idx="33">
                  <c:v>5.3149790101334381E-2</c:v>
                </c:pt>
                <c:pt idx="34">
                  <c:v>5.4986827138371414E-2</c:v>
                </c:pt>
                <c:pt idx="35">
                  <c:v>5.6866192217736519E-2</c:v>
                </c:pt>
                <c:pt idx="36">
                  <c:v>5.8787885339429621E-2</c:v>
                </c:pt>
                <c:pt idx="37">
                  <c:v>6.0751906503450789E-2</c:v>
                </c:pt>
                <c:pt idx="38">
                  <c:v>6.2758255709799995E-2</c:v>
                </c:pt>
                <c:pt idx="39">
                  <c:v>6.480693295847724E-2</c:v>
                </c:pt>
                <c:pt idx="40">
                  <c:v>6.6897938249482536E-2</c:v>
                </c:pt>
                <c:pt idx="41">
                  <c:v>6.9031271582815898E-2</c:v>
                </c:pt>
                <c:pt idx="42">
                  <c:v>7.120693295847727E-2</c:v>
                </c:pt>
                <c:pt idx="43">
                  <c:v>7.3424922376466681E-2</c:v>
                </c:pt>
                <c:pt idx="44">
                  <c:v>7.5685239836784129E-2</c:v>
                </c:pt>
                <c:pt idx="45">
                  <c:v>7.7987885339429616E-2</c:v>
                </c:pt>
                <c:pt idx="46">
                  <c:v>8.0332858884403197E-2</c:v>
                </c:pt>
                <c:pt idx="47">
                  <c:v>8.2720160471704773E-2</c:v>
                </c:pt>
                <c:pt idx="48">
                  <c:v>8.5149790101334388E-2</c:v>
                </c:pt>
                <c:pt idx="49">
                  <c:v>8.7621747773292041E-2</c:v>
                </c:pt>
                <c:pt idx="50">
                  <c:v>9.0136033487577774E-2</c:v>
                </c:pt>
                <c:pt idx="51">
                  <c:v>9.2692647244191517E-2</c:v>
                </c:pt>
                <c:pt idx="52">
                  <c:v>9.5291589043133368E-2</c:v>
                </c:pt>
                <c:pt idx="53">
                  <c:v>9.7932858884403229E-2</c:v>
                </c:pt>
                <c:pt idx="54">
                  <c:v>0.10061645676800106</c:v>
                </c:pt>
                <c:pt idx="55">
                  <c:v>0.103342382693927</c:v>
                </c:pt>
                <c:pt idx="56">
                  <c:v>0.10611063666218096</c:v>
                </c:pt>
                <c:pt idx="57">
                  <c:v>0.10892121867276297</c:v>
                </c:pt>
                <c:pt idx="58">
                  <c:v>0.11177412872567299</c:v>
                </c:pt>
                <c:pt idx="59">
                  <c:v>0.11466936682091108</c:v>
                </c:pt>
                <c:pt idx="60">
                  <c:v>0.11760693295847718</c:v>
                </c:pt>
                <c:pt idx="61">
                  <c:v>0.12058682713837149</c:v>
                </c:pt>
                <c:pt idx="62">
                  <c:v>0.12360904936059364</c:v>
                </c:pt>
                <c:pt idx="63">
                  <c:v>0.12667359962514393</c:v>
                </c:pt>
                <c:pt idx="64">
                  <c:v>0.12978047793202224</c:v>
                </c:pt>
                <c:pt idx="65">
                  <c:v>0.13292968428122859</c:v>
                </c:pt>
                <c:pt idx="66">
                  <c:v>0.13612121867276294</c:v>
                </c:pt>
                <c:pt idx="67">
                  <c:v>0.13935508110662542</c:v>
                </c:pt>
                <c:pt idx="68">
                  <c:v>0.14263127158281591</c:v>
                </c:pt>
                <c:pt idx="69">
                  <c:v>0.14594979010133435</c:v>
                </c:pt>
                <c:pt idx="70">
                  <c:v>0.14931063666218092</c:v>
                </c:pt>
                <c:pt idx="71">
                  <c:v>0.15271381126535552</c:v>
                </c:pt>
                <c:pt idx="72">
                  <c:v>0.15615931391085819</c:v>
                </c:pt>
                <c:pt idx="73">
                  <c:v>0.15964714459868892</c:v>
                </c:pt>
                <c:pt idx="74">
                  <c:v>0.16317730332884772</c:v>
                </c:pt>
                <c:pt idx="75">
                  <c:v>0.16674979010133442</c:v>
                </c:pt>
                <c:pt idx="76">
                  <c:v>0.1703646049161493</c:v>
                </c:pt>
                <c:pt idx="77">
                  <c:v>0.17402174777329205</c:v>
                </c:pt>
                <c:pt idx="78">
                  <c:v>0.17772121867276303</c:v>
                </c:pt>
                <c:pt idx="79">
                  <c:v>0.18146301761456193</c:v>
                </c:pt>
                <c:pt idx="80">
                  <c:v>0.18524714459868885</c:v>
                </c:pt>
                <c:pt idx="81">
                  <c:v>0.18907359962514389</c:v>
                </c:pt>
                <c:pt idx="82">
                  <c:v>0.19294238269392705</c:v>
                </c:pt>
                <c:pt idx="83">
                  <c:v>0.19685349380503814</c:v>
                </c:pt>
                <c:pt idx="84">
                  <c:v>0.20080693295847724</c:v>
                </c:pt>
                <c:pt idx="85">
                  <c:v>0.20480270015424457</c:v>
                </c:pt>
                <c:pt idx="86">
                  <c:v>0.20884079539233968</c:v>
                </c:pt>
                <c:pt idx="87">
                  <c:v>0.21292121867276304</c:v>
                </c:pt>
                <c:pt idx="88">
                  <c:v>0.21704396999551434</c:v>
                </c:pt>
                <c:pt idx="89">
                  <c:v>0.22120904936059368</c:v>
                </c:pt>
                <c:pt idx="90">
                  <c:v>0.22541645676800107</c:v>
                </c:pt>
                <c:pt idx="91">
                  <c:v>0.2296661922177366</c:v>
                </c:pt>
                <c:pt idx="92">
                  <c:v>0.23395825570980008</c:v>
                </c:pt>
                <c:pt idx="93">
                  <c:v>0.23829264724419158</c:v>
                </c:pt>
                <c:pt idx="94">
                  <c:v>0.24266936682091117</c:v>
                </c:pt>
                <c:pt idx="95">
                  <c:v>0.24708841443995883</c:v>
                </c:pt>
                <c:pt idx="96">
                  <c:v>0.25154979010133444</c:v>
                </c:pt>
                <c:pt idx="97">
                  <c:v>0.25605349380503817</c:v>
                </c:pt>
                <c:pt idx="98">
                  <c:v>0.26059952555106997</c:v>
                </c:pt>
                <c:pt idx="99">
                  <c:v>0.26518788533942966</c:v>
                </c:pt>
                <c:pt idx="100">
                  <c:v>0.26981857317011748</c:v>
                </c:pt>
                <c:pt idx="101">
                  <c:v>0.27449158904313348</c:v>
                </c:pt>
                <c:pt idx="102">
                  <c:v>0.27920693295847732</c:v>
                </c:pt>
                <c:pt idx="103">
                  <c:v>0.28396460491614939</c:v>
                </c:pt>
                <c:pt idx="104">
                  <c:v>0.28876460491614941</c:v>
                </c:pt>
                <c:pt idx="105">
                  <c:v>0.29360693295847734</c:v>
                </c:pt>
                <c:pt idx="106">
                  <c:v>0.2984915890431335</c:v>
                </c:pt>
                <c:pt idx="107">
                  <c:v>0.30341857317011756</c:v>
                </c:pt>
                <c:pt idx="108">
                  <c:v>0.30838788533942973</c:v>
                </c:pt>
                <c:pt idx="109">
                  <c:v>0.31339952555106992</c:v>
                </c:pt>
                <c:pt idx="110">
                  <c:v>0.31845349380503829</c:v>
                </c:pt>
                <c:pt idx="111">
                  <c:v>0.32354979010133444</c:v>
                </c:pt>
                <c:pt idx="112">
                  <c:v>0.32868841443995889</c:v>
                </c:pt>
                <c:pt idx="113">
                  <c:v>0.33386936682091117</c:v>
                </c:pt>
                <c:pt idx="114">
                  <c:v>0.33909264724419169</c:v>
                </c:pt>
                <c:pt idx="115">
                  <c:v>0.3443582557098</c:v>
                </c:pt>
                <c:pt idx="116">
                  <c:v>0.34966619221773659</c:v>
                </c:pt>
                <c:pt idx="117">
                  <c:v>0.35501645676800114</c:v>
                </c:pt>
                <c:pt idx="118">
                  <c:v>0.36040904936059381</c:v>
                </c:pt>
                <c:pt idx="119">
                  <c:v>0.36584396999551438</c:v>
                </c:pt>
                <c:pt idx="120">
                  <c:v>0.37132121867276308</c:v>
                </c:pt>
                <c:pt idx="121">
                  <c:v>0.37684079539233972</c:v>
                </c:pt>
                <c:pt idx="122">
                  <c:v>0.3824027001542446</c:v>
                </c:pt>
                <c:pt idx="123">
                  <c:v>0.38800693295847727</c:v>
                </c:pt>
                <c:pt idx="124">
                  <c:v>0.39365349380503822</c:v>
                </c:pt>
                <c:pt idx="125">
                  <c:v>0.39934238269392713</c:v>
                </c:pt>
                <c:pt idx="126">
                  <c:v>0.40507359962514417</c:v>
                </c:pt>
                <c:pt idx="127">
                  <c:v>0.41084714459868904</c:v>
                </c:pt>
                <c:pt idx="128">
                  <c:v>0.41666301761456204</c:v>
                </c:pt>
                <c:pt idx="129">
                  <c:v>0.4225212186727631</c:v>
                </c:pt>
                <c:pt idx="130">
                  <c:v>0.42842174777329212</c:v>
                </c:pt>
                <c:pt idx="131">
                  <c:v>0.43436460491614942</c:v>
                </c:pt>
                <c:pt idx="132">
                  <c:v>0.4403497901013344</c:v>
                </c:pt>
                <c:pt idx="133">
                  <c:v>0.44637730332884773</c:v>
                </c:pt>
                <c:pt idx="134">
                  <c:v>0.45244714459868901</c:v>
                </c:pt>
                <c:pt idx="135">
                  <c:v>0.45855931391085841</c:v>
                </c:pt>
                <c:pt idx="136">
                  <c:v>0.4647138112653556</c:v>
                </c:pt>
                <c:pt idx="137">
                  <c:v>0.47091063666218108</c:v>
                </c:pt>
                <c:pt idx="138">
                  <c:v>0.47714979010133446</c:v>
                </c:pt>
                <c:pt idx="139">
                  <c:v>0.48343127158281607</c:v>
                </c:pt>
                <c:pt idx="140">
                  <c:v>0.48975508110662547</c:v>
                </c:pt>
                <c:pt idx="141">
                  <c:v>0.49612121867276304</c:v>
                </c:pt>
                <c:pt idx="142">
                  <c:v>0.50252968428122857</c:v>
                </c:pt>
                <c:pt idx="143">
                  <c:v>0.50898047793202217</c:v>
                </c:pt>
                <c:pt idx="144">
                  <c:v>0.51547359962514383</c:v>
                </c:pt>
                <c:pt idx="145">
                  <c:v>0.52200904936059367</c:v>
                </c:pt>
                <c:pt idx="146">
                  <c:v>0.52858682713837157</c:v>
                </c:pt>
                <c:pt idx="147">
                  <c:v>0.53520693295847732</c:v>
                </c:pt>
                <c:pt idx="148">
                  <c:v>0.54186936682091125</c:v>
                </c:pt>
                <c:pt idx="149">
                  <c:v>0.54857412872567313</c:v>
                </c:pt>
                <c:pt idx="150">
                  <c:v>0.55532121867276307</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Eff_vs_IOUT!$AP$7:$AP$157</c:f>
              <c:numCache>
                <c:formatCode>General</c:formatCode>
                <c:ptCount val="151"/>
                <c:pt idx="0">
                  <c:v>3.2500612974826247E-3</c:v>
                </c:pt>
                <c:pt idx="1">
                  <c:v>3.2636667396594961E-3</c:v>
                </c:pt>
                <c:pt idx="2">
                  <c:v>3.3044830661901081E-3</c:v>
                </c:pt>
                <c:pt idx="3">
                  <c:v>3.3725102770744619E-3</c:v>
                </c:pt>
                <c:pt idx="4">
                  <c:v>3.4677483723125568E-3</c:v>
                </c:pt>
                <c:pt idx="5">
                  <c:v>3.5901973519043935E-3</c:v>
                </c:pt>
                <c:pt idx="6">
                  <c:v>3.7398572158499725E-3</c:v>
                </c:pt>
                <c:pt idx="7">
                  <c:v>3.9167279641492917E-3</c:v>
                </c:pt>
                <c:pt idx="8">
                  <c:v>4.1208095968023536E-3</c:v>
                </c:pt>
                <c:pt idx="9">
                  <c:v>4.3521021138091557E-3</c:v>
                </c:pt>
                <c:pt idx="10">
                  <c:v>4.6106055151697006E-3</c:v>
                </c:pt>
                <c:pt idx="11">
                  <c:v>4.8963198008839864E-3</c:v>
                </c:pt>
                <c:pt idx="12">
                  <c:v>5.2092449709520124E-3</c:v>
                </c:pt>
                <c:pt idx="13">
                  <c:v>5.5493810253737829E-3</c:v>
                </c:pt>
                <c:pt idx="14">
                  <c:v>5.9167279641492918E-3</c:v>
                </c:pt>
                <c:pt idx="15">
                  <c:v>6.3112857872785443E-3</c:v>
                </c:pt>
                <c:pt idx="16">
                  <c:v>6.7330544947615386E-3</c:v>
                </c:pt>
                <c:pt idx="17">
                  <c:v>7.1820340865982714E-3</c:v>
                </c:pt>
                <c:pt idx="18">
                  <c:v>7.658224562788747E-3</c:v>
                </c:pt>
                <c:pt idx="19">
                  <c:v>8.1616259233329661E-3</c:v>
                </c:pt>
                <c:pt idx="20">
                  <c:v>8.6922381682309254E-3</c:v>
                </c:pt>
                <c:pt idx="21">
                  <c:v>9.2500612974826257E-3</c:v>
                </c:pt>
                <c:pt idx="22">
                  <c:v>9.8350953110880671E-3</c:v>
                </c:pt>
                <c:pt idx="23">
                  <c:v>1.0447340209047251E-2</c:v>
                </c:pt>
                <c:pt idx="24">
                  <c:v>1.1086795991360176E-2</c:v>
                </c:pt>
                <c:pt idx="25">
                  <c:v>1.1753462658026842E-2</c:v>
                </c:pt>
                <c:pt idx="26">
                  <c:v>1.2447340209047256E-2</c:v>
                </c:pt>
                <c:pt idx="27">
                  <c:v>1.3168428644421403E-2</c:v>
                </c:pt>
                <c:pt idx="28">
                  <c:v>1.3916727964149294E-2</c:v>
                </c:pt>
                <c:pt idx="29">
                  <c:v>1.4692238168230926E-2</c:v>
                </c:pt>
                <c:pt idx="30">
                  <c:v>1.5494959256666298E-2</c:v>
                </c:pt>
                <c:pt idx="31">
                  <c:v>1.6324891229455414E-2</c:v>
                </c:pt>
                <c:pt idx="32">
                  <c:v>1.7182034086598272E-2</c:v>
                </c:pt>
                <c:pt idx="33">
                  <c:v>1.806638782809487E-2</c:v>
                </c:pt>
                <c:pt idx="34">
                  <c:v>1.8977952453945214E-2</c:v>
                </c:pt>
                <c:pt idx="35">
                  <c:v>1.9916727964149297E-2</c:v>
                </c:pt>
                <c:pt idx="36">
                  <c:v>2.0882714358707109E-2</c:v>
                </c:pt>
                <c:pt idx="37">
                  <c:v>2.1875911637618692E-2</c:v>
                </c:pt>
                <c:pt idx="38">
                  <c:v>2.2896319800883989E-2</c:v>
                </c:pt>
                <c:pt idx="39">
                  <c:v>2.3943938848503037E-2</c:v>
                </c:pt>
                <c:pt idx="40">
                  <c:v>2.5018768780475827E-2</c:v>
                </c:pt>
                <c:pt idx="41">
                  <c:v>2.6120809596802352E-2</c:v>
                </c:pt>
                <c:pt idx="42">
                  <c:v>2.7250061297482624E-2</c:v>
                </c:pt>
                <c:pt idx="43">
                  <c:v>2.8406523882516639E-2</c:v>
                </c:pt>
                <c:pt idx="44">
                  <c:v>2.9590197351904397E-2</c:v>
                </c:pt>
                <c:pt idx="45">
                  <c:v>3.0801081705645886E-2</c:v>
                </c:pt>
                <c:pt idx="46">
                  <c:v>3.2039176943741129E-2</c:v>
                </c:pt>
                <c:pt idx="47">
                  <c:v>3.3304483066190105E-2</c:v>
                </c:pt>
                <c:pt idx="48">
                  <c:v>3.4597000072992823E-2</c:v>
                </c:pt>
                <c:pt idx="49">
                  <c:v>3.5916727964149305E-2</c:v>
                </c:pt>
                <c:pt idx="50">
                  <c:v>3.7263666739659501E-2</c:v>
                </c:pt>
                <c:pt idx="51">
                  <c:v>3.8637816399523441E-2</c:v>
                </c:pt>
                <c:pt idx="52">
                  <c:v>4.0039176943741143E-2</c:v>
                </c:pt>
                <c:pt idx="53">
                  <c:v>4.1467748372312575E-2</c:v>
                </c:pt>
                <c:pt idx="54">
                  <c:v>4.2923530685237736E-2</c:v>
                </c:pt>
                <c:pt idx="55">
                  <c:v>4.440652388251666E-2</c:v>
                </c:pt>
                <c:pt idx="56">
                  <c:v>4.59167279641493E-2</c:v>
                </c:pt>
                <c:pt idx="57">
                  <c:v>4.7454142930135695E-2</c:v>
                </c:pt>
                <c:pt idx="58">
                  <c:v>4.9018768780475834E-2</c:v>
                </c:pt>
                <c:pt idx="59">
                  <c:v>5.0610605515169702E-2</c:v>
                </c:pt>
                <c:pt idx="60">
                  <c:v>5.2229653134217326E-2</c:v>
                </c:pt>
                <c:pt idx="61">
                  <c:v>5.3875911637618693E-2</c:v>
                </c:pt>
                <c:pt idx="62">
                  <c:v>5.5549381025373788E-2</c:v>
                </c:pt>
                <c:pt idx="63">
                  <c:v>5.7250061297482641E-2</c:v>
                </c:pt>
                <c:pt idx="64">
                  <c:v>5.8977952453945236E-2</c:v>
                </c:pt>
                <c:pt idx="65">
                  <c:v>6.0733054494761546E-2</c:v>
                </c:pt>
                <c:pt idx="66">
                  <c:v>6.2515367419931592E-2</c:v>
                </c:pt>
                <c:pt idx="67">
                  <c:v>6.4324891229455422E-2</c:v>
                </c:pt>
                <c:pt idx="68">
                  <c:v>6.6161625923332967E-2</c:v>
                </c:pt>
                <c:pt idx="69">
                  <c:v>6.8025571501564269E-2</c:v>
                </c:pt>
                <c:pt idx="70">
                  <c:v>6.99167279641493E-2</c:v>
                </c:pt>
                <c:pt idx="71">
                  <c:v>7.1835095311088074E-2</c:v>
                </c:pt>
                <c:pt idx="72">
                  <c:v>7.3780673542380576E-2</c:v>
                </c:pt>
                <c:pt idx="73">
                  <c:v>7.5753462658026877E-2</c:v>
                </c:pt>
                <c:pt idx="74">
                  <c:v>7.7753462658026892E-2</c:v>
                </c:pt>
                <c:pt idx="75">
                  <c:v>7.9780673542380595E-2</c:v>
                </c:pt>
                <c:pt idx="76">
                  <c:v>8.1835095311088096E-2</c:v>
                </c:pt>
                <c:pt idx="77">
                  <c:v>8.3916727964149271E-2</c:v>
                </c:pt>
                <c:pt idx="78">
                  <c:v>8.6025571501564285E-2</c:v>
                </c:pt>
                <c:pt idx="79">
                  <c:v>8.8161625923332987E-2</c:v>
                </c:pt>
                <c:pt idx="80">
                  <c:v>9.0324891229455431E-2</c:v>
                </c:pt>
                <c:pt idx="81">
                  <c:v>9.2515367419931618E-2</c:v>
                </c:pt>
                <c:pt idx="82">
                  <c:v>9.4733054494761562E-2</c:v>
                </c:pt>
                <c:pt idx="83">
                  <c:v>9.6977952453945235E-2</c:v>
                </c:pt>
                <c:pt idx="84">
                  <c:v>9.9250061297482622E-2</c:v>
                </c:pt>
                <c:pt idx="85">
                  <c:v>0.10154938102537382</c:v>
                </c:pt>
                <c:pt idx="86">
                  <c:v>0.10387591163761867</c:v>
                </c:pt>
                <c:pt idx="87">
                  <c:v>0.1062296531342173</c:v>
                </c:pt>
                <c:pt idx="88">
                  <c:v>0.1086106055151697</c:v>
                </c:pt>
                <c:pt idx="89">
                  <c:v>0.11101876878047585</c:v>
                </c:pt>
                <c:pt idx="90">
                  <c:v>0.11345414293013564</c:v>
                </c:pt>
                <c:pt idx="91">
                  <c:v>0.11591672796414931</c:v>
                </c:pt>
                <c:pt idx="92">
                  <c:v>0.11840652388251663</c:v>
                </c:pt>
                <c:pt idx="93">
                  <c:v>0.12092353068523776</c:v>
                </c:pt>
                <c:pt idx="94">
                  <c:v>0.12346774837231254</c:v>
                </c:pt>
                <c:pt idx="95">
                  <c:v>0.12603917694374117</c:v>
                </c:pt>
                <c:pt idx="96">
                  <c:v>0.1286378163995234</c:v>
                </c:pt>
                <c:pt idx="97">
                  <c:v>0.13126366673965956</c:v>
                </c:pt>
                <c:pt idx="98">
                  <c:v>0.1339167279641493</c:v>
                </c:pt>
                <c:pt idx="99">
                  <c:v>0.13659700007299283</c:v>
                </c:pt>
                <c:pt idx="100">
                  <c:v>0.13930448306619009</c:v>
                </c:pt>
                <c:pt idx="101">
                  <c:v>0.14203917694374116</c:v>
                </c:pt>
                <c:pt idx="102">
                  <c:v>0.14480108170564587</c:v>
                </c:pt>
                <c:pt idx="103">
                  <c:v>0.14759019735190443</c:v>
                </c:pt>
                <c:pt idx="104">
                  <c:v>0.15040652388251671</c:v>
                </c:pt>
                <c:pt idx="105">
                  <c:v>0.15325006129748261</c:v>
                </c:pt>
                <c:pt idx="106">
                  <c:v>0.15612080959680241</c:v>
                </c:pt>
                <c:pt idx="107">
                  <c:v>0.15901876878047583</c:v>
                </c:pt>
                <c:pt idx="108">
                  <c:v>0.16194393884850303</c:v>
                </c:pt>
                <c:pt idx="109">
                  <c:v>0.16489631980088401</c:v>
                </c:pt>
                <c:pt idx="110">
                  <c:v>0.16787591163761875</c:v>
                </c:pt>
                <c:pt idx="111">
                  <c:v>0.17088271435870708</c:v>
                </c:pt>
                <c:pt idx="112">
                  <c:v>0.17391672796414931</c:v>
                </c:pt>
                <c:pt idx="113">
                  <c:v>0.17697795245394524</c:v>
                </c:pt>
                <c:pt idx="114">
                  <c:v>0.18006638782809492</c:v>
                </c:pt>
                <c:pt idx="115">
                  <c:v>0.18318203408659831</c:v>
                </c:pt>
                <c:pt idx="116">
                  <c:v>0.18632489122945545</c:v>
                </c:pt>
                <c:pt idx="117">
                  <c:v>0.18949495925666632</c:v>
                </c:pt>
                <c:pt idx="118">
                  <c:v>0.192692238168231</c:v>
                </c:pt>
                <c:pt idx="119">
                  <c:v>0.1959167279641493</c:v>
                </c:pt>
                <c:pt idx="120">
                  <c:v>0.19916842864442141</c:v>
                </c:pt>
                <c:pt idx="121">
                  <c:v>0.2024473402090472</c:v>
                </c:pt>
                <c:pt idx="122">
                  <c:v>0.20575346265802688</c:v>
                </c:pt>
                <c:pt idx="123">
                  <c:v>0.20908679599136012</c:v>
                </c:pt>
                <c:pt idx="124">
                  <c:v>0.21244734020904721</c:v>
                </c:pt>
                <c:pt idx="125">
                  <c:v>0.21583509531108816</c:v>
                </c:pt>
                <c:pt idx="126">
                  <c:v>0.2192500612974827</c:v>
                </c:pt>
                <c:pt idx="127">
                  <c:v>0.22269223816823094</c:v>
                </c:pt>
                <c:pt idx="128">
                  <c:v>0.22616162592333297</c:v>
                </c:pt>
                <c:pt idx="129">
                  <c:v>0.22965822456278881</c:v>
                </c:pt>
                <c:pt idx="130">
                  <c:v>0.23318203408659829</c:v>
                </c:pt>
                <c:pt idx="131">
                  <c:v>0.23673305449476165</c:v>
                </c:pt>
                <c:pt idx="132">
                  <c:v>0.24031128578727856</c:v>
                </c:pt>
                <c:pt idx="133">
                  <c:v>0.2439167279641494</c:v>
                </c:pt>
                <c:pt idx="134">
                  <c:v>0.24754938102537383</c:v>
                </c:pt>
                <c:pt idx="135">
                  <c:v>0.25120924497095209</c:v>
                </c:pt>
                <c:pt idx="136">
                  <c:v>0.25489631980088395</c:v>
                </c:pt>
                <c:pt idx="137">
                  <c:v>0.25861060551516973</c:v>
                </c:pt>
                <c:pt idx="138">
                  <c:v>0.2623521021138091</c:v>
                </c:pt>
                <c:pt idx="139">
                  <c:v>0.2661208095968024</c:v>
                </c:pt>
                <c:pt idx="140">
                  <c:v>0.26991672796414934</c:v>
                </c:pt>
                <c:pt idx="141">
                  <c:v>0.27373985721584998</c:v>
                </c:pt>
                <c:pt idx="142">
                  <c:v>0.27759019735190432</c:v>
                </c:pt>
                <c:pt idx="143">
                  <c:v>0.28146774837231259</c:v>
                </c:pt>
                <c:pt idx="144">
                  <c:v>0.28537251027707439</c:v>
                </c:pt>
                <c:pt idx="145">
                  <c:v>0.28930448306619005</c:v>
                </c:pt>
                <c:pt idx="146">
                  <c:v>0.29326366673965953</c:v>
                </c:pt>
                <c:pt idx="147">
                  <c:v>0.29725006129748271</c:v>
                </c:pt>
                <c:pt idx="148">
                  <c:v>0.30126366673965965</c:v>
                </c:pt>
                <c:pt idx="149">
                  <c:v>0.30530448306619012</c:v>
                </c:pt>
                <c:pt idx="150">
                  <c:v>0.30937251027707452</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Eff_vs_IOUT!$AW$7:$AW$157</c:f>
              <c:numCache>
                <c:formatCode>General</c:formatCode>
                <c:ptCount val="151"/>
                <c:pt idx="0">
                  <c:v>0</c:v>
                </c:pt>
                <c:pt idx="1">
                  <c:v>52.758502383723446</c:v>
                </c:pt>
                <c:pt idx="2">
                  <c:v>68.753776290406492</c:v>
                </c:pt>
                <c:pt idx="3">
                  <c:v>76.480830718224652</c:v>
                </c:pt>
                <c:pt idx="4">
                  <c:v>81.032511211126106</c:v>
                </c:pt>
                <c:pt idx="5">
                  <c:v>84.031530956792594</c:v>
                </c:pt>
                <c:pt idx="6">
                  <c:v>86.155859547822573</c:v>
                </c:pt>
                <c:pt idx="7">
                  <c:v>87.738903800380115</c:v>
                </c:pt>
                <c:pt idx="8">
                  <c:v>88.963726293310472</c:v>
                </c:pt>
                <c:pt idx="9">
                  <c:v>89.939203803991745</c:v>
                </c:pt>
                <c:pt idx="10">
                  <c:v>90.734149869447563</c:v>
                </c:pt>
                <c:pt idx="11">
                  <c:v>91.394189926129812</c:v>
                </c:pt>
                <c:pt idx="12">
                  <c:v>91.950769552043937</c:v>
                </c:pt>
                <c:pt idx="13">
                  <c:v>92.426265986604676</c:v>
                </c:pt>
                <c:pt idx="14">
                  <c:v>92.837037235854851</c:v>
                </c:pt>
                <c:pt idx="15">
                  <c:v>93.195318432577352</c:v>
                </c:pt>
                <c:pt idx="16">
                  <c:v>93.510443754839343</c:v>
                </c:pt>
                <c:pt idx="17">
                  <c:v>93.789658086581156</c:v>
                </c:pt>
                <c:pt idx="18">
                  <c:v>94.03867060524739</c:v>
                </c:pt>
                <c:pt idx="19">
                  <c:v>94.262041210704055</c:v>
                </c:pt>
                <c:pt idx="20">
                  <c:v>94.463455860772498</c:v>
                </c:pt>
                <c:pt idx="21">
                  <c:v>94.64592637059107</c:v>
                </c:pt>
                <c:pt idx="22">
                  <c:v>94.811937795255716</c:v>
                </c:pt>
                <c:pt idx="23">
                  <c:v>94.963558766895503</c:v>
                </c:pt>
                <c:pt idx="24">
                  <c:v>95.102525212955442</c:v>
                </c:pt>
                <c:pt idx="25">
                  <c:v>95.23030465816106</c:v>
                </c:pt>
                <c:pt idx="26">
                  <c:v>95.348146168286618</c:v>
                </c:pt>
                <c:pt idx="27">
                  <c:v>95.457119541956388</c:v>
                </c:pt>
                <c:pt idx="28">
                  <c:v>95.558146357422899</c:v>
                </c:pt>
                <c:pt idx="29">
                  <c:v>95.652024783068214</c:v>
                </c:pt>
                <c:pt idx="30">
                  <c:v>95.739449565726758</c:v>
                </c:pt>
                <c:pt idx="31">
                  <c:v>95.821028255968187</c:v>
                </c:pt>
                <c:pt idx="32">
                  <c:v>95.897294471705862</c:v>
                </c:pt>
                <c:pt idx="33">
                  <c:v>95.968718812218441</c:v>
                </c:pt>
                <c:pt idx="34">
                  <c:v>96.035717894247981</c:v>
                </c:pt>
                <c:pt idx="35">
                  <c:v>96.098661876643931</c:v>
                </c:pt>
                <c:pt idx="36">
                  <c:v>96.157880760508746</c:v>
                </c:pt>
                <c:pt idx="37">
                  <c:v>96.213669691181835</c:v>
                </c:pt>
                <c:pt idx="38">
                  <c:v>96.266293441815762</c:v>
                </c:pt>
                <c:pt idx="39">
                  <c:v>96.315990222231761</c:v>
                </c:pt>
                <c:pt idx="40">
                  <c:v>96.362974928615174</c:v>
                </c:pt>
                <c:pt idx="41">
                  <c:v>96.407441927533071</c:v>
                </c:pt>
                <c:pt idx="42">
                  <c:v>96.449567450310553</c:v>
                </c:pt>
                <c:pt idx="43">
                  <c:v>96.489511659937349</c:v>
                </c:pt>
                <c:pt idx="44">
                  <c:v>96.527420441591588</c:v>
                </c:pt>
                <c:pt idx="45">
                  <c:v>96.56342695895745</c:v>
                </c:pt>
                <c:pt idx="46">
                  <c:v>96.597653011315003</c:v>
                </c:pt>
                <c:pt idx="47">
                  <c:v>96.630210220535048</c:v>
                </c:pt>
                <c:pt idx="48">
                  <c:v>96.66120107234228</c:v>
                </c:pt>
                <c:pt idx="49">
                  <c:v>96.690719832302435</c:v>
                </c:pt>
                <c:pt idx="50">
                  <c:v>96.718853353772047</c:v>
                </c:pt>
                <c:pt idx="51">
                  <c:v>96.745681792390229</c:v>
                </c:pt>
                <c:pt idx="52">
                  <c:v>96.771279239486631</c:v>
                </c:pt>
                <c:pt idx="53">
                  <c:v>96.795714284941511</c:v>
                </c:pt>
                <c:pt idx="54">
                  <c:v>96.819050518497889</c:v>
                </c:pt>
                <c:pt idx="55">
                  <c:v>96.841346977237265</c:v>
                </c:pt>
                <c:pt idx="56">
                  <c:v>96.862658545845306</c:v>
                </c:pt>
                <c:pt idx="57">
                  <c:v>96.883036315378149</c:v>
                </c:pt>
                <c:pt idx="58">
                  <c:v>96.902527905463629</c:v>
                </c:pt>
                <c:pt idx="59">
                  <c:v>96.921177754212749</c:v>
                </c:pt>
                <c:pt idx="60">
                  <c:v>96.939027379554631</c:v>
                </c:pt>
                <c:pt idx="61">
                  <c:v>96.95611561522793</c:v>
                </c:pt>
                <c:pt idx="62">
                  <c:v>96.972478824250729</c:v>
                </c:pt>
                <c:pt idx="63">
                  <c:v>96.988151092336949</c:v>
                </c:pt>
                <c:pt idx="64">
                  <c:v>97.003164403423298</c:v>
                </c:pt>
                <c:pt idx="65">
                  <c:v>97.01754879920793</c:v>
                </c:pt>
                <c:pt idx="66">
                  <c:v>97.031332524374292</c:v>
                </c:pt>
                <c:pt idx="67">
                  <c:v>97.044542158976668</c:v>
                </c:pt>
                <c:pt idx="68">
                  <c:v>97.057202739292364</c:v>
                </c:pt>
                <c:pt idx="69">
                  <c:v>97.069337868295932</c:v>
                </c:pt>
                <c:pt idx="70">
                  <c:v>97.080969816780296</c:v>
                </c:pt>
                <c:pt idx="71">
                  <c:v>97.092119616036172</c:v>
                </c:pt>
                <c:pt idx="72">
                  <c:v>97.102807142900389</c:v>
                </c:pt>
                <c:pt idx="73">
                  <c:v>97.113051197896155</c:v>
                </c:pt>
                <c:pt idx="74">
                  <c:v>97.122869577111601</c:v>
                </c:pt>
                <c:pt idx="75">
                  <c:v>97.132279138393685</c:v>
                </c:pt>
                <c:pt idx="76">
                  <c:v>97.141295862375671</c:v>
                </c:pt>
                <c:pt idx="77">
                  <c:v>97.149934908802237</c:v>
                </c:pt>
                <c:pt idx="78">
                  <c:v>97.158210668569851</c:v>
                </c:pt>
                <c:pt idx="79">
                  <c:v>97.166136811857584</c:v>
                </c:pt>
                <c:pt idx="80">
                  <c:v>97.17372633268721</c:v>
                </c:pt>
                <c:pt idx="81">
                  <c:v>97.180991590217445</c:v>
                </c:pt>
                <c:pt idx="82">
                  <c:v>97.187944347048514</c:v>
                </c:pt>
                <c:pt idx="83">
                  <c:v>97.194595804786388</c:v>
                </c:pt>
                <c:pt idx="84">
                  <c:v>97.200956637092872</c:v>
                </c:pt>
                <c:pt idx="85">
                  <c:v>97.207037020426242</c:v>
                </c:pt>
                <c:pt idx="86">
                  <c:v>97.212846662658805</c:v>
                </c:pt>
                <c:pt idx="87">
                  <c:v>97.218394829740376</c:v>
                </c:pt>
                <c:pt idx="88">
                  <c:v>97.223690370561485</c:v>
                </c:pt>
                <c:pt idx="89">
                  <c:v>97.228741740156792</c:v>
                </c:pt>
                <c:pt idx="90">
                  <c:v>97.233557021376356</c:v>
                </c:pt>
                <c:pt idx="91">
                  <c:v>97.238143945141545</c:v>
                </c:pt>
                <c:pt idx="92">
                  <c:v>97.242509909392339</c:v>
                </c:pt>
                <c:pt idx="93">
                  <c:v>97.246661996823576</c:v>
                </c:pt>
                <c:pt idx="94">
                  <c:v>97.250606991499367</c:v>
                </c:pt>
                <c:pt idx="95">
                  <c:v>97.254351394427871</c:v>
                </c:pt>
                <c:pt idx="96">
                  <c:v>97.257901438171331</c:v>
                </c:pt>
                <c:pt idx="97">
                  <c:v>97.261263100560242</c:v>
                </c:pt>
                <c:pt idx="98">
                  <c:v>97.264442117575769</c:v>
                </c:pt>
                <c:pt idx="99">
                  <c:v>97.26744399545754</c:v>
                </c:pt>
                <c:pt idx="100">
                  <c:v>97.270274022091868</c:v>
                </c:pt>
                <c:pt idx="101">
                  <c:v>97.272937277728786</c:v>
                </c:pt>
                <c:pt idx="102">
                  <c:v>97.275438645074274</c:v>
                </c:pt>
                <c:pt idx="103">
                  <c:v>97.277782818799281</c:v>
                </c:pt>
                <c:pt idx="104">
                  <c:v>97.27997431450504</c:v>
                </c:pt>
                <c:pt idx="105">
                  <c:v>97.282017477179878</c:v>
                </c:pt>
                <c:pt idx="106">
                  <c:v>97.28391648918155</c:v>
                </c:pt>
                <c:pt idx="107">
                  <c:v>97.285675377775476</c:v>
                </c:pt>
                <c:pt idx="108">
                  <c:v>97.28729802225746</c:v>
                </c:pt>
                <c:pt idx="109">
                  <c:v>97.288788160687631</c:v>
                </c:pt>
                <c:pt idx="110">
                  <c:v>97.290149396259707</c:v>
                </c:pt>
                <c:pt idx="111">
                  <c:v>97.2913852033289</c:v>
                </c:pt>
                <c:pt idx="112">
                  <c:v>97.292498933119205</c:v>
                </c:pt>
                <c:pt idx="113">
                  <c:v>97.293493819130092</c:v>
                </c:pt>
                <c:pt idx="114">
                  <c:v>97.294372982260668</c:v>
                </c:pt>
                <c:pt idx="115">
                  <c:v>97.295139435668631</c:v>
                </c:pt>
                <c:pt idx="116">
                  <c:v>97.295796089379664</c:v>
                </c:pt>
                <c:pt idx="117">
                  <c:v>97.296345754662269</c:v>
                </c:pt>
                <c:pt idx="118">
                  <c:v>97.29679114818174</c:v>
                </c:pt>
                <c:pt idx="119">
                  <c:v>97.297134895946186</c:v>
                </c:pt>
                <c:pt idx="120">
                  <c:v>97.29737953705677</c:v>
                </c:pt>
                <c:pt idx="121">
                  <c:v>97.297527527273246</c:v>
                </c:pt>
                <c:pt idx="122">
                  <c:v>97.297581242405315</c:v>
                </c:pt>
                <c:pt idx="123">
                  <c:v>97.297542981539948</c:v>
                </c:pt>
                <c:pt idx="124">
                  <c:v>97.297414970113266</c:v>
                </c:pt>
                <c:pt idx="125">
                  <c:v>97.297199362836423</c:v>
                </c:pt>
                <c:pt idx="126">
                  <c:v>97.296898246482684</c:v>
                </c:pt>
                <c:pt idx="127">
                  <c:v>97.296513642544141</c:v>
                </c:pt>
                <c:pt idx="128">
                  <c:v>97.296047509764392</c:v>
                </c:pt>
                <c:pt idx="129">
                  <c:v>97.295501746554407</c:v>
                </c:pt>
                <c:pt idx="130">
                  <c:v>97.294878193297535</c:v>
                </c:pt>
                <c:pt idx="131">
                  <c:v>97.294178634549795</c:v>
                </c:pt>
                <c:pt idx="132">
                  <c:v>97.293404801140511</c:v>
                </c:pt>
                <c:pt idx="133">
                  <c:v>97.292558372179187</c:v>
                </c:pt>
                <c:pt idx="134">
                  <c:v>97.29164097697273</c:v>
                </c:pt>
                <c:pt idx="135">
                  <c:v>97.290654196858213</c:v>
                </c:pt>
                <c:pt idx="136">
                  <c:v>97.289599566955388</c:v>
                </c:pt>
                <c:pt idx="137">
                  <c:v>97.288478577842582</c:v>
                </c:pt>
                <c:pt idx="138">
                  <c:v>97.287292677160551</c:v>
                </c:pt>
                <c:pt idx="139">
                  <c:v>97.286043271147378</c:v>
                </c:pt>
                <c:pt idx="140">
                  <c:v>97.284731726107921</c:v>
                </c:pt>
                <c:pt idx="141">
                  <c:v>97.28335936982127</c:v>
                </c:pt>
                <c:pt idx="142">
                  <c:v>97.281927492889025</c:v>
                </c:pt>
                <c:pt idx="143">
                  <c:v>97.280437350027299</c:v>
                </c:pt>
                <c:pt idx="144">
                  <c:v>97.27889016130527</c:v>
                </c:pt>
                <c:pt idx="145">
                  <c:v>97.277287113332804</c:v>
                </c:pt>
                <c:pt idx="146">
                  <c:v>97.275629360399478</c:v>
                </c:pt>
                <c:pt idx="147">
                  <c:v>97.273918025567525</c:v>
                </c:pt>
                <c:pt idx="148">
                  <c:v>97.272154201720511</c:v>
                </c:pt>
                <c:pt idx="149">
                  <c:v>97.270338952570341</c:v>
                </c:pt>
                <c:pt idx="150">
                  <c:v>97.268473313623815</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Eff_vs_IOUT!$AI$7:$AI$157</c:f>
              <c:numCache>
                <c:formatCode>General</c:formatCode>
                <c:ptCount val="151"/>
                <c:pt idx="0">
                  <c:v>3.6111792194251386E-3</c:v>
                </c:pt>
                <c:pt idx="1">
                  <c:v>2.0973235152909647E-2</c:v>
                </c:pt>
                <c:pt idx="2">
                  <c:v>3.8365525402342747E-2</c:v>
                </c:pt>
                <c:pt idx="3">
                  <c:v>5.5788049967724442E-2</c:v>
                </c:pt>
                <c:pt idx="4">
                  <c:v>7.3240808849054775E-2</c:v>
                </c:pt>
                <c:pt idx="5">
                  <c:v>9.0723802046333679E-2</c:v>
                </c:pt>
                <c:pt idx="6">
                  <c:v>0.10823702955956116</c:v>
                </c:pt>
                <c:pt idx="7">
                  <c:v>0.12578049138873729</c:v>
                </c:pt>
                <c:pt idx="8">
                  <c:v>0.14335418753386203</c:v>
                </c:pt>
                <c:pt idx="9">
                  <c:v>0.16095811799493531</c:v>
                </c:pt>
                <c:pt idx="10">
                  <c:v>0.17859228277195727</c:v>
                </c:pt>
                <c:pt idx="11">
                  <c:v>0.19625668186492778</c:v>
                </c:pt>
                <c:pt idx="12">
                  <c:v>0.21395131527384684</c:v>
                </c:pt>
                <c:pt idx="13">
                  <c:v>0.23167618299871467</c:v>
                </c:pt>
                <c:pt idx="14">
                  <c:v>0.24943128503953094</c:v>
                </c:pt>
                <c:pt idx="15">
                  <c:v>0.26721662139629582</c:v>
                </c:pt>
                <c:pt idx="16">
                  <c:v>0.28503219206900943</c:v>
                </c:pt>
                <c:pt idx="17">
                  <c:v>0.30287799705767154</c:v>
                </c:pt>
                <c:pt idx="18">
                  <c:v>0.32075403636228228</c:v>
                </c:pt>
                <c:pt idx="19">
                  <c:v>0.33866030998284158</c:v>
                </c:pt>
                <c:pt idx="20">
                  <c:v>0.35659681791934955</c:v>
                </c:pt>
                <c:pt idx="21">
                  <c:v>0.37456356017180609</c:v>
                </c:pt>
                <c:pt idx="22">
                  <c:v>0.39256053674021119</c:v>
                </c:pt>
                <c:pt idx="23">
                  <c:v>0.41058774762456496</c:v>
                </c:pt>
                <c:pt idx="24">
                  <c:v>0.42864519282486718</c:v>
                </c:pt>
                <c:pt idx="25">
                  <c:v>0.44673287234111819</c:v>
                </c:pt>
                <c:pt idx="26">
                  <c:v>0.46485078617331788</c:v>
                </c:pt>
                <c:pt idx="27">
                  <c:v>0.48299893432146596</c:v>
                </c:pt>
                <c:pt idx="28">
                  <c:v>0.50117731678556265</c:v>
                </c:pt>
                <c:pt idx="29">
                  <c:v>0.51938593356560803</c:v>
                </c:pt>
                <c:pt idx="30">
                  <c:v>0.53762478466160191</c:v>
                </c:pt>
                <c:pt idx="31">
                  <c:v>0.55589387007354452</c:v>
                </c:pt>
                <c:pt idx="32">
                  <c:v>0.57419318980143574</c:v>
                </c:pt>
                <c:pt idx="33">
                  <c:v>0.59252274384527548</c:v>
                </c:pt>
                <c:pt idx="34">
                  <c:v>0.61088253220506383</c:v>
                </c:pt>
                <c:pt idx="35">
                  <c:v>0.62927255488080081</c:v>
                </c:pt>
                <c:pt idx="36">
                  <c:v>0.64769281187248628</c:v>
                </c:pt>
                <c:pt idx="37">
                  <c:v>0.66614330318012049</c:v>
                </c:pt>
                <c:pt idx="38">
                  <c:v>0.68462402880370321</c:v>
                </c:pt>
                <c:pt idx="39">
                  <c:v>0.70313498874323466</c:v>
                </c:pt>
                <c:pt idx="40">
                  <c:v>0.72167618299871461</c:v>
                </c:pt>
                <c:pt idx="41">
                  <c:v>0.74024761157014318</c:v>
                </c:pt>
                <c:pt idx="42">
                  <c:v>0.75884927445752037</c:v>
                </c:pt>
                <c:pt idx="43">
                  <c:v>0.77748117166084596</c:v>
                </c:pt>
                <c:pt idx="44">
                  <c:v>0.7961433031801205</c:v>
                </c:pt>
                <c:pt idx="45">
                  <c:v>0.81483566901534343</c:v>
                </c:pt>
                <c:pt idx="46">
                  <c:v>0.8335582691665151</c:v>
                </c:pt>
                <c:pt idx="47">
                  <c:v>0.85231110363363527</c:v>
                </c:pt>
                <c:pt idx="48">
                  <c:v>0.87109417241670384</c:v>
                </c:pt>
                <c:pt idx="49">
                  <c:v>0.88990747551572125</c:v>
                </c:pt>
                <c:pt idx="50">
                  <c:v>0.90875101293068727</c:v>
                </c:pt>
                <c:pt idx="51">
                  <c:v>0.92762478466160181</c:v>
                </c:pt>
                <c:pt idx="52">
                  <c:v>0.94652879070846541</c:v>
                </c:pt>
                <c:pt idx="53">
                  <c:v>0.96546303107127718</c:v>
                </c:pt>
                <c:pt idx="54">
                  <c:v>0.98442750575003746</c:v>
                </c:pt>
                <c:pt idx="55">
                  <c:v>1.0034222147447465</c:v>
                </c:pt>
                <c:pt idx="56">
                  <c:v>1.0224471580554038</c:v>
                </c:pt>
                <c:pt idx="57">
                  <c:v>1.0415023356820101</c:v>
                </c:pt>
                <c:pt idx="58">
                  <c:v>1.0605877476245649</c:v>
                </c:pt>
                <c:pt idx="59">
                  <c:v>1.0797033938830682</c:v>
                </c:pt>
                <c:pt idx="60">
                  <c:v>1.0988492744575202</c:v>
                </c:pt>
                <c:pt idx="61">
                  <c:v>1.1180253893479208</c:v>
                </c:pt>
                <c:pt idx="62">
                  <c:v>1.1372317385542703</c:v>
                </c:pt>
                <c:pt idx="63">
                  <c:v>1.1564683220765681</c:v>
                </c:pt>
                <c:pt idx="64">
                  <c:v>1.1757351399148144</c:v>
                </c:pt>
                <c:pt idx="65">
                  <c:v>1.1950321920690092</c:v>
                </c:pt>
                <c:pt idx="66">
                  <c:v>1.2143594785391529</c:v>
                </c:pt>
                <c:pt idx="67">
                  <c:v>1.2337169993252453</c:v>
                </c:pt>
                <c:pt idx="68">
                  <c:v>1.253104754427286</c:v>
                </c:pt>
                <c:pt idx="69">
                  <c:v>1.2725227438452753</c:v>
                </c:pt>
                <c:pt idx="70">
                  <c:v>1.2919709675792135</c:v>
                </c:pt>
                <c:pt idx="71">
                  <c:v>1.3114494256290998</c:v>
                </c:pt>
                <c:pt idx="72">
                  <c:v>1.3309581179949352</c:v>
                </c:pt>
                <c:pt idx="73">
                  <c:v>1.350497044676719</c:v>
                </c:pt>
                <c:pt idx="74">
                  <c:v>1.3700662056744515</c:v>
                </c:pt>
                <c:pt idx="75">
                  <c:v>1.3896656009881325</c:v>
                </c:pt>
                <c:pt idx="76">
                  <c:v>1.4092952306177622</c:v>
                </c:pt>
                <c:pt idx="77">
                  <c:v>1.4289550945633405</c:v>
                </c:pt>
                <c:pt idx="78">
                  <c:v>1.4486451928248674</c:v>
                </c:pt>
                <c:pt idx="79">
                  <c:v>1.4683655254023429</c:v>
                </c:pt>
                <c:pt idx="80">
                  <c:v>1.4881160922957668</c:v>
                </c:pt>
                <c:pt idx="81">
                  <c:v>1.5078968935051391</c:v>
                </c:pt>
                <c:pt idx="82">
                  <c:v>1.5277079290304607</c:v>
                </c:pt>
                <c:pt idx="83">
                  <c:v>1.5475491988717305</c:v>
                </c:pt>
                <c:pt idx="84">
                  <c:v>1.5674207030289489</c:v>
                </c:pt>
                <c:pt idx="85">
                  <c:v>1.5873224415021163</c:v>
                </c:pt>
                <c:pt idx="86">
                  <c:v>1.6072544142912313</c:v>
                </c:pt>
                <c:pt idx="87">
                  <c:v>1.627216621396296</c:v>
                </c:pt>
                <c:pt idx="88">
                  <c:v>1.6472090628173086</c:v>
                </c:pt>
                <c:pt idx="89">
                  <c:v>1.6672317385542701</c:v>
                </c:pt>
                <c:pt idx="90">
                  <c:v>1.6872846486071802</c:v>
                </c:pt>
                <c:pt idx="91">
                  <c:v>1.7073677929760391</c:v>
                </c:pt>
                <c:pt idx="92">
                  <c:v>1.7274811716608462</c:v>
                </c:pt>
                <c:pt idx="93">
                  <c:v>1.747624784661602</c:v>
                </c:pt>
                <c:pt idx="94">
                  <c:v>1.7677986319783066</c:v>
                </c:pt>
                <c:pt idx="95">
                  <c:v>1.7880027136109595</c:v>
                </c:pt>
                <c:pt idx="96">
                  <c:v>1.8082370295595607</c:v>
                </c:pt>
                <c:pt idx="97">
                  <c:v>1.8285015798241113</c:v>
                </c:pt>
                <c:pt idx="98">
                  <c:v>1.8487963644046101</c:v>
                </c:pt>
                <c:pt idx="99">
                  <c:v>1.8691213833010576</c:v>
                </c:pt>
                <c:pt idx="100">
                  <c:v>1.8894766365134537</c:v>
                </c:pt>
                <c:pt idx="101">
                  <c:v>1.9098621240417986</c:v>
                </c:pt>
                <c:pt idx="102">
                  <c:v>1.9302778458860914</c:v>
                </c:pt>
                <c:pt idx="103">
                  <c:v>1.9507238020463336</c:v>
                </c:pt>
                <c:pt idx="104">
                  <c:v>1.9711999925225245</c:v>
                </c:pt>
                <c:pt idx="105">
                  <c:v>1.991706417314663</c:v>
                </c:pt>
                <c:pt idx="106">
                  <c:v>2.0122430764227515</c:v>
                </c:pt>
                <c:pt idx="107">
                  <c:v>2.0328099698467872</c:v>
                </c:pt>
                <c:pt idx="108">
                  <c:v>2.053407097586772</c:v>
                </c:pt>
                <c:pt idx="109">
                  <c:v>2.0740344596427054</c:v>
                </c:pt>
                <c:pt idx="110">
                  <c:v>2.0946920560145879</c:v>
                </c:pt>
                <c:pt idx="111">
                  <c:v>2.1153798867024181</c:v>
                </c:pt>
                <c:pt idx="112">
                  <c:v>2.1360979517061973</c:v>
                </c:pt>
                <c:pt idx="113">
                  <c:v>2.1568462510259256</c:v>
                </c:pt>
                <c:pt idx="114">
                  <c:v>2.1776247846616017</c:v>
                </c:pt>
                <c:pt idx="115">
                  <c:v>2.1984335526132268</c:v>
                </c:pt>
                <c:pt idx="116">
                  <c:v>2.2192725548808006</c:v>
                </c:pt>
                <c:pt idx="117">
                  <c:v>2.2401417914643234</c:v>
                </c:pt>
                <c:pt idx="118">
                  <c:v>2.2610412623637939</c:v>
                </c:pt>
                <c:pt idx="119">
                  <c:v>2.2819709675792135</c:v>
                </c:pt>
                <c:pt idx="120">
                  <c:v>2.3029309071105812</c:v>
                </c:pt>
                <c:pt idx="121">
                  <c:v>2.3239210809578976</c:v>
                </c:pt>
                <c:pt idx="122">
                  <c:v>2.3449414891211635</c:v>
                </c:pt>
                <c:pt idx="123">
                  <c:v>2.3659921316003771</c:v>
                </c:pt>
                <c:pt idx="124">
                  <c:v>2.3870730083955403</c:v>
                </c:pt>
                <c:pt idx="125">
                  <c:v>2.4081841195066516</c:v>
                </c:pt>
                <c:pt idx="126">
                  <c:v>2.429325464933711</c:v>
                </c:pt>
                <c:pt idx="127">
                  <c:v>2.4504970446767196</c:v>
                </c:pt>
                <c:pt idx="128">
                  <c:v>2.4716988587356763</c:v>
                </c:pt>
                <c:pt idx="129">
                  <c:v>2.4929309071105816</c:v>
                </c:pt>
                <c:pt idx="130">
                  <c:v>2.5141931898014356</c:v>
                </c:pt>
                <c:pt idx="131">
                  <c:v>2.5354857068082381</c:v>
                </c:pt>
                <c:pt idx="132">
                  <c:v>2.5568084581309898</c:v>
                </c:pt>
                <c:pt idx="133">
                  <c:v>2.5781614437696896</c:v>
                </c:pt>
                <c:pt idx="134">
                  <c:v>2.5995446637243385</c:v>
                </c:pt>
                <c:pt idx="135">
                  <c:v>2.6209581179949355</c:v>
                </c:pt>
                <c:pt idx="136">
                  <c:v>2.6424018065814812</c:v>
                </c:pt>
                <c:pt idx="137">
                  <c:v>2.6638757294839759</c:v>
                </c:pt>
                <c:pt idx="138">
                  <c:v>2.6853798867024179</c:v>
                </c:pt>
                <c:pt idx="139">
                  <c:v>2.7069142782368099</c:v>
                </c:pt>
                <c:pt idx="140">
                  <c:v>2.72847890408715</c:v>
                </c:pt>
                <c:pt idx="141">
                  <c:v>2.7500737642534379</c:v>
                </c:pt>
                <c:pt idx="142">
                  <c:v>2.7716988587356757</c:v>
                </c:pt>
                <c:pt idx="143">
                  <c:v>2.7933541875338617</c:v>
                </c:pt>
                <c:pt idx="144">
                  <c:v>2.8150397506479963</c:v>
                </c:pt>
                <c:pt idx="145">
                  <c:v>2.8367555480780786</c:v>
                </c:pt>
                <c:pt idx="146">
                  <c:v>2.8585015798241113</c:v>
                </c:pt>
                <c:pt idx="147">
                  <c:v>2.8802778458860923</c:v>
                </c:pt>
                <c:pt idx="148">
                  <c:v>2.9020843462640205</c:v>
                </c:pt>
                <c:pt idx="149">
                  <c:v>2.9239210809578982</c:v>
                </c:pt>
                <c:pt idx="150">
                  <c:v>2.9457880499677245</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Eff_vs_IOUT!$AO$7:$AO$157</c:f>
              <c:numCache>
                <c:formatCode>General</c:formatCode>
                <c:ptCount val="151"/>
                <c:pt idx="0">
                  <c:v>1.6273599625143912E-2</c:v>
                </c:pt>
                <c:pt idx="1">
                  <c:v>1.6713811265355556E-2</c:v>
                </c:pt>
                <c:pt idx="2">
                  <c:v>1.7196350947895234E-2</c:v>
                </c:pt>
                <c:pt idx="3">
                  <c:v>1.7721218672762957E-2</c:v>
                </c:pt>
                <c:pt idx="4">
                  <c:v>1.8288414439958729E-2</c:v>
                </c:pt>
                <c:pt idx="5">
                  <c:v>1.8897938249482535E-2</c:v>
                </c:pt>
                <c:pt idx="6">
                  <c:v>1.954979010133439E-2</c:v>
                </c:pt>
                <c:pt idx="7">
                  <c:v>2.0243969995514276E-2</c:v>
                </c:pt>
                <c:pt idx="8">
                  <c:v>2.0980477932022221E-2</c:v>
                </c:pt>
                <c:pt idx="9">
                  <c:v>2.1759313910858193E-2</c:v>
                </c:pt>
                <c:pt idx="10">
                  <c:v>2.2580477932022214E-2</c:v>
                </c:pt>
                <c:pt idx="11">
                  <c:v>2.3443969995514291E-2</c:v>
                </c:pt>
                <c:pt idx="12">
                  <c:v>2.4349790101334388E-2</c:v>
                </c:pt>
                <c:pt idx="13">
                  <c:v>2.5297938249482531E-2</c:v>
                </c:pt>
                <c:pt idx="14">
                  <c:v>2.6288414439958725E-2</c:v>
                </c:pt>
                <c:pt idx="15">
                  <c:v>2.7321218672762958E-2</c:v>
                </c:pt>
                <c:pt idx="16">
                  <c:v>2.8396350947895242E-2</c:v>
                </c:pt>
                <c:pt idx="17">
                  <c:v>2.9513811265355558E-2</c:v>
                </c:pt>
                <c:pt idx="18">
                  <c:v>3.0673599625143912E-2</c:v>
                </c:pt>
                <c:pt idx="19">
                  <c:v>3.1875716027260317E-2</c:v>
                </c:pt>
                <c:pt idx="20">
                  <c:v>3.3120160471704754E-2</c:v>
                </c:pt>
                <c:pt idx="21">
                  <c:v>3.4406932958477257E-2</c:v>
                </c:pt>
                <c:pt idx="22">
                  <c:v>3.5736033487577784E-2</c:v>
                </c:pt>
                <c:pt idx="23">
                  <c:v>3.7107462059006349E-2</c:v>
                </c:pt>
                <c:pt idx="24">
                  <c:v>3.8521218672762952E-2</c:v>
                </c:pt>
                <c:pt idx="25">
                  <c:v>3.9977303328847608E-2</c:v>
                </c:pt>
                <c:pt idx="26">
                  <c:v>4.1475716027260329E-2</c:v>
                </c:pt>
                <c:pt idx="27">
                  <c:v>4.3016456768001067E-2</c:v>
                </c:pt>
                <c:pt idx="28">
                  <c:v>4.459952555106983E-2</c:v>
                </c:pt>
                <c:pt idx="29">
                  <c:v>4.6224922376466679E-2</c:v>
                </c:pt>
                <c:pt idx="30">
                  <c:v>4.7892647244191539E-2</c:v>
                </c:pt>
                <c:pt idx="31">
                  <c:v>4.9602700154244443E-2</c:v>
                </c:pt>
                <c:pt idx="32">
                  <c:v>5.1355081106625407E-2</c:v>
                </c:pt>
                <c:pt idx="33">
                  <c:v>5.3149790101334381E-2</c:v>
                </c:pt>
                <c:pt idx="34">
                  <c:v>5.4986827138371414E-2</c:v>
                </c:pt>
                <c:pt idx="35">
                  <c:v>5.6866192217736519E-2</c:v>
                </c:pt>
                <c:pt idx="36">
                  <c:v>5.8787885339429621E-2</c:v>
                </c:pt>
                <c:pt idx="37">
                  <c:v>6.0751906503450789E-2</c:v>
                </c:pt>
                <c:pt idx="38">
                  <c:v>6.2758255709799995E-2</c:v>
                </c:pt>
                <c:pt idx="39">
                  <c:v>6.480693295847724E-2</c:v>
                </c:pt>
                <c:pt idx="40">
                  <c:v>6.6897938249482536E-2</c:v>
                </c:pt>
                <c:pt idx="41">
                  <c:v>6.9031271582815898E-2</c:v>
                </c:pt>
                <c:pt idx="42">
                  <c:v>7.120693295847727E-2</c:v>
                </c:pt>
                <c:pt idx="43">
                  <c:v>7.3424922376466681E-2</c:v>
                </c:pt>
                <c:pt idx="44">
                  <c:v>7.5685239836784129E-2</c:v>
                </c:pt>
                <c:pt idx="45">
                  <c:v>7.7987885339429616E-2</c:v>
                </c:pt>
                <c:pt idx="46">
                  <c:v>8.0332858884403197E-2</c:v>
                </c:pt>
                <c:pt idx="47">
                  <c:v>8.2720160471704773E-2</c:v>
                </c:pt>
                <c:pt idx="48">
                  <c:v>8.5149790101334388E-2</c:v>
                </c:pt>
                <c:pt idx="49">
                  <c:v>8.7621747773292041E-2</c:v>
                </c:pt>
                <c:pt idx="50">
                  <c:v>9.0136033487577774E-2</c:v>
                </c:pt>
                <c:pt idx="51">
                  <c:v>9.2692647244191517E-2</c:v>
                </c:pt>
                <c:pt idx="52">
                  <c:v>9.5291589043133368E-2</c:v>
                </c:pt>
                <c:pt idx="53">
                  <c:v>9.7932858884403229E-2</c:v>
                </c:pt>
                <c:pt idx="54">
                  <c:v>0.10061645676800106</c:v>
                </c:pt>
                <c:pt idx="55">
                  <c:v>0.103342382693927</c:v>
                </c:pt>
                <c:pt idx="56">
                  <c:v>0.10611063666218096</c:v>
                </c:pt>
                <c:pt idx="57">
                  <c:v>0.10892121867276297</c:v>
                </c:pt>
                <c:pt idx="58">
                  <c:v>0.11177412872567299</c:v>
                </c:pt>
                <c:pt idx="59">
                  <c:v>0.11466936682091108</c:v>
                </c:pt>
                <c:pt idx="60">
                  <c:v>0.11760693295847718</c:v>
                </c:pt>
                <c:pt idx="61">
                  <c:v>0.12058682713837149</c:v>
                </c:pt>
                <c:pt idx="62">
                  <c:v>0.12360904936059364</c:v>
                </c:pt>
                <c:pt idx="63">
                  <c:v>0.12667359962514393</c:v>
                </c:pt>
                <c:pt idx="64">
                  <c:v>0.12978047793202224</c:v>
                </c:pt>
                <c:pt idx="65">
                  <c:v>0.13292968428122859</c:v>
                </c:pt>
                <c:pt idx="66">
                  <c:v>0.13612121867276294</c:v>
                </c:pt>
                <c:pt idx="67">
                  <c:v>0.13935508110662542</c:v>
                </c:pt>
                <c:pt idx="68">
                  <c:v>0.14263127158281591</c:v>
                </c:pt>
                <c:pt idx="69">
                  <c:v>0.14594979010133435</c:v>
                </c:pt>
                <c:pt idx="70">
                  <c:v>0.14931063666218092</c:v>
                </c:pt>
                <c:pt idx="71">
                  <c:v>0.15271381126535552</c:v>
                </c:pt>
                <c:pt idx="72">
                  <c:v>0.15615931391085819</c:v>
                </c:pt>
                <c:pt idx="73">
                  <c:v>0.15964714459868892</c:v>
                </c:pt>
                <c:pt idx="74">
                  <c:v>0.16317730332884772</c:v>
                </c:pt>
                <c:pt idx="75">
                  <c:v>0.16674979010133442</c:v>
                </c:pt>
                <c:pt idx="76">
                  <c:v>0.1703646049161493</c:v>
                </c:pt>
                <c:pt idx="77">
                  <c:v>0.17402174777329205</c:v>
                </c:pt>
                <c:pt idx="78">
                  <c:v>0.17772121867276303</c:v>
                </c:pt>
                <c:pt idx="79">
                  <c:v>0.18146301761456193</c:v>
                </c:pt>
                <c:pt idx="80">
                  <c:v>0.18524714459868885</c:v>
                </c:pt>
                <c:pt idx="81">
                  <c:v>0.18907359962514389</c:v>
                </c:pt>
                <c:pt idx="82">
                  <c:v>0.19294238269392705</c:v>
                </c:pt>
                <c:pt idx="83">
                  <c:v>0.19685349380503814</c:v>
                </c:pt>
                <c:pt idx="84">
                  <c:v>0.20080693295847724</c:v>
                </c:pt>
                <c:pt idx="85">
                  <c:v>0.20480270015424457</c:v>
                </c:pt>
                <c:pt idx="86">
                  <c:v>0.20884079539233968</c:v>
                </c:pt>
                <c:pt idx="87">
                  <c:v>0.21292121867276304</c:v>
                </c:pt>
                <c:pt idx="88">
                  <c:v>0.21704396999551434</c:v>
                </c:pt>
                <c:pt idx="89">
                  <c:v>0.22120904936059368</c:v>
                </c:pt>
                <c:pt idx="90">
                  <c:v>0.22541645676800107</c:v>
                </c:pt>
                <c:pt idx="91">
                  <c:v>0.2296661922177366</c:v>
                </c:pt>
                <c:pt idx="92">
                  <c:v>0.23395825570980008</c:v>
                </c:pt>
                <c:pt idx="93">
                  <c:v>0.23829264724419158</c:v>
                </c:pt>
                <c:pt idx="94">
                  <c:v>0.24266936682091117</c:v>
                </c:pt>
                <c:pt idx="95">
                  <c:v>0.24708841443995883</c:v>
                </c:pt>
                <c:pt idx="96">
                  <c:v>0.25154979010133444</c:v>
                </c:pt>
                <c:pt idx="97">
                  <c:v>0.25605349380503817</c:v>
                </c:pt>
                <c:pt idx="98">
                  <c:v>0.26059952555106997</c:v>
                </c:pt>
                <c:pt idx="99">
                  <c:v>0.26518788533942966</c:v>
                </c:pt>
                <c:pt idx="100">
                  <c:v>0.26981857317011748</c:v>
                </c:pt>
                <c:pt idx="101">
                  <c:v>0.27449158904313348</c:v>
                </c:pt>
                <c:pt idx="102">
                  <c:v>0.27920693295847732</c:v>
                </c:pt>
                <c:pt idx="103">
                  <c:v>0.28396460491614939</c:v>
                </c:pt>
                <c:pt idx="104">
                  <c:v>0.28876460491614941</c:v>
                </c:pt>
                <c:pt idx="105">
                  <c:v>0.29360693295847734</c:v>
                </c:pt>
                <c:pt idx="106">
                  <c:v>0.2984915890431335</c:v>
                </c:pt>
                <c:pt idx="107">
                  <c:v>0.30341857317011756</c:v>
                </c:pt>
                <c:pt idx="108">
                  <c:v>0.30838788533942973</c:v>
                </c:pt>
                <c:pt idx="109">
                  <c:v>0.31339952555106992</c:v>
                </c:pt>
                <c:pt idx="110">
                  <c:v>0.31845349380503829</c:v>
                </c:pt>
                <c:pt idx="111">
                  <c:v>0.32354979010133444</c:v>
                </c:pt>
                <c:pt idx="112">
                  <c:v>0.32868841443995889</c:v>
                </c:pt>
                <c:pt idx="113">
                  <c:v>0.33386936682091117</c:v>
                </c:pt>
                <c:pt idx="114">
                  <c:v>0.33909264724419169</c:v>
                </c:pt>
                <c:pt idx="115">
                  <c:v>0.3443582557098</c:v>
                </c:pt>
                <c:pt idx="116">
                  <c:v>0.34966619221773659</c:v>
                </c:pt>
                <c:pt idx="117">
                  <c:v>0.35501645676800114</c:v>
                </c:pt>
                <c:pt idx="118">
                  <c:v>0.36040904936059381</c:v>
                </c:pt>
                <c:pt idx="119">
                  <c:v>0.36584396999551438</c:v>
                </c:pt>
                <c:pt idx="120">
                  <c:v>0.37132121867276308</c:v>
                </c:pt>
                <c:pt idx="121">
                  <c:v>0.37684079539233972</c:v>
                </c:pt>
                <c:pt idx="122">
                  <c:v>0.3824027001542446</c:v>
                </c:pt>
                <c:pt idx="123">
                  <c:v>0.38800693295847727</c:v>
                </c:pt>
                <c:pt idx="124">
                  <c:v>0.39365349380503822</c:v>
                </c:pt>
                <c:pt idx="125">
                  <c:v>0.39934238269392713</c:v>
                </c:pt>
                <c:pt idx="126">
                  <c:v>0.40507359962514417</c:v>
                </c:pt>
                <c:pt idx="127">
                  <c:v>0.41084714459868904</c:v>
                </c:pt>
                <c:pt idx="128">
                  <c:v>0.41666301761456204</c:v>
                </c:pt>
                <c:pt idx="129">
                  <c:v>0.4225212186727631</c:v>
                </c:pt>
                <c:pt idx="130">
                  <c:v>0.42842174777329212</c:v>
                </c:pt>
                <c:pt idx="131">
                  <c:v>0.43436460491614942</c:v>
                </c:pt>
                <c:pt idx="132">
                  <c:v>0.4403497901013344</c:v>
                </c:pt>
                <c:pt idx="133">
                  <c:v>0.44637730332884773</c:v>
                </c:pt>
                <c:pt idx="134">
                  <c:v>0.45244714459868901</c:v>
                </c:pt>
                <c:pt idx="135">
                  <c:v>0.45855931391085841</c:v>
                </c:pt>
                <c:pt idx="136">
                  <c:v>0.4647138112653556</c:v>
                </c:pt>
                <c:pt idx="137">
                  <c:v>0.47091063666218108</c:v>
                </c:pt>
                <c:pt idx="138">
                  <c:v>0.47714979010133446</c:v>
                </c:pt>
                <c:pt idx="139">
                  <c:v>0.48343127158281607</c:v>
                </c:pt>
                <c:pt idx="140">
                  <c:v>0.48975508110662547</c:v>
                </c:pt>
                <c:pt idx="141">
                  <c:v>0.49612121867276304</c:v>
                </c:pt>
                <c:pt idx="142">
                  <c:v>0.50252968428122857</c:v>
                </c:pt>
                <c:pt idx="143">
                  <c:v>0.50898047793202217</c:v>
                </c:pt>
                <c:pt idx="144">
                  <c:v>0.51547359962514383</c:v>
                </c:pt>
                <c:pt idx="145">
                  <c:v>0.52200904936059367</c:v>
                </c:pt>
                <c:pt idx="146">
                  <c:v>0.52858682713837157</c:v>
                </c:pt>
                <c:pt idx="147">
                  <c:v>0.53520693295847732</c:v>
                </c:pt>
                <c:pt idx="148">
                  <c:v>0.54186936682091125</c:v>
                </c:pt>
                <c:pt idx="149">
                  <c:v>0.54857412872567313</c:v>
                </c:pt>
                <c:pt idx="150">
                  <c:v>0.55532121867276307</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Eff_vs_IOUT!$AP$7:$AP$157</c:f>
              <c:numCache>
                <c:formatCode>General</c:formatCode>
                <c:ptCount val="151"/>
                <c:pt idx="0">
                  <c:v>3.2500612974826247E-3</c:v>
                </c:pt>
                <c:pt idx="1">
                  <c:v>3.2636667396594961E-3</c:v>
                </c:pt>
                <c:pt idx="2">
                  <c:v>3.3044830661901081E-3</c:v>
                </c:pt>
                <c:pt idx="3">
                  <c:v>3.3725102770744619E-3</c:v>
                </c:pt>
                <c:pt idx="4">
                  <c:v>3.4677483723125568E-3</c:v>
                </c:pt>
                <c:pt idx="5">
                  <c:v>3.5901973519043935E-3</c:v>
                </c:pt>
                <c:pt idx="6">
                  <c:v>3.7398572158499725E-3</c:v>
                </c:pt>
                <c:pt idx="7">
                  <c:v>3.9167279641492917E-3</c:v>
                </c:pt>
                <c:pt idx="8">
                  <c:v>4.1208095968023536E-3</c:v>
                </c:pt>
                <c:pt idx="9">
                  <c:v>4.3521021138091557E-3</c:v>
                </c:pt>
                <c:pt idx="10">
                  <c:v>4.6106055151697006E-3</c:v>
                </c:pt>
                <c:pt idx="11">
                  <c:v>4.8963198008839864E-3</c:v>
                </c:pt>
                <c:pt idx="12">
                  <c:v>5.2092449709520124E-3</c:v>
                </c:pt>
                <c:pt idx="13">
                  <c:v>5.5493810253737829E-3</c:v>
                </c:pt>
                <c:pt idx="14">
                  <c:v>5.9167279641492918E-3</c:v>
                </c:pt>
                <c:pt idx="15">
                  <c:v>6.3112857872785443E-3</c:v>
                </c:pt>
                <c:pt idx="16">
                  <c:v>6.7330544947615386E-3</c:v>
                </c:pt>
                <c:pt idx="17">
                  <c:v>7.1820340865982714E-3</c:v>
                </c:pt>
                <c:pt idx="18">
                  <c:v>7.658224562788747E-3</c:v>
                </c:pt>
                <c:pt idx="19">
                  <c:v>8.1616259233329661E-3</c:v>
                </c:pt>
                <c:pt idx="20">
                  <c:v>8.6922381682309254E-3</c:v>
                </c:pt>
                <c:pt idx="21">
                  <c:v>9.2500612974826257E-3</c:v>
                </c:pt>
                <c:pt idx="22">
                  <c:v>9.8350953110880671E-3</c:v>
                </c:pt>
                <c:pt idx="23">
                  <c:v>1.0447340209047251E-2</c:v>
                </c:pt>
                <c:pt idx="24">
                  <c:v>1.1086795991360176E-2</c:v>
                </c:pt>
                <c:pt idx="25">
                  <c:v>1.1753462658026842E-2</c:v>
                </c:pt>
                <c:pt idx="26">
                  <c:v>1.2447340209047256E-2</c:v>
                </c:pt>
                <c:pt idx="27">
                  <c:v>1.3168428644421403E-2</c:v>
                </c:pt>
                <c:pt idx="28">
                  <c:v>1.3916727964149294E-2</c:v>
                </c:pt>
                <c:pt idx="29">
                  <c:v>1.4692238168230926E-2</c:v>
                </c:pt>
                <c:pt idx="30">
                  <c:v>1.5494959256666298E-2</c:v>
                </c:pt>
                <c:pt idx="31">
                  <c:v>1.6324891229455414E-2</c:v>
                </c:pt>
                <c:pt idx="32">
                  <c:v>1.7182034086598272E-2</c:v>
                </c:pt>
                <c:pt idx="33">
                  <c:v>1.806638782809487E-2</c:v>
                </c:pt>
                <c:pt idx="34">
                  <c:v>1.8977952453945214E-2</c:v>
                </c:pt>
                <c:pt idx="35">
                  <c:v>1.9916727964149297E-2</c:v>
                </c:pt>
                <c:pt idx="36">
                  <c:v>2.0882714358707109E-2</c:v>
                </c:pt>
                <c:pt idx="37">
                  <c:v>2.1875911637618692E-2</c:v>
                </c:pt>
                <c:pt idx="38">
                  <c:v>2.2896319800883989E-2</c:v>
                </c:pt>
                <c:pt idx="39">
                  <c:v>2.3943938848503037E-2</c:v>
                </c:pt>
                <c:pt idx="40">
                  <c:v>2.5018768780475827E-2</c:v>
                </c:pt>
                <c:pt idx="41">
                  <c:v>2.6120809596802352E-2</c:v>
                </c:pt>
                <c:pt idx="42">
                  <c:v>2.7250061297482624E-2</c:v>
                </c:pt>
                <c:pt idx="43">
                  <c:v>2.8406523882516639E-2</c:v>
                </c:pt>
                <c:pt idx="44">
                  <c:v>2.9590197351904397E-2</c:v>
                </c:pt>
                <c:pt idx="45">
                  <c:v>3.0801081705645886E-2</c:v>
                </c:pt>
                <c:pt idx="46">
                  <c:v>3.2039176943741129E-2</c:v>
                </c:pt>
                <c:pt idx="47">
                  <c:v>3.3304483066190105E-2</c:v>
                </c:pt>
                <c:pt idx="48">
                  <c:v>3.4597000072992823E-2</c:v>
                </c:pt>
                <c:pt idx="49">
                  <c:v>3.5916727964149305E-2</c:v>
                </c:pt>
                <c:pt idx="50">
                  <c:v>3.7263666739659501E-2</c:v>
                </c:pt>
                <c:pt idx="51">
                  <c:v>3.8637816399523441E-2</c:v>
                </c:pt>
                <c:pt idx="52">
                  <c:v>4.0039176943741143E-2</c:v>
                </c:pt>
                <c:pt idx="53">
                  <c:v>4.1467748372312575E-2</c:v>
                </c:pt>
                <c:pt idx="54">
                  <c:v>4.2923530685237736E-2</c:v>
                </c:pt>
                <c:pt idx="55">
                  <c:v>4.440652388251666E-2</c:v>
                </c:pt>
                <c:pt idx="56">
                  <c:v>4.59167279641493E-2</c:v>
                </c:pt>
                <c:pt idx="57">
                  <c:v>4.7454142930135695E-2</c:v>
                </c:pt>
                <c:pt idx="58">
                  <c:v>4.9018768780475834E-2</c:v>
                </c:pt>
                <c:pt idx="59">
                  <c:v>5.0610605515169702E-2</c:v>
                </c:pt>
                <c:pt idx="60">
                  <c:v>5.2229653134217326E-2</c:v>
                </c:pt>
                <c:pt idx="61">
                  <c:v>5.3875911637618693E-2</c:v>
                </c:pt>
                <c:pt idx="62">
                  <c:v>5.5549381025373788E-2</c:v>
                </c:pt>
                <c:pt idx="63">
                  <c:v>5.7250061297482641E-2</c:v>
                </c:pt>
                <c:pt idx="64">
                  <c:v>5.8977952453945236E-2</c:v>
                </c:pt>
                <c:pt idx="65">
                  <c:v>6.0733054494761546E-2</c:v>
                </c:pt>
                <c:pt idx="66">
                  <c:v>6.2515367419931592E-2</c:v>
                </c:pt>
                <c:pt idx="67">
                  <c:v>6.4324891229455422E-2</c:v>
                </c:pt>
                <c:pt idx="68">
                  <c:v>6.6161625923332967E-2</c:v>
                </c:pt>
                <c:pt idx="69">
                  <c:v>6.8025571501564269E-2</c:v>
                </c:pt>
                <c:pt idx="70">
                  <c:v>6.99167279641493E-2</c:v>
                </c:pt>
                <c:pt idx="71">
                  <c:v>7.1835095311088074E-2</c:v>
                </c:pt>
                <c:pt idx="72">
                  <c:v>7.3780673542380576E-2</c:v>
                </c:pt>
                <c:pt idx="73">
                  <c:v>7.5753462658026877E-2</c:v>
                </c:pt>
                <c:pt idx="74">
                  <c:v>7.7753462658026892E-2</c:v>
                </c:pt>
                <c:pt idx="75">
                  <c:v>7.9780673542380595E-2</c:v>
                </c:pt>
                <c:pt idx="76">
                  <c:v>8.1835095311088096E-2</c:v>
                </c:pt>
                <c:pt idx="77">
                  <c:v>8.3916727964149271E-2</c:v>
                </c:pt>
                <c:pt idx="78">
                  <c:v>8.6025571501564285E-2</c:v>
                </c:pt>
                <c:pt idx="79">
                  <c:v>8.8161625923332987E-2</c:v>
                </c:pt>
                <c:pt idx="80">
                  <c:v>9.0324891229455431E-2</c:v>
                </c:pt>
                <c:pt idx="81">
                  <c:v>9.2515367419931618E-2</c:v>
                </c:pt>
                <c:pt idx="82">
                  <c:v>9.4733054494761562E-2</c:v>
                </c:pt>
                <c:pt idx="83">
                  <c:v>9.6977952453945235E-2</c:v>
                </c:pt>
                <c:pt idx="84">
                  <c:v>9.9250061297482622E-2</c:v>
                </c:pt>
                <c:pt idx="85">
                  <c:v>0.10154938102537382</c:v>
                </c:pt>
                <c:pt idx="86">
                  <c:v>0.10387591163761867</c:v>
                </c:pt>
                <c:pt idx="87">
                  <c:v>0.1062296531342173</c:v>
                </c:pt>
                <c:pt idx="88">
                  <c:v>0.1086106055151697</c:v>
                </c:pt>
                <c:pt idx="89">
                  <c:v>0.11101876878047585</c:v>
                </c:pt>
                <c:pt idx="90">
                  <c:v>0.11345414293013564</c:v>
                </c:pt>
                <c:pt idx="91">
                  <c:v>0.11591672796414931</c:v>
                </c:pt>
                <c:pt idx="92">
                  <c:v>0.11840652388251663</c:v>
                </c:pt>
                <c:pt idx="93">
                  <c:v>0.12092353068523776</c:v>
                </c:pt>
                <c:pt idx="94">
                  <c:v>0.12346774837231254</c:v>
                </c:pt>
                <c:pt idx="95">
                  <c:v>0.12603917694374117</c:v>
                </c:pt>
                <c:pt idx="96">
                  <c:v>0.1286378163995234</c:v>
                </c:pt>
                <c:pt idx="97">
                  <c:v>0.13126366673965956</c:v>
                </c:pt>
                <c:pt idx="98">
                  <c:v>0.1339167279641493</c:v>
                </c:pt>
                <c:pt idx="99">
                  <c:v>0.13659700007299283</c:v>
                </c:pt>
                <c:pt idx="100">
                  <c:v>0.13930448306619009</c:v>
                </c:pt>
                <c:pt idx="101">
                  <c:v>0.14203917694374116</c:v>
                </c:pt>
                <c:pt idx="102">
                  <c:v>0.14480108170564587</c:v>
                </c:pt>
                <c:pt idx="103">
                  <c:v>0.14759019735190443</c:v>
                </c:pt>
                <c:pt idx="104">
                  <c:v>0.15040652388251671</c:v>
                </c:pt>
                <c:pt idx="105">
                  <c:v>0.15325006129748261</c:v>
                </c:pt>
                <c:pt idx="106">
                  <c:v>0.15612080959680241</c:v>
                </c:pt>
                <c:pt idx="107">
                  <c:v>0.15901876878047583</c:v>
                </c:pt>
                <c:pt idx="108">
                  <c:v>0.16194393884850303</c:v>
                </c:pt>
                <c:pt idx="109">
                  <c:v>0.16489631980088401</c:v>
                </c:pt>
                <c:pt idx="110">
                  <c:v>0.16787591163761875</c:v>
                </c:pt>
                <c:pt idx="111">
                  <c:v>0.17088271435870708</c:v>
                </c:pt>
                <c:pt idx="112">
                  <c:v>0.17391672796414931</c:v>
                </c:pt>
                <c:pt idx="113">
                  <c:v>0.17697795245394524</c:v>
                </c:pt>
                <c:pt idx="114">
                  <c:v>0.18006638782809492</c:v>
                </c:pt>
                <c:pt idx="115">
                  <c:v>0.18318203408659831</c:v>
                </c:pt>
                <c:pt idx="116">
                  <c:v>0.18632489122945545</c:v>
                </c:pt>
                <c:pt idx="117">
                  <c:v>0.18949495925666632</c:v>
                </c:pt>
                <c:pt idx="118">
                  <c:v>0.192692238168231</c:v>
                </c:pt>
                <c:pt idx="119">
                  <c:v>0.1959167279641493</c:v>
                </c:pt>
                <c:pt idx="120">
                  <c:v>0.19916842864442141</c:v>
                </c:pt>
                <c:pt idx="121">
                  <c:v>0.2024473402090472</c:v>
                </c:pt>
                <c:pt idx="122">
                  <c:v>0.20575346265802688</c:v>
                </c:pt>
                <c:pt idx="123">
                  <c:v>0.20908679599136012</c:v>
                </c:pt>
                <c:pt idx="124">
                  <c:v>0.21244734020904721</c:v>
                </c:pt>
                <c:pt idx="125">
                  <c:v>0.21583509531108816</c:v>
                </c:pt>
                <c:pt idx="126">
                  <c:v>0.2192500612974827</c:v>
                </c:pt>
                <c:pt idx="127">
                  <c:v>0.22269223816823094</c:v>
                </c:pt>
                <c:pt idx="128">
                  <c:v>0.22616162592333297</c:v>
                </c:pt>
                <c:pt idx="129">
                  <c:v>0.22965822456278881</c:v>
                </c:pt>
                <c:pt idx="130">
                  <c:v>0.23318203408659829</c:v>
                </c:pt>
                <c:pt idx="131">
                  <c:v>0.23673305449476165</c:v>
                </c:pt>
                <c:pt idx="132">
                  <c:v>0.24031128578727856</c:v>
                </c:pt>
                <c:pt idx="133">
                  <c:v>0.2439167279641494</c:v>
                </c:pt>
                <c:pt idx="134">
                  <c:v>0.24754938102537383</c:v>
                </c:pt>
                <c:pt idx="135">
                  <c:v>0.25120924497095209</c:v>
                </c:pt>
                <c:pt idx="136">
                  <c:v>0.25489631980088395</c:v>
                </c:pt>
                <c:pt idx="137">
                  <c:v>0.25861060551516973</c:v>
                </c:pt>
                <c:pt idx="138">
                  <c:v>0.2623521021138091</c:v>
                </c:pt>
                <c:pt idx="139">
                  <c:v>0.2661208095968024</c:v>
                </c:pt>
                <c:pt idx="140">
                  <c:v>0.26991672796414934</c:v>
                </c:pt>
                <c:pt idx="141">
                  <c:v>0.27373985721584998</c:v>
                </c:pt>
                <c:pt idx="142">
                  <c:v>0.27759019735190432</c:v>
                </c:pt>
                <c:pt idx="143">
                  <c:v>0.28146774837231259</c:v>
                </c:pt>
                <c:pt idx="144">
                  <c:v>0.28537251027707439</c:v>
                </c:pt>
                <c:pt idx="145">
                  <c:v>0.28930448306619005</c:v>
                </c:pt>
                <c:pt idx="146">
                  <c:v>0.29326366673965953</c:v>
                </c:pt>
                <c:pt idx="147">
                  <c:v>0.29725006129748271</c:v>
                </c:pt>
                <c:pt idx="148">
                  <c:v>0.30126366673965965</c:v>
                </c:pt>
                <c:pt idx="149">
                  <c:v>0.30530448306619012</c:v>
                </c:pt>
                <c:pt idx="150">
                  <c:v>0.30937251027707452</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Eff_vs_IOUT!$AW$7:$AW$157</c:f>
              <c:numCache>
                <c:formatCode>General</c:formatCode>
                <c:ptCount val="151"/>
                <c:pt idx="0">
                  <c:v>0</c:v>
                </c:pt>
                <c:pt idx="1">
                  <c:v>52.758502383723446</c:v>
                </c:pt>
                <c:pt idx="2">
                  <c:v>68.753776290406492</c:v>
                </c:pt>
                <c:pt idx="3">
                  <c:v>76.480830718224652</c:v>
                </c:pt>
                <c:pt idx="4">
                  <c:v>81.032511211126106</c:v>
                </c:pt>
                <c:pt idx="5">
                  <c:v>84.031530956792594</c:v>
                </c:pt>
                <c:pt idx="6">
                  <c:v>86.155859547822573</c:v>
                </c:pt>
                <c:pt idx="7">
                  <c:v>87.738903800380115</c:v>
                </c:pt>
                <c:pt idx="8">
                  <c:v>88.963726293310472</c:v>
                </c:pt>
                <c:pt idx="9">
                  <c:v>89.939203803991745</c:v>
                </c:pt>
                <c:pt idx="10">
                  <c:v>90.734149869447563</c:v>
                </c:pt>
                <c:pt idx="11">
                  <c:v>91.394189926129812</c:v>
                </c:pt>
                <c:pt idx="12">
                  <c:v>91.950769552043937</c:v>
                </c:pt>
                <c:pt idx="13">
                  <c:v>92.426265986604676</c:v>
                </c:pt>
                <c:pt idx="14">
                  <c:v>92.837037235854851</c:v>
                </c:pt>
                <c:pt idx="15">
                  <c:v>93.195318432577352</c:v>
                </c:pt>
                <c:pt idx="16">
                  <c:v>93.510443754839343</c:v>
                </c:pt>
                <c:pt idx="17">
                  <c:v>93.789658086581156</c:v>
                </c:pt>
                <c:pt idx="18">
                  <c:v>94.03867060524739</c:v>
                </c:pt>
                <c:pt idx="19">
                  <c:v>94.262041210704055</c:v>
                </c:pt>
                <c:pt idx="20">
                  <c:v>94.463455860772498</c:v>
                </c:pt>
                <c:pt idx="21">
                  <c:v>94.64592637059107</c:v>
                </c:pt>
                <c:pt idx="22">
                  <c:v>94.811937795255716</c:v>
                </c:pt>
                <c:pt idx="23">
                  <c:v>94.963558766895503</c:v>
                </c:pt>
                <c:pt idx="24">
                  <c:v>95.102525212955442</c:v>
                </c:pt>
                <c:pt idx="25">
                  <c:v>95.23030465816106</c:v>
                </c:pt>
                <c:pt idx="26">
                  <c:v>95.348146168286618</c:v>
                </c:pt>
                <c:pt idx="27">
                  <c:v>95.457119541956388</c:v>
                </c:pt>
                <c:pt idx="28">
                  <c:v>95.558146357422899</c:v>
                </c:pt>
                <c:pt idx="29">
                  <c:v>95.652024783068214</c:v>
                </c:pt>
                <c:pt idx="30">
                  <c:v>95.739449565726758</c:v>
                </c:pt>
                <c:pt idx="31">
                  <c:v>95.821028255968187</c:v>
                </c:pt>
                <c:pt idx="32">
                  <c:v>95.897294471705862</c:v>
                </c:pt>
                <c:pt idx="33">
                  <c:v>95.968718812218441</c:v>
                </c:pt>
                <c:pt idx="34">
                  <c:v>96.035717894247981</c:v>
                </c:pt>
                <c:pt idx="35">
                  <c:v>96.098661876643931</c:v>
                </c:pt>
                <c:pt idx="36">
                  <c:v>96.157880760508746</c:v>
                </c:pt>
                <c:pt idx="37">
                  <c:v>96.213669691181835</c:v>
                </c:pt>
                <c:pt idx="38">
                  <c:v>96.266293441815762</c:v>
                </c:pt>
                <c:pt idx="39">
                  <c:v>96.315990222231761</c:v>
                </c:pt>
                <c:pt idx="40">
                  <c:v>96.362974928615174</c:v>
                </c:pt>
                <c:pt idx="41">
                  <c:v>96.407441927533071</c:v>
                </c:pt>
                <c:pt idx="42">
                  <c:v>96.449567450310553</c:v>
                </c:pt>
                <c:pt idx="43">
                  <c:v>96.489511659937349</c:v>
                </c:pt>
                <c:pt idx="44">
                  <c:v>96.527420441591588</c:v>
                </c:pt>
                <c:pt idx="45">
                  <c:v>96.56342695895745</c:v>
                </c:pt>
                <c:pt idx="46">
                  <c:v>96.597653011315003</c:v>
                </c:pt>
                <c:pt idx="47">
                  <c:v>96.630210220535048</c:v>
                </c:pt>
                <c:pt idx="48">
                  <c:v>96.66120107234228</c:v>
                </c:pt>
                <c:pt idx="49">
                  <c:v>96.690719832302435</c:v>
                </c:pt>
                <c:pt idx="50">
                  <c:v>96.718853353772047</c:v>
                </c:pt>
                <c:pt idx="51">
                  <c:v>96.745681792390229</c:v>
                </c:pt>
                <c:pt idx="52">
                  <c:v>96.771279239486631</c:v>
                </c:pt>
                <c:pt idx="53">
                  <c:v>96.795714284941511</c:v>
                </c:pt>
                <c:pt idx="54">
                  <c:v>96.819050518497889</c:v>
                </c:pt>
                <c:pt idx="55">
                  <c:v>96.841346977237265</c:v>
                </c:pt>
                <c:pt idx="56">
                  <c:v>96.862658545845306</c:v>
                </c:pt>
                <c:pt idx="57">
                  <c:v>96.883036315378149</c:v>
                </c:pt>
                <c:pt idx="58">
                  <c:v>96.902527905463629</c:v>
                </c:pt>
                <c:pt idx="59">
                  <c:v>96.921177754212749</c:v>
                </c:pt>
                <c:pt idx="60">
                  <c:v>96.939027379554631</c:v>
                </c:pt>
                <c:pt idx="61">
                  <c:v>96.95611561522793</c:v>
                </c:pt>
                <c:pt idx="62">
                  <c:v>96.972478824250729</c:v>
                </c:pt>
                <c:pt idx="63">
                  <c:v>96.988151092336949</c:v>
                </c:pt>
                <c:pt idx="64">
                  <c:v>97.003164403423298</c:v>
                </c:pt>
                <c:pt idx="65">
                  <c:v>97.01754879920793</c:v>
                </c:pt>
                <c:pt idx="66">
                  <c:v>97.031332524374292</c:v>
                </c:pt>
                <c:pt idx="67">
                  <c:v>97.044542158976668</c:v>
                </c:pt>
                <c:pt idx="68">
                  <c:v>97.057202739292364</c:v>
                </c:pt>
                <c:pt idx="69">
                  <c:v>97.069337868295932</c:v>
                </c:pt>
                <c:pt idx="70">
                  <c:v>97.080969816780296</c:v>
                </c:pt>
                <c:pt idx="71">
                  <c:v>97.092119616036172</c:v>
                </c:pt>
                <c:pt idx="72">
                  <c:v>97.102807142900389</c:v>
                </c:pt>
                <c:pt idx="73">
                  <c:v>97.113051197896155</c:v>
                </c:pt>
                <c:pt idx="74">
                  <c:v>97.122869577111601</c:v>
                </c:pt>
                <c:pt idx="75">
                  <c:v>97.132279138393685</c:v>
                </c:pt>
                <c:pt idx="76">
                  <c:v>97.141295862375671</c:v>
                </c:pt>
                <c:pt idx="77">
                  <c:v>97.149934908802237</c:v>
                </c:pt>
                <c:pt idx="78">
                  <c:v>97.158210668569851</c:v>
                </c:pt>
                <c:pt idx="79">
                  <c:v>97.166136811857584</c:v>
                </c:pt>
                <c:pt idx="80">
                  <c:v>97.17372633268721</c:v>
                </c:pt>
                <c:pt idx="81">
                  <c:v>97.180991590217445</c:v>
                </c:pt>
                <c:pt idx="82">
                  <c:v>97.187944347048514</c:v>
                </c:pt>
                <c:pt idx="83">
                  <c:v>97.194595804786388</c:v>
                </c:pt>
                <c:pt idx="84">
                  <c:v>97.200956637092872</c:v>
                </c:pt>
                <c:pt idx="85">
                  <c:v>97.207037020426242</c:v>
                </c:pt>
                <c:pt idx="86">
                  <c:v>97.212846662658805</c:v>
                </c:pt>
                <c:pt idx="87">
                  <c:v>97.218394829740376</c:v>
                </c:pt>
                <c:pt idx="88">
                  <c:v>97.223690370561485</c:v>
                </c:pt>
                <c:pt idx="89">
                  <c:v>97.228741740156792</c:v>
                </c:pt>
                <c:pt idx="90">
                  <c:v>97.233557021376356</c:v>
                </c:pt>
                <c:pt idx="91">
                  <c:v>97.238143945141545</c:v>
                </c:pt>
                <c:pt idx="92">
                  <c:v>97.242509909392339</c:v>
                </c:pt>
                <c:pt idx="93">
                  <c:v>97.246661996823576</c:v>
                </c:pt>
                <c:pt idx="94">
                  <c:v>97.250606991499367</c:v>
                </c:pt>
                <c:pt idx="95">
                  <c:v>97.254351394427871</c:v>
                </c:pt>
                <c:pt idx="96">
                  <c:v>97.257901438171331</c:v>
                </c:pt>
                <c:pt idx="97">
                  <c:v>97.261263100560242</c:v>
                </c:pt>
                <c:pt idx="98">
                  <c:v>97.264442117575769</c:v>
                </c:pt>
                <c:pt idx="99">
                  <c:v>97.26744399545754</c:v>
                </c:pt>
                <c:pt idx="100">
                  <c:v>97.270274022091868</c:v>
                </c:pt>
                <c:pt idx="101">
                  <c:v>97.272937277728786</c:v>
                </c:pt>
                <c:pt idx="102">
                  <c:v>97.275438645074274</c:v>
                </c:pt>
                <c:pt idx="103">
                  <c:v>97.277782818799281</c:v>
                </c:pt>
                <c:pt idx="104">
                  <c:v>97.27997431450504</c:v>
                </c:pt>
                <c:pt idx="105">
                  <c:v>97.282017477179878</c:v>
                </c:pt>
                <c:pt idx="106">
                  <c:v>97.28391648918155</c:v>
                </c:pt>
                <c:pt idx="107">
                  <c:v>97.285675377775476</c:v>
                </c:pt>
                <c:pt idx="108">
                  <c:v>97.28729802225746</c:v>
                </c:pt>
                <c:pt idx="109">
                  <c:v>97.288788160687631</c:v>
                </c:pt>
                <c:pt idx="110">
                  <c:v>97.290149396259707</c:v>
                </c:pt>
                <c:pt idx="111">
                  <c:v>97.2913852033289</c:v>
                </c:pt>
                <c:pt idx="112">
                  <c:v>97.292498933119205</c:v>
                </c:pt>
                <c:pt idx="113">
                  <c:v>97.293493819130092</c:v>
                </c:pt>
                <c:pt idx="114">
                  <c:v>97.294372982260668</c:v>
                </c:pt>
                <c:pt idx="115">
                  <c:v>97.295139435668631</c:v>
                </c:pt>
                <c:pt idx="116">
                  <c:v>97.295796089379664</c:v>
                </c:pt>
                <c:pt idx="117">
                  <c:v>97.296345754662269</c:v>
                </c:pt>
                <c:pt idx="118">
                  <c:v>97.29679114818174</c:v>
                </c:pt>
                <c:pt idx="119">
                  <c:v>97.297134895946186</c:v>
                </c:pt>
                <c:pt idx="120">
                  <c:v>97.29737953705677</c:v>
                </c:pt>
                <c:pt idx="121">
                  <c:v>97.297527527273246</c:v>
                </c:pt>
                <c:pt idx="122">
                  <c:v>97.297581242405315</c:v>
                </c:pt>
                <c:pt idx="123">
                  <c:v>97.297542981539948</c:v>
                </c:pt>
                <c:pt idx="124">
                  <c:v>97.297414970113266</c:v>
                </c:pt>
                <c:pt idx="125">
                  <c:v>97.297199362836423</c:v>
                </c:pt>
                <c:pt idx="126">
                  <c:v>97.296898246482684</c:v>
                </c:pt>
                <c:pt idx="127">
                  <c:v>97.296513642544141</c:v>
                </c:pt>
                <c:pt idx="128">
                  <c:v>97.296047509764392</c:v>
                </c:pt>
                <c:pt idx="129">
                  <c:v>97.295501746554407</c:v>
                </c:pt>
                <c:pt idx="130">
                  <c:v>97.294878193297535</c:v>
                </c:pt>
                <c:pt idx="131">
                  <c:v>97.294178634549795</c:v>
                </c:pt>
                <c:pt idx="132">
                  <c:v>97.293404801140511</c:v>
                </c:pt>
                <c:pt idx="133">
                  <c:v>97.292558372179187</c:v>
                </c:pt>
                <c:pt idx="134">
                  <c:v>97.29164097697273</c:v>
                </c:pt>
                <c:pt idx="135">
                  <c:v>97.290654196858213</c:v>
                </c:pt>
                <c:pt idx="136">
                  <c:v>97.289599566955388</c:v>
                </c:pt>
                <c:pt idx="137">
                  <c:v>97.288478577842582</c:v>
                </c:pt>
                <c:pt idx="138">
                  <c:v>97.287292677160551</c:v>
                </c:pt>
                <c:pt idx="139">
                  <c:v>97.286043271147378</c:v>
                </c:pt>
                <c:pt idx="140">
                  <c:v>97.284731726107921</c:v>
                </c:pt>
                <c:pt idx="141">
                  <c:v>97.28335936982127</c:v>
                </c:pt>
                <c:pt idx="142">
                  <c:v>97.281927492889025</c:v>
                </c:pt>
                <c:pt idx="143">
                  <c:v>97.280437350027299</c:v>
                </c:pt>
                <c:pt idx="144">
                  <c:v>97.27889016130527</c:v>
                </c:pt>
                <c:pt idx="145">
                  <c:v>97.277287113332804</c:v>
                </c:pt>
                <c:pt idx="146">
                  <c:v>97.275629360399478</c:v>
                </c:pt>
                <c:pt idx="147">
                  <c:v>97.273918025567525</c:v>
                </c:pt>
                <c:pt idx="148">
                  <c:v>97.272154201720511</c:v>
                </c:pt>
                <c:pt idx="149">
                  <c:v>97.270338952570341</c:v>
                </c:pt>
                <c:pt idx="150">
                  <c:v>97.268473313623815</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Eff_vs_IOUT!$AI$7:$AI$157</c:f>
              <c:numCache>
                <c:formatCode>General</c:formatCode>
                <c:ptCount val="151"/>
                <c:pt idx="0">
                  <c:v>3.6111792194251386E-3</c:v>
                </c:pt>
                <c:pt idx="1">
                  <c:v>2.0973235152909647E-2</c:v>
                </c:pt>
                <c:pt idx="2">
                  <c:v>3.8365525402342747E-2</c:v>
                </c:pt>
                <c:pt idx="3">
                  <c:v>5.5788049967724442E-2</c:v>
                </c:pt>
                <c:pt idx="4">
                  <c:v>7.3240808849054775E-2</c:v>
                </c:pt>
                <c:pt idx="5">
                  <c:v>9.0723802046333679E-2</c:v>
                </c:pt>
                <c:pt idx="6">
                  <c:v>0.10823702955956116</c:v>
                </c:pt>
                <c:pt idx="7">
                  <c:v>0.12578049138873729</c:v>
                </c:pt>
                <c:pt idx="8">
                  <c:v>0.14335418753386203</c:v>
                </c:pt>
                <c:pt idx="9">
                  <c:v>0.16095811799493531</c:v>
                </c:pt>
                <c:pt idx="10">
                  <c:v>0.17859228277195727</c:v>
                </c:pt>
                <c:pt idx="11">
                  <c:v>0.19625668186492778</c:v>
                </c:pt>
                <c:pt idx="12">
                  <c:v>0.21395131527384684</c:v>
                </c:pt>
                <c:pt idx="13">
                  <c:v>0.23167618299871467</c:v>
                </c:pt>
                <c:pt idx="14">
                  <c:v>0.24943128503953094</c:v>
                </c:pt>
                <c:pt idx="15">
                  <c:v>0.26721662139629582</c:v>
                </c:pt>
                <c:pt idx="16">
                  <c:v>0.28503219206900943</c:v>
                </c:pt>
                <c:pt idx="17">
                  <c:v>0.30287799705767154</c:v>
                </c:pt>
                <c:pt idx="18">
                  <c:v>0.32075403636228228</c:v>
                </c:pt>
                <c:pt idx="19">
                  <c:v>0.33866030998284158</c:v>
                </c:pt>
                <c:pt idx="20">
                  <c:v>0.35659681791934955</c:v>
                </c:pt>
                <c:pt idx="21">
                  <c:v>0.37456356017180609</c:v>
                </c:pt>
                <c:pt idx="22">
                  <c:v>0.39256053674021119</c:v>
                </c:pt>
                <c:pt idx="23">
                  <c:v>0.41058774762456496</c:v>
                </c:pt>
                <c:pt idx="24">
                  <c:v>0.42864519282486718</c:v>
                </c:pt>
                <c:pt idx="25">
                  <c:v>0.44673287234111819</c:v>
                </c:pt>
                <c:pt idx="26">
                  <c:v>0.46485078617331788</c:v>
                </c:pt>
                <c:pt idx="27">
                  <c:v>0.48299893432146596</c:v>
                </c:pt>
                <c:pt idx="28">
                  <c:v>0.50117731678556265</c:v>
                </c:pt>
                <c:pt idx="29">
                  <c:v>0.51938593356560803</c:v>
                </c:pt>
                <c:pt idx="30">
                  <c:v>0.53762478466160191</c:v>
                </c:pt>
                <c:pt idx="31">
                  <c:v>0.55589387007354452</c:v>
                </c:pt>
                <c:pt idx="32">
                  <c:v>0.57419318980143574</c:v>
                </c:pt>
                <c:pt idx="33">
                  <c:v>0.59252274384527548</c:v>
                </c:pt>
                <c:pt idx="34">
                  <c:v>0.61088253220506383</c:v>
                </c:pt>
                <c:pt idx="35">
                  <c:v>0.62927255488080081</c:v>
                </c:pt>
                <c:pt idx="36">
                  <c:v>0.64769281187248628</c:v>
                </c:pt>
                <c:pt idx="37">
                  <c:v>0.66614330318012049</c:v>
                </c:pt>
                <c:pt idx="38">
                  <c:v>0.68462402880370321</c:v>
                </c:pt>
                <c:pt idx="39">
                  <c:v>0.70313498874323466</c:v>
                </c:pt>
                <c:pt idx="40">
                  <c:v>0.72167618299871461</c:v>
                </c:pt>
                <c:pt idx="41">
                  <c:v>0.74024761157014318</c:v>
                </c:pt>
                <c:pt idx="42">
                  <c:v>0.75884927445752037</c:v>
                </c:pt>
                <c:pt idx="43">
                  <c:v>0.77748117166084596</c:v>
                </c:pt>
                <c:pt idx="44">
                  <c:v>0.7961433031801205</c:v>
                </c:pt>
                <c:pt idx="45">
                  <c:v>0.81483566901534343</c:v>
                </c:pt>
                <c:pt idx="46">
                  <c:v>0.8335582691665151</c:v>
                </c:pt>
                <c:pt idx="47">
                  <c:v>0.85231110363363527</c:v>
                </c:pt>
                <c:pt idx="48">
                  <c:v>0.87109417241670384</c:v>
                </c:pt>
                <c:pt idx="49">
                  <c:v>0.88990747551572125</c:v>
                </c:pt>
                <c:pt idx="50">
                  <c:v>0.90875101293068727</c:v>
                </c:pt>
                <c:pt idx="51">
                  <c:v>0.92762478466160181</c:v>
                </c:pt>
                <c:pt idx="52">
                  <c:v>0.94652879070846541</c:v>
                </c:pt>
                <c:pt idx="53">
                  <c:v>0.96546303107127718</c:v>
                </c:pt>
                <c:pt idx="54">
                  <c:v>0.98442750575003746</c:v>
                </c:pt>
                <c:pt idx="55">
                  <c:v>1.0034222147447465</c:v>
                </c:pt>
                <c:pt idx="56">
                  <c:v>1.0224471580554038</c:v>
                </c:pt>
                <c:pt idx="57">
                  <c:v>1.0415023356820101</c:v>
                </c:pt>
                <c:pt idx="58">
                  <c:v>1.0605877476245649</c:v>
                </c:pt>
                <c:pt idx="59">
                  <c:v>1.0797033938830682</c:v>
                </c:pt>
                <c:pt idx="60">
                  <c:v>1.0988492744575202</c:v>
                </c:pt>
                <c:pt idx="61">
                  <c:v>1.1180253893479208</c:v>
                </c:pt>
                <c:pt idx="62">
                  <c:v>1.1372317385542703</c:v>
                </c:pt>
                <c:pt idx="63">
                  <c:v>1.1564683220765681</c:v>
                </c:pt>
                <c:pt idx="64">
                  <c:v>1.1757351399148144</c:v>
                </c:pt>
                <c:pt idx="65">
                  <c:v>1.1950321920690092</c:v>
                </c:pt>
                <c:pt idx="66">
                  <c:v>1.2143594785391529</c:v>
                </c:pt>
                <c:pt idx="67">
                  <c:v>1.2337169993252453</c:v>
                </c:pt>
                <c:pt idx="68">
                  <c:v>1.253104754427286</c:v>
                </c:pt>
                <c:pt idx="69">
                  <c:v>1.2725227438452753</c:v>
                </c:pt>
                <c:pt idx="70">
                  <c:v>1.2919709675792135</c:v>
                </c:pt>
                <c:pt idx="71">
                  <c:v>1.3114494256290998</c:v>
                </c:pt>
                <c:pt idx="72">
                  <c:v>1.3309581179949352</c:v>
                </c:pt>
                <c:pt idx="73">
                  <c:v>1.350497044676719</c:v>
                </c:pt>
                <c:pt idx="74">
                  <c:v>1.3700662056744515</c:v>
                </c:pt>
                <c:pt idx="75">
                  <c:v>1.3896656009881325</c:v>
                </c:pt>
                <c:pt idx="76">
                  <c:v>1.4092952306177622</c:v>
                </c:pt>
                <c:pt idx="77">
                  <c:v>1.4289550945633405</c:v>
                </c:pt>
                <c:pt idx="78">
                  <c:v>1.4486451928248674</c:v>
                </c:pt>
                <c:pt idx="79">
                  <c:v>1.4683655254023429</c:v>
                </c:pt>
                <c:pt idx="80">
                  <c:v>1.4881160922957668</c:v>
                </c:pt>
                <c:pt idx="81">
                  <c:v>1.5078968935051391</c:v>
                </c:pt>
                <c:pt idx="82">
                  <c:v>1.5277079290304607</c:v>
                </c:pt>
                <c:pt idx="83">
                  <c:v>1.5475491988717305</c:v>
                </c:pt>
                <c:pt idx="84">
                  <c:v>1.5674207030289489</c:v>
                </c:pt>
                <c:pt idx="85">
                  <c:v>1.5873224415021163</c:v>
                </c:pt>
                <c:pt idx="86">
                  <c:v>1.6072544142912313</c:v>
                </c:pt>
                <c:pt idx="87">
                  <c:v>1.627216621396296</c:v>
                </c:pt>
                <c:pt idx="88">
                  <c:v>1.6472090628173086</c:v>
                </c:pt>
                <c:pt idx="89">
                  <c:v>1.6672317385542701</c:v>
                </c:pt>
                <c:pt idx="90">
                  <c:v>1.6872846486071802</c:v>
                </c:pt>
                <c:pt idx="91">
                  <c:v>1.7073677929760391</c:v>
                </c:pt>
                <c:pt idx="92">
                  <c:v>1.7274811716608462</c:v>
                </c:pt>
                <c:pt idx="93">
                  <c:v>1.747624784661602</c:v>
                </c:pt>
                <c:pt idx="94">
                  <c:v>1.7677986319783066</c:v>
                </c:pt>
                <c:pt idx="95">
                  <c:v>1.7880027136109595</c:v>
                </c:pt>
                <c:pt idx="96">
                  <c:v>1.8082370295595607</c:v>
                </c:pt>
                <c:pt idx="97">
                  <c:v>1.8285015798241113</c:v>
                </c:pt>
                <c:pt idx="98">
                  <c:v>1.8487963644046101</c:v>
                </c:pt>
                <c:pt idx="99">
                  <c:v>1.8691213833010576</c:v>
                </c:pt>
                <c:pt idx="100">
                  <c:v>1.8894766365134537</c:v>
                </c:pt>
                <c:pt idx="101">
                  <c:v>1.9098621240417986</c:v>
                </c:pt>
                <c:pt idx="102">
                  <c:v>1.9302778458860914</c:v>
                </c:pt>
                <c:pt idx="103">
                  <c:v>1.9507238020463336</c:v>
                </c:pt>
                <c:pt idx="104">
                  <c:v>1.9711999925225245</c:v>
                </c:pt>
                <c:pt idx="105">
                  <c:v>1.991706417314663</c:v>
                </c:pt>
                <c:pt idx="106">
                  <c:v>2.0122430764227515</c:v>
                </c:pt>
                <c:pt idx="107">
                  <c:v>2.0328099698467872</c:v>
                </c:pt>
                <c:pt idx="108">
                  <c:v>2.053407097586772</c:v>
                </c:pt>
                <c:pt idx="109">
                  <c:v>2.0740344596427054</c:v>
                </c:pt>
                <c:pt idx="110">
                  <c:v>2.0946920560145879</c:v>
                </c:pt>
                <c:pt idx="111">
                  <c:v>2.1153798867024181</c:v>
                </c:pt>
                <c:pt idx="112">
                  <c:v>2.1360979517061973</c:v>
                </c:pt>
                <c:pt idx="113">
                  <c:v>2.1568462510259256</c:v>
                </c:pt>
                <c:pt idx="114">
                  <c:v>2.1776247846616017</c:v>
                </c:pt>
                <c:pt idx="115">
                  <c:v>2.1984335526132268</c:v>
                </c:pt>
                <c:pt idx="116">
                  <c:v>2.2192725548808006</c:v>
                </c:pt>
                <c:pt idx="117">
                  <c:v>2.2401417914643234</c:v>
                </c:pt>
                <c:pt idx="118">
                  <c:v>2.2610412623637939</c:v>
                </c:pt>
                <c:pt idx="119">
                  <c:v>2.2819709675792135</c:v>
                </c:pt>
                <c:pt idx="120">
                  <c:v>2.3029309071105812</c:v>
                </c:pt>
                <c:pt idx="121">
                  <c:v>2.3239210809578976</c:v>
                </c:pt>
                <c:pt idx="122">
                  <c:v>2.3449414891211635</c:v>
                </c:pt>
                <c:pt idx="123">
                  <c:v>2.3659921316003771</c:v>
                </c:pt>
                <c:pt idx="124">
                  <c:v>2.3870730083955403</c:v>
                </c:pt>
                <c:pt idx="125">
                  <c:v>2.4081841195066516</c:v>
                </c:pt>
                <c:pt idx="126">
                  <c:v>2.429325464933711</c:v>
                </c:pt>
                <c:pt idx="127">
                  <c:v>2.4504970446767196</c:v>
                </c:pt>
                <c:pt idx="128">
                  <c:v>2.4716988587356763</c:v>
                </c:pt>
                <c:pt idx="129">
                  <c:v>2.4929309071105816</c:v>
                </c:pt>
                <c:pt idx="130">
                  <c:v>2.5141931898014356</c:v>
                </c:pt>
                <c:pt idx="131">
                  <c:v>2.5354857068082381</c:v>
                </c:pt>
                <c:pt idx="132">
                  <c:v>2.5568084581309898</c:v>
                </c:pt>
                <c:pt idx="133">
                  <c:v>2.5781614437696896</c:v>
                </c:pt>
                <c:pt idx="134">
                  <c:v>2.5995446637243385</c:v>
                </c:pt>
                <c:pt idx="135">
                  <c:v>2.6209581179949355</c:v>
                </c:pt>
                <c:pt idx="136">
                  <c:v>2.6424018065814812</c:v>
                </c:pt>
                <c:pt idx="137">
                  <c:v>2.6638757294839759</c:v>
                </c:pt>
                <c:pt idx="138">
                  <c:v>2.6853798867024179</c:v>
                </c:pt>
                <c:pt idx="139">
                  <c:v>2.7069142782368099</c:v>
                </c:pt>
                <c:pt idx="140">
                  <c:v>2.72847890408715</c:v>
                </c:pt>
                <c:pt idx="141">
                  <c:v>2.7500737642534379</c:v>
                </c:pt>
                <c:pt idx="142">
                  <c:v>2.7716988587356757</c:v>
                </c:pt>
                <c:pt idx="143">
                  <c:v>2.7933541875338617</c:v>
                </c:pt>
                <c:pt idx="144">
                  <c:v>2.8150397506479963</c:v>
                </c:pt>
                <c:pt idx="145">
                  <c:v>2.8367555480780786</c:v>
                </c:pt>
                <c:pt idx="146">
                  <c:v>2.8585015798241113</c:v>
                </c:pt>
                <c:pt idx="147">
                  <c:v>2.8802778458860923</c:v>
                </c:pt>
                <c:pt idx="148">
                  <c:v>2.9020843462640205</c:v>
                </c:pt>
                <c:pt idx="149">
                  <c:v>2.9239210809578982</c:v>
                </c:pt>
                <c:pt idx="150">
                  <c:v>2.9457880499677245</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Eff_vs_IOUT!$AO$7:$AO$157</c:f>
              <c:numCache>
                <c:formatCode>General</c:formatCode>
                <c:ptCount val="151"/>
                <c:pt idx="0">
                  <c:v>1.6273599625143912E-2</c:v>
                </c:pt>
                <c:pt idx="1">
                  <c:v>1.6713811265355556E-2</c:v>
                </c:pt>
                <c:pt idx="2">
                  <c:v>1.7196350947895234E-2</c:v>
                </c:pt>
                <c:pt idx="3">
                  <c:v>1.7721218672762957E-2</c:v>
                </c:pt>
                <c:pt idx="4">
                  <c:v>1.8288414439958729E-2</c:v>
                </c:pt>
                <c:pt idx="5">
                  <c:v>1.8897938249482535E-2</c:v>
                </c:pt>
                <c:pt idx="6">
                  <c:v>1.954979010133439E-2</c:v>
                </c:pt>
                <c:pt idx="7">
                  <c:v>2.0243969995514276E-2</c:v>
                </c:pt>
                <c:pt idx="8">
                  <c:v>2.0980477932022221E-2</c:v>
                </c:pt>
                <c:pt idx="9">
                  <c:v>2.1759313910858193E-2</c:v>
                </c:pt>
                <c:pt idx="10">
                  <c:v>2.2580477932022214E-2</c:v>
                </c:pt>
                <c:pt idx="11">
                  <c:v>2.3443969995514291E-2</c:v>
                </c:pt>
                <c:pt idx="12">
                  <c:v>2.4349790101334388E-2</c:v>
                </c:pt>
                <c:pt idx="13">
                  <c:v>2.5297938249482531E-2</c:v>
                </c:pt>
                <c:pt idx="14">
                  <c:v>2.6288414439958725E-2</c:v>
                </c:pt>
                <c:pt idx="15">
                  <c:v>2.7321218672762958E-2</c:v>
                </c:pt>
                <c:pt idx="16">
                  <c:v>2.8396350947895242E-2</c:v>
                </c:pt>
                <c:pt idx="17">
                  <c:v>2.9513811265355558E-2</c:v>
                </c:pt>
                <c:pt idx="18">
                  <c:v>3.0673599625143912E-2</c:v>
                </c:pt>
                <c:pt idx="19">
                  <c:v>3.1875716027260317E-2</c:v>
                </c:pt>
                <c:pt idx="20">
                  <c:v>3.3120160471704754E-2</c:v>
                </c:pt>
                <c:pt idx="21">
                  <c:v>3.4406932958477257E-2</c:v>
                </c:pt>
                <c:pt idx="22">
                  <c:v>3.5736033487577784E-2</c:v>
                </c:pt>
                <c:pt idx="23">
                  <c:v>3.7107462059006349E-2</c:v>
                </c:pt>
                <c:pt idx="24">
                  <c:v>3.8521218672762952E-2</c:v>
                </c:pt>
                <c:pt idx="25">
                  <c:v>3.9977303328847608E-2</c:v>
                </c:pt>
                <c:pt idx="26">
                  <c:v>4.1475716027260329E-2</c:v>
                </c:pt>
                <c:pt idx="27">
                  <c:v>4.3016456768001067E-2</c:v>
                </c:pt>
                <c:pt idx="28">
                  <c:v>4.459952555106983E-2</c:v>
                </c:pt>
                <c:pt idx="29">
                  <c:v>4.6224922376466679E-2</c:v>
                </c:pt>
                <c:pt idx="30">
                  <c:v>4.7892647244191539E-2</c:v>
                </c:pt>
                <c:pt idx="31">
                  <c:v>4.9602700154244443E-2</c:v>
                </c:pt>
                <c:pt idx="32">
                  <c:v>5.1355081106625407E-2</c:v>
                </c:pt>
                <c:pt idx="33">
                  <c:v>5.3149790101334381E-2</c:v>
                </c:pt>
                <c:pt idx="34">
                  <c:v>5.4986827138371414E-2</c:v>
                </c:pt>
                <c:pt idx="35">
                  <c:v>5.6866192217736519E-2</c:v>
                </c:pt>
                <c:pt idx="36">
                  <c:v>5.8787885339429621E-2</c:v>
                </c:pt>
                <c:pt idx="37">
                  <c:v>6.0751906503450789E-2</c:v>
                </c:pt>
                <c:pt idx="38">
                  <c:v>6.2758255709799995E-2</c:v>
                </c:pt>
                <c:pt idx="39">
                  <c:v>6.480693295847724E-2</c:v>
                </c:pt>
                <c:pt idx="40">
                  <c:v>6.6897938249482536E-2</c:v>
                </c:pt>
                <c:pt idx="41">
                  <c:v>6.9031271582815898E-2</c:v>
                </c:pt>
                <c:pt idx="42">
                  <c:v>7.120693295847727E-2</c:v>
                </c:pt>
                <c:pt idx="43">
                  <c:v>7.3424922376466681E-2</c:v>
                </c:pt>
                <c:pt idx="44">
                  <c:v>7.5685239836784129E-2</c:v>
                </c:pt>
                <c:pt idx="45">
                  <c:v>7.7987885339429616E-2</c:v>
                </c:pt>
                <c:pt idx="46">
                  <c:v>8.0332858884403197E-2</c:v>
                </c:pt>
                <c:pt idx="47">
                  <c:v>8.2720160471704773E-2</c:v>
                </c:pt>
                <c:pt idx="48">
                  <c:v>8.5149790101334388E-2</c:v>
                </c:pt>
                <c:pt idx="49">
                  <c:v>8.7621747773292041E-2</c:v>
                </c:pt>
                <c:pt idx="50">
                  <c:v>9.0136033487577774E-2</c:v>
                </c:pt>
                <c:pt idx="51">
                  <c:v>9.2692647244191517E-2</c:v>
                </c:pt>
                <c:pt idx="52">
                  <c:v>9.5291589043133368E-2</c:v>
                </c:pt>
                <c:pt idx="53">
                  <c:v>9.7932858884403229E-2</c:v>
                </c:pt>
                <c:pt idx="54">
                  <c:v>0.10061645676800106</c:v>
                </c:pt>
                <c:pt idx="55">
                  <c:v>0.103342382693927</c:v>
                </c:pt>
                <c:pt idx="56">
                  <c:v>0.10611063666218096</c:v>
                </c:pt>
                <c:pt idx="57">
                  <c:v>0.10892121867276297</c:v>
                </c:pt>
                <c:pt idx="58">
                  <c:v>0.11177412872567299</c:v>
                </c:pt>
                <c:pt idx="59">
                  <c:v>0.11466936682091108</c:v>
                </c:pt>
                <c:pt idx="60">
                  <c:v>0.11760693295847718</c:v>
                </c:pt>
                <c:pt idx="61">
                  <c:v>0.12058682713837149</c:v>
                </c:pt>
                <c:pt idx="62">
                  <c:v>0.12360904936059364</c:v>
                </c:pt>
                <c:pt idx="63">
                  <c:v>0.12667359962514393</c:v>
                </c:pt>
                <c:pt idx="64">
                  <c:v>0.12978047793202224</c:v>
                </c:pt>
                <c:pt idx="65">
                  <c:v>0.13292968428122859</c:v>
                </c:pt>
                <c:pt idx="66">
                  <c:v>0.13612121867276294</c:v>
                </c:pt>
                <c:pt idx="67">
                  <c:v>0.13935508110662542</c:v>
                </c:pt>
                <c:pt idx="68">
                  <c:v>0.14263127158281591</c:v>
                </c:pt>
                <c:pt idx="69">
                  <c:v>0.14594979010133435</c:v>
                </c:pt>
                <c:pt idx="70">
                  <c:v>0.14931063666218092</c:v>
                </c:pt>
                <c:pt idx="71">
                  <c:v>0.15271381126535552</c:v>
                </c:pt>
                <c:pt idx="72">
                  <c:v>0.15615931391085819</c:v>
                </c:pt>
                <c:pt idx="73">
                  <c:v>0.15964714459868892</c:v>
                </c:pt>
                <c:pt idx="74">
                  <c:v>0.16317730332884772</c:v>
                </c:pt>
                <c:pt idx="75">
                  <c:v>0.16674979010133442</c:v>
                </c:pt>
                <c:pt idx="76">
                  <c:v>0.1703646049161493</c:v>
                </c:pt>
                <c:pt idx="77">
                  <c:v>0.17402174777329205</c:v>
                </c:pt>
                <c:pt idx="78">
                  <c:v>0.17772121867276303</c:v>
                </c:pt>
                <c:pt idx="79">
                  <c:v>0.18146301761456193</c:v>
                </c:pt>
                <c:pt idx="80">
                  <c:v>0.18524714459868885</c:v>
                </c:pt>
                <c:pt idx="81">
                  <c:v>0.18907359962514389</c:v>
                </c:pt>
                <c:pt idx="82">
                  <c:v>0.19294238269392705</c:v>
                </c:pt>
                <c:pt idx="83">
                  <c:v>0.19685349380503814</c:v>
                </c:pt>
                <c:pt idx="84">
                  <c:v>0.20080693295847724</c:v>
                </c:pt>
                <c:pt idx="85">
                  <c:v>0.20480270015424457</c:v>
                </c:pt>
                <c:pt idx="86">
                  <c:v>0.20884079539233968</c:v>
                </c:pt>
                <c:pt idx="87">
                  <c:v>0.21292121867276304</c:v>
                </c:pt>
                <c:pt idx="88">
                  <c:v>0.21704396999551434</c:v>
                </c:pt>
                <c:pt idx="89">
                  <c:v>0.22120904936059368</c:v>
                </c:pt>
                <c:pt idx="90">
                  <c:v>0.22541645676800107</c:v>
                </c:pt>
                <c:pt idx="91">
                  <c:v>0.2296661922177366</c:v>
                </c:pt>
                <c:pt idx="92">
                  <c:v>0.23395825570980008</c:v>
                </c:pt>
                <c:pt idx="93">
                  <c:v>0.23829264724419158</c:v>
                </c:pt>
                <c:pt idx="94">
                  <c:v>0.24266936682091117</c:v>
                </c:pt>
                <c:pt idx="95">
                  <c:v>0.24708841443995883</c:v>
                </c:pt>
                <c:pt idx="96">
                  <c:v>0.25154979010133444</c:v>
                </c:pt>
                <c:pt idx="97">
                  <c:v>0.25605349380503817</c:v>
                </c:pt>
                <c:pt idx="98">
                  <c:v>0.26059952555106997</c:v>
                </c:pt>
                <c:pt idx="99">
                  <c:v>0.26518788533942966</c:v>
                </c:pt>
                <c:pt idx="100">
                  <c:v>0.26981857317011748</c:v>
                </c:pt>
                <c:pt idx="101">
                  <c:v>0.27449158904313348</c:v>
                </c:pt>
                <c:pt idx="102">
                  <c:v>0.27920693295847732</c:v>
                </c:pt>
                <c:pt idx="103">
                  <c:v>0.28396460491614939</c:v>
                </c:pt>
                <c:pt idx="104">
                  <c:v>0.28876460491614941</c:v>
                </c:pt>
                <c:pt idx="105">
                  <c:v>0.29360693295847734</c:v>
                </c:pt>
                <c:pt idx="106">
                  <c:v>0.2984915890431335</c:v>
                </c:pt>
                <c:pt idx="107">
                  <c:v>0.30341857317011756</c:v>
                </c:pt>
                <c:pt idx="108">
                  <c:v>0.30838788533942973</c:v>
                </c:pt>
                <c:pt idx="109">
                  <c:v>0.31339952555106992</c:v>
                </c:pt>
                <c:pt idx="110">
                  <c:v>0.31845349380503829</c:v>
                </c:pt>
                <c:pt idx="111">
                  <c:v>0.32354979010133444</c:v>
                </c:pt>
                <c:pt idx="112">
                  <c:v>0.32868841443995889</c:v>
                </c:pt>
                <c:pt idx="113">
                  <c:v>0.33386936682091117</c:v>
                </c:pt>
                <c:pt idx="114">
                  <c:v>0.33909264724419169</c:v>
                </c:pt>
                <c:pt idx="115">
                  <c:v>0.3443582557098</c:v>
                </c:pt>
                <c:pt idx="116">
                  <c:v>0.34966619221773659</c:v>
                </c:pt>
                <c:pt idx="117">
                  <c:v>0.35501645676800114</c:v>
                </c:pt>
                <c:pt idx="118">
                  <c:v>0.36040904936059381</c:v>
                </c:pt>
                <c:pt idx="119">
                  <c:v>0.36584396999551438</c:v>
                </c:pt>
                <c:pt idx="120">
                  <c:v>0.37132121867276308</c:v>
                </c:pt>
                <c:pt idx="121">
                  <c:v>0.37684079539233972</c:v>
                </c:pt>
                <c:pt idx="122">
                  <c:v>0.3824027001542446</c:v>
                </c:pt>
                <c:pt idx="123">
                  <c:v>0.38800693295847727</c:v>
                </c:pt>
                <c:pt idx="124">
                  <c:v>0.39365349380503822</c:v>
                </c:pt>
                <c:pt idx="125">
                  <c:v>0.39934238269392713</c:v>
                </c:pt>
                <c:pt idx="126">
                  <c:v>0.40507359962514417</c:v>
                </c:pt>
                <c:pt idx="127">
                  <c:v>0.41084714459868904</c:v>
                </c:pt>
                <c:pt idx="128">
                  <c:v>0.41666301761456204</c:v>
                </c:pt>
                <c:pt idx="129">
                  <c:v>0.4225212186727631</c:v>
                </c:pt>
                <c:pt idx="130">
                  <c:v>0.42842174777329212</c:v>
                </c:pt>
                <c:pt idx="131">
                  <c:v>0.43436460491614942</c:v>
                </c:pt>
                <c:pt idx="132">
                  <c:v>0.4403497901013344</c:v>
                </c:pt>
                <c:pt idx="133">
                  <c:v>0.44637730332884773</c:v>
                </c:pt>
                <c:pt idx="134">
                  <c:v>0.45244714459868901</c:v>
                </c:pt>
                <c:pt idx="135">
                  <c:v>0.45855931391085841</c:v>
                </c:pt>
                <c:pt idx="136">
                  <c:v>0.4647138112653556</c:v>
                </c:pt>
                <c:pt idx="137">
                  <c:v>0.47091063666218108</c:v>
                </c:pt>
                <c:pt idx="138">
                  <c:v>0.47714979010133446</c:v>
                </c:pt>
                <c:pt idx="139">
                  <c:v>0.48343127158281607</c:v>
                </c:pt>
                <c:pt idx="140">
                  <c:v>0.48975508110662547</c:v>
                </c:pt>
                <c:pt idx="141">
                  <c:v>0.49612121867276304</c:v>
                </c:pt>
                <c:pt idx="142">
                  <c:v>0.50252968428122857</c:v>
                </c:pt>
                <c:pt idx="143">
                  <c:v>0.50898047793202217</c:v>
                </c:pt>
                <c:pt idx="144">
                  <c:v>0.51547359962514383</c:v>
                </c:pt>
                <c:pt idx="145">
                  <c:v>0.52200904936059367</c:v>
                </c:pt>
                <c:pt idx="146">
                  <c:v>0.52858682713837157</c:v>
                </c:pt>
                <c:pt idx="147">
                  <c:v>0.53520693295847732</c:v>
                </c:pt>
                <c:pt idx="148">
                  <c:v>0.54186936682091125</c:v>
                </c:pt>
                <c:pt idx="149">
                  <c:v>0.54857412872567313</c:v>
                </c:pt>
                <c:pt idx="150">
                  <c:v>0.55532121867276307</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Eff_vs_IOUT!$AP$7:$AP$157</c:f>
              <c:numCache>
                <c:formatCode>General</c:formatCode>
                <c:ptCount val="151"/>
                <c:pt idx="0">
                  <c:v>3.2500612974826247E-3</c:v>
                </c:pt>
                <c:pt idx="1">
                  <c:v>3.2636667396594961E-3</c:v>
                </c:pt>
                <c:pt idx="2">
                  <c:v>3.3044830661901081E-3</c:v>
                </c:pt>
                <c:pt idx="3">
                  <c:v>3.3725102770744619E-3</c:v>
                </c:pt>
                <c:pt idx="4">
                  <c:v>3.4677483723125568E-3</c:v>
                </c:pt>
                <c:pt idx="5">
                  <c:v>3.5901973519043935E-3</c:v>
                </c:pt>
                <c:pt idx="6">
                  <c:v>3.7398572158499725E-3</c:v>
                </c:pt>
                <c:pt idx="7">
                  <c:v>3.9167279641492917E-3</c:v>
                </c:pt>
                <c:pt idx="8">
                  <c:v>4.1208095968023536E-3</c:v>
                </c:pt>
                <c:pt idx="9">
                  <c:v>4.3521021138091557E-3</c:v>
                </c:pt>
                <c:pt idx="10">
                  <c:v>4.6106055151697006E-3</c:v>
                </c:pt>
                <c:pt idx="11">
                  <c:v>4.8963198008839864E-3</c:v>
                </c:pt>
                <c:pt idx="12">
                  <c:v>5.2092449709520124E-3</c:v>
                </c:pt>
                <c:pt idx="13">
                  <c:v>5.5493810253737829E-3</c:v>
                </c:pt>
                <c:pt idx="14">
                  <c:v>5.9167279641492918E-3</c:v>
                </c:pt>
                <c:pt idx="15">
                  <c:v>6.3112857872785443E-3</c:v>
                </c:pt>
                <c:pt idx="16">
                  <c:v>6.7330544947615386E-3</c:v>
                </c:pt>
                <c:pt idx="17">
                  <c:v>7.1820340865982714E-3</c:v>
                </c:pt>
                <c:pt idx="18">
                  <c:v>7.658224562788747E-3</c:v>
                </c:pt>
                <c:pt idx="19">
                  <c:v>8.1616259233329661E-3</c:v>
                </c:pt>
                <c:pt idx="20">
                  <c:v>8.6922381682309254E-3</c:v>
                </c:pt>
                <c:pt idx="21">
                  <c:v>9.2500612974826257E-3</c:v>
                </c:pt>
                <c:pt idx="22">
                  <c:v>9.8350953110880671E-3</c:v>
                </c:pt>
                <c:pt idx="23">
                  <c:v>1.0447340209047251E-2</c:v>
                </c:pt>
                <c:pt idx="24">
                  <c:v>1.1086795991360176E-2</c:v>
                </c:pt>
                <c:pt idx="25">
                  <c:v>1.1753462658026842E-2</c:v>
                </c:pt>
                <c:pt idx="26">
                  <c:v>1.2447340209047256E-2</c:v>
                </c:pt>
                <c:pt idx="27">
                  <c:v>1.3168428644421403E-2</c:v>
                </c:pt>
                <c:pt idx="28">
                  <c:v>1.3916727964149294E-2</c:v>
                </c:pt>
                <c:pt idx="29">
                  <c:v>1.4692238168230926E-2</c:v>
                </c:pt>
                <c:pt idx="30">
                  <c:v>1.5494959256666298E-2</c:v>
                </c:pt>
                <c:pt idx="31">
                  <c:v>1.6324891229455414E-2</c:v>
                </c:pt>
                <c:pt idx="32">
                  <c:v>1.7182034086598272E-2</c:v>
                </c:pt>
                <c:pt idx="33">
                  <c:v>1.806638782809487E-2</c:v>
                </c:pt>
                <c:pt idx="34">
                  <c:v>1.8977952453945214E-2</c:v>
                </c:pt>
                <c:pt idx="35">
                  <c:v>1.9916727964149297E-2</c:v>
                </c:pt>
                <c:pt idx="36">
                  <c:v>2.0882714358707109E-2</c:v>
                </c:pt>
                <c:pt idx="37">
                  <c:v>2.1875911637618692E-2</c:v>
                </c:pt>
                <c:pt idx="38">
                  <c:v>2.2896319800883989E-2</c:v>
                </c:pt>
                <c:pt idx="39">
                  <c:v>2.3943938848503037E-2</c:v>
                </c:pt>
                <c:pt idx="40">
                  <c:v>2.5018768780475827E-2</c:v>
                </c:pt>
                <c:pt idx="41">
                  <c:v>2.6120809596802352E-2</c:v>
                </c:pt>
                <c:pt idx="42">
                  <c:v>2.7250061297482624E-2</c:v>
                </c:pt>
                <c:pt idx="43">
                  <c:v>2.8406523882516639E-2</c:v>
                </c:pt>
                <c:pt idx="44">
                  <c:v>2.9590197351904397E-2</c:v>
                </c:pt>
                <c:pt idx="45">
                  <c:v>3.0801081705645886E-2</c:v>
                </c:pt>
                <c:pt idx="46">
                  <c:v>3.2039176943741129E-2</c:v>
                </c:pt>
                <c:pt idx="47">
                  <c:v>3.3304483066190105E-2</c:v>
                </c:pt>
                <c:pt idx="48">
                  <c:v>3.4597000072992823E-2</c:v>
                </c:pt>
                <c:pt idx="49">
                  <c:v>3.5916727964149305E-2</c:v>
                </c:pt>
                <c:pt idx="50">
                  <c:v>3.7263666739659501E-2</c:v>
                </c:pt>
                <c:pt idx="51">
                  <c:v>3.8637816399523441E-2</c:v>
                </c:pt>
                <c:pt idx="52">
                  <c:v>4.0039176943741143E-2</c:v>
                </c:pt>
                <c:pt idx="53">
                  <c:v>4.1467748372312575E-2</c:v>
                </c:pt>
                <c:pt idx="54">
                  <c:v>4.2923530685237736E-2</c:v>
                </c:pt>
                <c:pt idx="55">
                  <c:v>4.440652388251666E-2</c:v>
                </c:pt>
                <c:pt idx="56">
                  <c:v>4.59167279641493E-2</c:v>
                </c:pt>
                <c:pt idx="57">
                  <c:v>4.7454142930135695E-2</c:v>
                </c:pt>
                <c:pt idx="58">
                  <c:v>4.9018768780475834E-2</c:v>
                </c:pt>
                <c:pt idx="59">
                  <c:v>5.0610605515169702E-2</c:v>
                </c:pt>
                <c:pt idx="60">
                  <c:v>5.2229653134217326E-2</c:v>
                </c:pt>
                <c:pt idx="61">
                  <c:v>5.3875911637618693E-2</c:v>
                </c:pt>
                <c:pt idx="62">
                  <c:v>5.5549381025373788E-2</c:v>
                </c:pt>
                <c:pt idx="63">
                  <c:v>5.7250061297482641E-2</c:v>
                </c:pt>
                <c:pt idx="64">
                  <c:v>5.8977952453945236E-2</c:v>
                </c:pt>
                <c:pt idx="65">
                  <c:v>6.0733054494761546E-2</c:v>
                </c:pt>
                <c:pt idx="66">
                  <c:v>6.2515367419931592E-2</c:v>
                </c:pt>
                <c:pt idx="67">
                  <c:v>6.4324891229455422E-2</c:v>
                </c:pt>
                <c:pt idx="68">
                  <c:v>6.6161625923332967E-2</c:v>
                </c:pt>
                <c:pt idx="69">
                  <c:v>6.8025571501564269E-2</c:v>
                </c:pt>
                <c:pt idx="70">
                  <c:v>6.99167279641493E-2</c:v>
                </c:pt>
                <c:pt idx="71">
                  <c:v>7.1835095311088074E-2</c:v>
                </c:pt>
                <c:pt idx="72">
                  <c:v>7.3780673542380576E-2</c:v>
                </c:pt>
                <c:pt idx="73">
                  <c:v>7.5753462658026877E-2</c:v>
                </c:pt>
                <c:pt idx="74">
                  <c:v>7.7753462658026892E-2</c:v>
                </c:pt>
                <c:pt idx="75">
                  <c:v>7.9780673542380595E-2</c:v>
                </c:pt>
                <c:pt idx="76">
                  <c:v>8.1835095311088096E-2</c:v>
                </c:pt>
                <c:pt idx="77">
                  <c:v>8.3916727964149271E-2</c:v>
                </c:pt>
                <c:pt idx="78">
                  <c:v>8.6025571501564285E-2</c:v>
                </c:pt>
                <c:pt idx="79">
                  <c:v>8.8161625923332987E-2</c:v>
                </c:pt>
                <c:pt idx="80">
                  <c:v>9.0324891229455431E-2</c:v>
                </c:pt>
                <c:pt idx="81">
                  <c:v>9.2515367419931618E-2</c:v>
                </c:pt>
                <c:pt idx="82">
                  <c:v>9.4733054494761562E-2</c:v>
                </c:pt>
                <c:pt idx="83">
                  <c:v>9.6977952453945235E-2</c:v>
                </c:pt>
                <c:pt idx="84">
                  <c:v>9.9250061297482622E-2</c:v>
                </c:pt>
                <c:pt idx="85">
                  <c:v>0.10154938102537382</c:v>
                </c:pt>
                <c:pt idx="86">
                  <c:v>0.10387591163761867</c:v>
                </c:pt>
                <c:pt idx="87">
                  <c:v>0.1062296531342173</c:v>
                </c:pt>
                <c:pt idx="88">
                  <c:v>0.1086106055151697</c:v>
                </c:pt>
                <c:pt idx="89">
                  <c:v>0.11101876878047585</c:v>
                </c:pt>
                <c:pt idx="90">
                  <c:v>0.11345414293013564</c:v>
                </c:pt>
                <c:pt idx="91">
                  <c:v>0.11591672796414931</c:v>
                </c:pt>
                <c:pt idx="92">
                  <c:v>0.11840652388251663</c:v>
                </c:pt>
                <c:pt idx="93">
                  <c:v>0.12092353068523776</c:v>
                </c:pt>
                <c:pt idx="94">
                  <c:v>0.12346774837231254</c:v>
                </c:pt>
                <c:pt idx="95">
                  <c:v>0.12603917694374117</c:v>
                </c:pt>
                <c:pt idx="96">
                  <c:v>0.1286378163995234</c:v>
                </c:pt>
                <c:pt idx="97">
                  <c:v>0.13126366673965956</c:v>
                </c:pt>
                <c:pt idx="98">
                  <c:v>0.1339167279641493</c:v>
                </c:pt>
                <c:pt idx="99">
                  <c:v>0.13659700007299283</c:v>
                </c:pt>
                <c:pt idx="100">
                  <c:v>0.13930448306619009</c:v>
                </c:pt>
                <c:pt idx="101">
                  <c:v>0.14203917694374116</c:v>
                </c:pt>
                <c:pt idx="102">
                  <c:v>0.14480108170564587</c:v>
                </c:pt>
                <c:pt idx="103">
                  <c:v>0.14759019735190443</c:v>
                </c:pt>
                <c:pt idx="104">
                  <c:v>0.15040652388251671</c:v>
                </c:pt>
                <c:pt idx="105">
                  <c:v>0.15325006129748261</c:v>
                </c:pt>
                <c:pt idx="106">
                  <c:v>0.15612080959680241</c:v>
                </c:pt>
                <c:pt idx="107">
                  <c:v>0.15901876878047583</c:v>
                </c:pt>
                <c:pt idx="108">
                  <c:v>0.16194393884850303</c:v>
                </c:pt>
                <c:pt idx="109">
                  <c:v>0.16489631980088401</c:v>
                </c:pt>
                <c:pt idx="110">
                  <c:v>0.16787591163761875</c:v>
                </c:pt>
                <c:pt idx="111">
                  <c:v>0.17088271435870708</c:v>
                </c:pt>
                <c:pt idx="112">
                  <c:v>0.17391672796414931</c:v>
                </c:pt>
                <c:pt idx="113">
                  <c:v>0.17697795245394524</c:v>
                </c:pt>
                <c:pt idx="114">
                  <c:v>0.18006638782809492</c:v>
                </c:pt>
                <c:pt idx="115">
                  <c:v>0.18318203408659831</c:v>
                </c:pt>
                <c:pt idx="116">
                  <c:v>0.18632489122945545</c:v>
                </c:pt>
                <c:pt idx="117">
                  <c:v>0.18949495925666632</c:v>
                </c:pt>
                <c:pt idx="118">
                  <c:v>0.192692238168231</c:v>
                </c:pt>
                <c:pt idx="119">
                  <c:v>0.1959167279641493</c:v>
                </c:pt>
                <c:pt idx="120">
                  <c:v>0.19916842864442141</c:v>
                </c:pt>
                <c:pt idx="121">
                  <c:v>0.2024473402090472</c:v>
                </c:pt>
                <c:pt idx="122">
                  <c:v>0.20575346265802688</c:v>
                </c:pt>
                <c:pt idx="123">
                  <c:v>0.20908679599136012</c:v>
                </c:pt>
                <c:pt idx="124">
                  <c:v>0.21244734020904721</c:v>
                </c:pt>
                <c:pt idx="125">
                  <c:v>0.21583509531108816</c:v>
                </c:pt>
                <c:pt idx="126">
                  <c:v>0.2192500612974827</c:v>
                </c:pt>
                <c:pt idx="127">
                  <c:v>0.22269223816823094</c:v>
                </c:pt>
                <c:pt idx="128">
                  <c:v>0.22616162592333297</c:v>
                </c:pt>
                <c:pt idx="129">
                  <c:v>0.22965822456278881</c:v>
                </c:pt>
                <c:pt idx="130">
                  <c:v>0.23318203408659829</c:v>
                </c:pt>
                <c:pt idx="131">
                  <c:v>0.23673305449476165</c:v>
                </c:pt>
                <c:pt idx="132">
                  <c:v>0.24031128578727856</c:v>
                </c:pt>
                <c:pt idx="133">
                  <c:v>0.2439167279641494</c:v>
                </c:pt>
                <c:pt idx="134">
                  <c:v>0.24754938102537383</c:v>
                </c:pt>
                <c:pt idx="135">
                  <c:v>0.25120924497095209</c:v>
                </c:pt>
                <c:pt idx="136">
                  <c:v>0.25489631980088395</c:v>
                </c:pt>
                <c:pt idx="137">
                  <c:v>0.25861060551516973</c:v>
                </c:pt>
                <c:pt idx="138">
                  <c:v>0.2623521021138091</c:v>
                </c:pt>
                <c:pt idx="139">
                  <c:v>0.2661208095968024</c:v>
                </c:pt>
                <c:pt idx="140">
                  <c:v>0.26991672796414934</c:v>
                </c:pt>
                <c:pt idx="141">
                  <c:v>0.27373985721584998</c:v>
                </c:pt>
                <c:pt idx="142">
                  <c:v>0.27759019735190432</c:v>
                </c:pt>
                <c:pt idx="143">
                  <c:v>0.28146774837231259</c:v>
                </c:pt>
                <c:pt idx="144">
                  <c:v>0.28537251027707439</c:v>
                </c:pt>
                <c:pt idx="145">
                  <c:v>0.28930448306619005</c:v>
                </c:pt>
                <c:pt idx="146">
                  <c:v>0.29326366673965953</c:v>
                </c:pt>
                <c:pt idx="147">
                  <c:v>0.29725006129748271</c:v>
                </c:pt>
                <c:pt idx="148">
                  <c:v>0.30126366673965965</c:v>
                </c:pt>
                <c:pt idx="149">
                  <c:v>0.30530448306619012</c:v>
                </c:pt>
                <c:pt idx="150">
                  <c:v>0.30937251027707452</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Eff_vs_IOUT!$AW$7:$AW$157</c:f>
              <c:numCache>
                <c:formatCode>General</c:formatCode>
                <c:ptCount val="151"/>
                <c:pt idx="0">
                  <c:v>0</c:v>
                </c:pt>
                <c:pt idx="1">
                  <c:v>52.758502383723446</c:v>
                </c:pt>
                <c:pt idx="2">
                  <c:v>68.753776290406492</c:v>
                </c:pt>
                <c:pt idx="3">
                  <c:v>76.480830718224652</c:v>
                </c:pt>
                <c:pt idx="4">
                  <c:v>81.032511211126106</c:v>
                </c:pt>
                <c:pt idx="5">
                  <c:v>84.031530956792594</c:v>
                </c:pt>
                <c:pt idx="6">
                  <c:v>86.155859547822573</c:v>
                </c:pt>
                <c:pt idx="7">
                  <c:v>87.738903800380115</c:v>
                </c:pt>
                <c:pt idx="8">
                  <c:v>88.963726293310472</c:v>
                </c:pt>
                <c:pt idx="9">
                  <c:v>89.939203803991745</c:v>
                </c:pt>
                <c:pt idx="10">
                  <c:v>90.734149869447563</c:v>
                </c:pt>
                <c:pt idx="11">
                  <c:v>91.394189926129812</c:v>
                </c:pt>
                <c:pt idx="12">
                  <c:v>91.950769552043937</c:v>
                </c:pt>
                <c:pt idx="13">
                  <c:v>92.426265986604676</c:v>
                </c:pt>
                <c:pt idx="14">
                  <c:v>92.837037235854851</c:v>
                </c:pt>
                <c:pt idx="15">
                  <c:v>93.195318432577352</c:v>
                </c:pt>
                <c:pt idx="16">
                  <c:v>93.510443754839343</c:v>
                </c:pt>
                <c:pt idx="17">
                  <c:v>93.789658086581156</c:v>
                </c:pt>
                <c:pt idx="18">
                  <c:v>94.03867060524739</c:v>
                </c:pt>
                <c:pt idx="19">
                  <c:v>94.262041210704055</c:v>
                </c:pt>
                <c:pt idx="20">
                  <c:v>94.463455860772498</c:v>
                </c:pt>
                <c:pt idx="21">
                  <c:v>94.64592637059107</c:v>
                </c:pt>
                <c:pt idx="22">
                  <c:v>94.811937795255716</c:v>
                </c:pt>
                <c:pt idx="23">
                  <c:v>94.963558766895503</c:v>
                </c:pt>
                <c:pt idx="24">
                  <c:v>95.102525212955442</c:v>
                </c:pt>
                <c:pt idx="25">
                  <c:v>95.23030465816106</c:v>
                </c:pt>
                <c:pt idx="26">
                  <c:v>95.348146168286618</c:v>
                </c:pt>
                <c:pt idx="27">
                  <c:v>95.457119541956388</c:v>
                </c:pt>
                <c:pt idx="28">
                  <c:v>95.558146357422899</c:v>
                </c:pt>
                <c:pt idx="29">
                  <c:v>95.652024783068214</c:v>
                </c:pt>
                <c:pt idx="30">
                  <c:v>95.739449565726758</c:v>
                </c:pt>
                <c:pt idx="31">
                  <c:v>95.821028255968187</c:v>
                </c:pt>
                <c:pt idx="32">
                  <c:v>95.897294471705862</c:v>
                </c:pt>
                <c:pt idx="33">
                  <c:v>95.968718812218441</c:v>
                </c:pt>
                <c:pt idx="34">
                  <c:v>96.035717894247981</c:v>
                </c:pt>
                <c:pt idx="35">
                  <c:v>96.098661876643931</c:v>
                </c:pt>
                <c:pt idx="36">
                  <c:v>96.157880760508746</c:v>
                </c:pt>
                <c:pt idx="37">
                  <c:v>96.213669691181835</c:v>
                </c:pt>
                <c:pt idx="38">
                  <c:v>96.266293441815762</c:v>
                </c:pt>
                <c:pt idx="39">
                  <c:v>96.315990222231761</c:v>
                </c:pt>
                <c:pt idx="40">
                  <c:v>96.362974928615174</c:v>
                </c:pt>
                <c:pt idx="41">
                  <c:v>96.407441927533071</c:v>
                </c:pt>
                <c:pt idx="42">
                  <c:v>96.449567450310553</c:v>
                </c:pt>
                <c:pt idx="43">
                  <c:v>96.489511659937349</c:v>
                </c:pt>
                <c:pt idx="44">
                  <c:v>96.527420441591588</c:v>
                </c:pt>
                <c:pt idx="45">
                  <c:v>96.56342695895745</c:v>
                </c:pt>
                <c:pt idx="46">
                  <c:v>96.597653011315003</c:v>
                </c:pt>
                <c:pt idx="47">
                  <c:v>96.630210220535048</c:v>
                </c:pt>
                <c:pt idx="48">
                  <c:v>96.66120107234228</c:v>
                </c:pt>
                <c:pt idx="49">
                  <c:v>96.690719832302435</c:v>
                </c:pt>
                <c:pt idx="50">
                  <c:v>96.718853353772047</c:v>
                </c:pt>
                <c:pt idx="51">
                  <c:v>96.745681792390229</c:v>
                </c:pt>
                <c:pt idx="52">
                  <c:v>96.771279239486631</c:v>
                </c:pt>
                <c:pt idx="53">
                  <c:v>96.795714284941511</c:v>
                </c:pt>
                <c:pt idx="54">
                  <c:v>96.819050518497889</c:v>
                </c:pt>
                <c:pt idx="55">
                  <c:v>96.841346977237265</c:v>
                </c:pt>
                <c:pt idx="56">
                  <c:v>96.862658545845306</c:v>
                </c:pt>
                <c:pt idx="57">
                  <c:v>96.883036315378149</c:v>
                </c:pt>
                <c:pt idx="58">
                  <c:v>96.902527905463629</c:v>
                </c:pt>
                <c:pt idx="59">
                  <c:v>96.921177754212749</c:v>
                </c:pt>
                <c:pt idx="60">
                  <c:v>96.939027379554631</c:v>
                </c:pt>
                <c:pt idx="61">
                  <c:v>96.95611561522793</c:v>
                </c:pt>
                <c:pt idx="62">
                  <c:v>96.972478824250729</c:v>
                </c:pt>
                <c:pt idx="63">
                  <c:v>96.988151092336949</c:v>
                </c:pt>
                <c:pt idx="64">
                  <c:v>97.003164403423298</c:v>
                </c:pt>
                <c:pt idx="65">
                  <c:v>97.01754879920793</c:v>
                </c:pt>
                <c:pt idx="66">
                  <c:v>97.031332524374292</c:v>
                </c:pt>
                <c:pt idx="67">
                  <c:v>97.044542158976668</c:v>
                </c:pt>
                <c:pt idx="68">
                  <c:v>97.057202739292364</c:v>
                </c:pt>
                <c:pt idx="69">
                  <c:v>97.069337868295932</c:v>
                </c:pt>
                <c:pt idx="70">
                  <c:v>97.080969816780296</c:v>
                </c:pt>
                <c:pt idx="71">
                  <c:v>97.092119616036172</c:v>
                </c:pt>
                <c:pt idx="72">
                  <c:v>97.102807142900389</c:v>
                </c:pt>
                <c:pt idx="73">
                  <c:v>97.113051197896155</c:v>
                </c:pt>
                <c:pt idx="74">
                  <c:v>97.122869577111601</c:v>
                </c:pt>
                <c:pt idx="75">
                  <c:v>97.132279138393685</c:v>
                </c:pt>
                <c:pt idx="76">
                  <c:v>97.141295862375671</c:v>
                </c:pt>
                <c:pt idx="77">
                  <c:v>97.149934908802237</c:v>
                </c:pt>
                <c:pt idx="78">
                  <c:v>97.158210668569851</c:v>
                </c:pt>
                <c:pt idx="79">
                  <c:v>97.166136811857584</c:v>
                </c:pt>
                <c:pt idx="80">
                  <c:v>97.17372633268721</c:v>
                </c:pt>
                <c:pt idx="81">
                  <c:v>97.180991590217445</c:v>
                </c:pt>
                <c:pt idx="82">
                  <c:v>97.187944347048514</c:v>
                </c:pt>
                <c:pt idx="83">
                  <c:v>97.194595804786388</c:v>
                </c:pt>
                <c:pt idx="84">
                  <c:v>97.200956637092872</c:v>
                </c:pt>
                <c:pt idx="85">
                  <c:v>97.207037020426242</c:v>
                </c:pt>
                <c:pt idx="86">
                  <c:v>97.212846662658805</c:v>
                </c:pt>
                <c:pt idx="87">
                  <c:v>97.218394829740376</c:v>
                </c:pt>
                <c:pt idx="88">
                  <c:v>97.223690370561485</c:v>
                </c:pt>
                <c:pt idx="89">
                  <c:v>97.228741740156792</c:v>
                </c:pt>
                <c:pt idx="90">
                  <c:v>97.233557021376356</c:v>
                </c:pt>
                <c:pt idx="91">
                  <c:v>97.238143945141545</c:v>
                </c:pt>
                <c:pt idx="92">
                  <c:v>97.242509909392339</c:v>
                </c:pt>
                <c:pt idx="93">
                  <c:v>97.246661996823576</c:v>
                </c:pt>
                <c:pt idx="94">
                  <c:v>97.250606991499367</c:v>
                </c:pt>
                <c:pt idx="95">
                  <c:v>97.254351394427871</c:v>
                </c:pt>
                <c:pt idx="96">
                  <c:v>97.257901438171331</c:v>
                </c:pt>
                <c:pt idx="97">
                  <c:v>97.261263100560242</c:v>
                </c:pt>
                <c:pt idx="98">
                  <c:v>97.264442117575769</c:v>
                </c:pt>
                <c:pt idx="99">
                  <c:v>97.26744399545754</c:v>
                </c:pt>
                <c:pt idx="100">
                  <c:v>97.270274022091868</c:v>
                </c:pt>
                <c:pt idx="101">
                  <c:v>97.272937277728786</c:v>
                </c:pt>
                <c:pt idx="102">
                  <c:v>97.275438645074274</c:v>
                </c:pt>
                <c:pt idx="103">
                  <c:v>97.277782818799281</c:v>
                </c:pt>
                <c:pt idx="104">
                  <c:v>97.27997431450504</c:v>
                </c:pt>
                <c:pt idx="105">
                  <c:v>97.282017477179878</c:v>
                </c:pt>
                <c:pt idx="106">
                  <c:v>97.28391648918155</c:v>
                </c:pt>
                <c:pt idx="107">
                  <c:v>97.285675377775476</c:v>
                </c:pt>
                <c:pt idx="108">
                  <c:v>97.28729802225746</c:v>
                </c:pt>
                <c:pt idx="109">
                  <c:v>97.288788160687631</c:v>
                </c:pt>
                <c:pt idx="110">
                  <c:v>97.290149396259707</c:v>
                </c:pt>
                <c:pt idx="111">
                  <c:v>97.2913852033289</c:v>
                </c:pt>
                <c:pt idx="112">
                  <c:v>97.292498933119205</c:v>
                </c:pt>
                <c:pt idx="113">
                  <c:v>97.293493819130092</c:v>
                </c:pt>
                <c:pt idx="114">
                  <c:v>97.294372982260668</c:v>
                </c:pt>
                <c:pt idx="115">
                  <c:v>97.295139435668631</c:v>
                </c:pt>
                <c:pt idx="116">
                  <c:v>97.295796089379664</c:v>
                </c:pt>
                <c:pt idx="117">
                  <c:v>97.296345754662269</c:v>
                </c:pt>
                <c:pt idx="118">
                  <c:v>97.29679114818174</c:v>
                </c:pt>
                <c:pt idx="119">
                  <c:v>97.297134895946186</c:v>
                </c:pt>
                <c:pt idx="120">
                  <c:v>97.29737953705677</c:v>
                </c:pt>
                <c:pt idx="121">
                  <c:v>97.297527527273246</c:v>
                </c:pt>
                <c:pt idx="122">
                  <c:v>97.297581242405315</c:v>
                </c:pt>
                <c:pt idx="123">
                  <c:v>97.297542981539948</c:v>
                </c:pt>
                <c:pt idx="124">
                  <c:v>97.297414970113266</c:v>
                </c:pt>
                <c:pt idx="125">
                  <c:v>97.297199362836423</c:v>
                </c:pt>
                <c:pt idx="126">
                  <c:v>97.296898246482684</c:v>
                </c:pt>
                <c:pt idx="127">
                  <c:v>97.296513642544141</c:v>
                </c:pt>
                <c:pt idx="128">
                  <c:v>97.296047509764392</c:v>
                </c:pt>
                <c:pt idx="129">
                  <c:v>97.295501746554407</c:v>
                </c:pt>
                <c:pt idx="130">
                  <c:v>97.294878193297535</c:v>
                </c:pt>
                <c:pt idx="131">
                  <c:v>97.294178634549795</c:v>
                </c:pt>
                <c:pt idx="132">
                  <c:v>97.293404801140511</c:v>
                </c:pt>
                <c:pt idx="133">
                  <c:v>97.292558372179187</c:v>
                </c:pt>
                <c:pt idx="134">
                  <c:v>97.29164097697273</c:v>
                </c:pt>
                <c:pt idx="135">
                  <c:v>97.290654196858213</c:v>
                </c:pt>
                <c:pt idx="136">
                  <c:v>97.289599566955388</c:v>
                </c:pt>
                <c:pt idx="137">
                  <c:v>97.288478577842582</c:v>
                </c:pt>
                <c:pt idx="138">
                  <c:v>97.287292677160551</c:v>
                </c:pt>
                <c:pt idx="139">
                  <c:v>97.286043271147378</c:v>
                </c:pt>
                <c:pt idx="140">
                  <c:v>97.284731726107921</c:v>
                </c:pt>
                <c:pt idx="141">
                  <c:v>97.28335936982127</c:v>
                </c:pt>
                <c:pt idx="142">
                  <c:v>97.281927492889025</c:v>
                </c:pt>
                <c:pt idx="143">
                  <c:v>97.280437350027299</c:v>
                </c:pt>
                <c:pt idx="144">
                  <c:v>97.27889016130527</c:v>
                </c:pt>
                <c:pt idx="145">
                  <c:v>97.277287113332804</c:v>
                </c:pt>
                <c:pt idx="146">
                  <c:v>97.275629360399478</c:v>
                </c:pt>
                <c:pt idx="147">
                  <c:v>97.273918025567525</c:v>
                </c:pt>
                <c:pt idx="148">
                  <c:v>97.272154201720511</c:v>
                </c:pt>
                <c:pt idx="149">
                  <c:v>97.270338952570341</c:v>
                </c:pt>
                <c:pt idx="150">
                  <c:v>97.268473313623815</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Eff_vs_IOUT!$AI$7:$AI$157</c:f>
              <c:numCache>
                <c:formatCode>General</c:formatCode>
                <c:ptCount val="151"/>
                <c:pt idx="0">
                  <c:v>3.6111792194251386E-3</c:v>
                </c:pt>
                <c:pt idx="1">
                  <c:v>2.0973235152909647E-2</c:v>
                </c:pt>
                <c:pt idx="2">
                  <c:v>3.8365525402342747E-2</c:v>
                </c:pt>
                <c:pt idx="3">
                  <c:v>5.5788049967724442E-2</c:v>
                </c:pt>
                <c:pt idx="4">
                  <c:v>7.3240808849054775E-2</c:v>
                </c:pt>
                <c:pt idx="5">
                  <c:v>9.0723802046333679E-2</c:v>
                </c:pt>
                <c:pt idx="6">
                  <c:v>0.10823702955956116</c:v>
                </c:pt>
                <c:pt idx="7">
                  <c:v>0.12578049138873729</c:v>
                </c:pt>
                <c:pt idx="8">
                  <c:v>0.14335418753386203</c:v>
                </c:pt>
                <c:pt idx="9">
                  <c:v>0.16095811799493531</c:v>
                </c:pt>
                <c:pt idx="10">
                  <c:v>0.17859228277195727</c:v>
                </c:pt>
                <c:pt idx="11">
                  <c:v>0.19625668186492778</c:v>
                </c:pt>
                <c:pt idx="12">
                  <c:v>0.21395131527384684</c:v>
                </c:pt>
                <c:pt idx="13">
                  <c:v>0.23167618299871467</c:v>
                </c:pt>
                <c:pt idx="14">
                  <c:v>0.24943128503953094</c:v>
                </c:pt>
                <c:pt idx="15">
                  <c:v>0.26721662139629582</c:v>
                </c:pt>
                <c:pt idx="16">
                  <c:v>0.28503219206900943</c:v>
                </c:pt>
                <c:pt idx="17">
                  <c:v>0.30287799705767154</c:v>
                </c:pt>
                <c:pt idx="18">
                  <c:v>0.32075403636228228</c:v>
                </c:pt>
                <c:pt idx="19">
                  <c:v>0.33866030998284158</c:v>
                </c:pt>
                <c:pt idx="20">
                  <c:v>0.35659681791934955</c:v>
                </c:pt>
                <c:pt idx="21">
                  <c:v>0.37456356017180609</c:v>
                </c:pt>
                <c:pt idx="22">
                  <c:v>0.39256053674021119</c:v>
                </c:pt>
                <c:pt idx="23">
                  <c:v>0.41058774762456496</c:v>
                </c:pt>
                <c:pt idx="24">
                  <c:v>0.42864519282486718</c:v>
                </c:pt>
                <c:pt idx="25">
                  <c:v>0.44673287234111819</c:v>
                </c:pt>
                <c:pt idx="26">
                  <c:v>0.46485078617331788</c:v>
                </c:pt>
                <c:pt idx="27">
                  <c:v>0.48299893432146596</c:v>
                </c:pt>
                <c:pt idx="28">
                  <c:v>0.50117731678556265</c:v>
                </c:pt>
                <c:pt idx="29">
                  <c:v>0.51938593356560803</c:v>
                </c:pt>
                <c:pt idx="30">
                  <c:v>0.53762478466160191</c:v>
                </c:pt>
                <c:pt idx="31">
                  <c:v>0.55589387007354452</c:v>
                </c:pt>
                <c:pt idx="32">
                  <c:v>0.57419318980143574</c:v>
                </c:pt>
                <c:pt idx="33">
                  <c:v>0.59252274384527548</c:v>
                </c:pt>
                <c:pt idx="34">
                  <c:v>0.61088253220506383</c:v>
                </c:pt>
                <c:pt idx="35">
                  <c:v>0.62927255488080081</c:v>
                </c:pt>
                <c:pt idx="36">
                  <c:v>0.64769281187248628</c:v>
                </c:pt>
                <c:pt idx="37">
                  <c:v>0.66614330318012049</c:v>
                </c:pt>
                <c:pt idx="38">
                  <c:v>0.68462402880370321</c:v>
                </c:pt>
                <c:pt idx="39">
                  <c:v>0.70313498874323466</c:v>
                </c:pt>
                <c:pt idx="40">
                  <c:v>0.72167618299871461</c:v>
                </c:pt>
                <c:pt idx="41">
                  <c:v>0.74024761157014318</c:v>
                </c:pt>
                <c:pt idx="42">
                  <c:v>0.75884927445752037</c:v>
                </c:pt>
                <c:pt idx="43">
                  <c:v>0.77748117166084596</c:v>
                </c:pt>
                <c:pt idx="44">
                  <c:v>0.7961433031801205</c:v>
                </c:pt>
                <c:pt idx="45">
                  <c:v>0.81483566901534343</c:v>
                </c:pt>
                <c:pt idx="46">
                  <c:v>0.8335582691665151</c:v>
                </c:pt>
                <c:pt idx="47">
                  <c:v>0.85231110363363527</c:v>
                </c:pt>
                <c:pt idx="48">
                  <c:v>0.87109417241670384</c:v>
                </c:pt>
                <c:pt idx="49">
                  <c:v>0.88990747551572125</c:v>
                </c:pt>
                <c:pt idx="50">
                  <c:v>0.90875101293068727</c:v>
                </c:pt>
                <c:pt idx="51">
                  <c:v>0.92762478466160181</c:v>
                </c:pt>
                <c:pt idx="52">
                  <c:v>0.94652879070846541</c:v>
                </c:pt>
                <c:pt idx="53">
                  <c:v>0.96546303107127718</c:v>
                </c:pt>
                <c:pt idx="54">
                  <c:v>0.98442750575003746</c:v>
                </c:pt>
                <c:pt idx="55">
                  <c:v>1.0034222147447465</c:v>
                </c:pt>
                <c:pt idx="56">
                  <c:v>1.0224471580554038</c:v>
                </c:pt>
                <c:pt idx="57">
                  <c:v>1.0415023356820101</c:v>
                </c:pt>
                <c:pt idx="58">
                  <c:v>1.0605877476245649</c:v>
                </c:pt>
                <c:pt idx="59">
                  <c:v>1.0797033938830682</c:v>
                </c:pt>
                <c:pt idx="60">
                  <c:v>1.0988492744575202</c:v>
                </c:pt>
                <c:pt idx="61">
                  <c:v>1.1180253893479208</c:v>
                </c:pt>
                <c:pt idx="62">
                  <c:v>1.1372317385542703</c:v>
                </c:pt>
                <c:pt idx="63">
                  <c:v>1.1564683220765681</c:v>
                </c:pt>
                <c:pt idx="64">
                  <c:v>1.1757351399148144</c:v>
                </c:pt>
                <c:pt idx="65">
                  <c:v>1.1950321920690092</c:v>
                </c:pt>
                <c:pt idx="66">
                  <c:v>1.2143594785391529</c:v>
                </c:pt>
                <c:pt idx="67">
                  <c:v>1.2337169993252453</c:v>
                </c:pt>
                <c:pt idx="68">
                  <c:v>1.253104754427286</c:v>
                </c:pt>
                <c:pt idx="69">
                  <c:v>1.2725227438452753</c:v>
                </c:pt>
                <c:pt idx="70">
                  <c:v>1.2919709675792135</c:v>
                </c:pt>
                <c:pt idx="71">
                  <c:v>1.3114494256290998</c:v>
                </c:pt>
                <c:pt idx="72">
                  <c:v>1.3309581179949352</c:v>
                </c:pt>
                <c:pt idx="73">
                  <c:v>1.350497044676719</c:v>
                </c:pt>
                <c:pt idx="74">
                  <c:v>1.3700662056744515</c:v>
                </c:pt>
                <c:pt idx="75">
                  <c:v>1.3896656009881325</c:v>
                </c:pt>
                <c:pt idx="76">
                  <c:v>1.4092952306177622</c:v>
                </c:pt>
                <c:pt idx="77">
                  <c:v>1.4289550945633405</c:v>
                </c:pt>
                <c:pt idx="78">
                  <c:v>1.4486451928248674</c:v>
                </c:pt>
                <c:pt idx="79">
                  <c:v>1.4683655254023429</c:v>
                </c:pt>
                <c:pt idx="80">
                  <c:v>1.4881160922957668</c:v>
                </c:pt>
                <c:pt idx="81">
                  <c:v>1.5078968935051391</c:v>
                </c:pt>
                <c:pt idx="82">
                  <c:v>1.5277079290304607</c:v>
                </c:pt>
                <c:pt idx="83">
                  <c:v>1.5475491988717305</c:v>
                </c:pt>
                <c:pt idx="84">
                  <c:v>1.5674207030289489</c:v>
                </c:pt>
                <c:pt idx="85">
                  <c:v>1.5873224415021163</c:v>
                </c:pt>
                <c:pt idx="86">
                  <c:v>1.6072544142912313</c:v>
                </c:pt>
                <c:pt idx="87">
                  <c:v>1.627216621396296</c:v>
                </c:pt>
                <c:pt idx="88">
                  <c:v>1.6472090628173086</c:v>
                </c:pt>
                <c:pt idx="89">
                  <c:v>1.6672317385542701</c:v>
                </c:pt>
                <c:pt idx="90">
                  <c:v>1.6872846486071802</c:v>
                </c:pt>
                <c:pt idx="91">
                  <c:v>1.7073677929760391</c:v>
                </c:pt>
                <c:pt idx="92">
                  <c:v>1.7274811716608462</c:v>
                </c:pt>
                <c:pt idx="93">
                  <c:v>1.747624784661602</c:v>
                </c:pt>
                <c:pt idx="94">
                  <c:v>1.7677986319783066</c:v>
                </c:pt>
                <c:pt idx="95">
                  <c:v>1.7880027136109595</c:v>
                </c:pt>
                <c:pt idx="96">
                  <c:v>1.8082370295595607</c:v>
                </c:pt>
                <c:pt idx="97">
                  <c:v>1.8285015798241113</c:v>
                </c:pt>
                <c:pt idx="98">
                  <c:v>1.8487963644046101</c:v>
                </c:pt>
                <c:pt idx="99">
                  <c:v>1.8691213833010576</c:v>
                </c:pt>
                <c:pt idx="100">
                  <c:v>1.8894766365134537</c:v>
                </c:pt>
                <c:pt idx="101">
                  <c:v>1.9098621240417986</c:v>
                </c:pt>
                <c:pt idx="102">
                  <c:v>1.9302778458860914</c:v>
                </c:pt>
                <c:pt idx="103">
                  <c:v>1.9507238020463336</c:v>
                </c:pt>
                <c:pt idx="104">
                  <c:v>1.9711999925225245</c:v>
                </c:pt>
                <c:pt idx="105">
                  <c:v>1.991706417314663</c:v>
                </c:pt>
                <c:pt idx="106">
                  <c:v>2.0122430764227515</c:v>
                </c:pt>
                <c:pt idx="107">
                  <c:v>2.0328099698467872</c:v>
                </c:pt>
                <c:pt idx="108">
                  <c:v>2.053407097586772</c:v>
                </c:pt>
                <c:pt idx="109">
                  <c:v>2.0740344596427054</c:v>
                </c:pt>
                <c:pt idx="110">
                  <c:v>2.0946920560145879</c:v>
                </c:pt>
                <c:pt idx="111">
                  <c:v>2.1153798867024181</c:v>
                </c:pt>
                <c:pt idx="112">
                  <c:v>2.1360979517061973</c:v>
                </c:pt>
                <c:pt idx="113">
                  <c:v>2.1568462510259256</c:v>
                </c:pt>
                <c:pt idx="114">
                  <c:v>2.1776247846616017</c:v>
                </c:pt>
                <c:pt idx="115">
                  <c:v>2.1984335526132268</c:v>
                </c:pt>
                <c:pt idx="116">
                  <c:v>2.2192725548808006</c:v>
                </c:pt>
                <c:pt idx="117">
                  <c:v>2.2401417914643234</c:v>
                </c:pt>
                <c:pt idx="118">
                  <c:v>2.2610412623637939</c:v>
                </c:pt>
                <c:pt idx="119">
                  <c:v>2.2819709675792135</c:v>
                </c:pt>
                <c:pt idx="120">
                  <c:v>2.3029309071105812</c:v>
                </c:pt>
                <c:pt idx="121">
                  <c:v>2.3239210809578976</c:v>
                </c:pt>
                <c:pt idx="122">
                  <c:v>2.3449414891211635</c:v>
                </c:pt>
                <c:pt idx="123">
                  <c:v>2.3659921316003771</c:v>
                </c:pt>
                <c:pt idx="124">
                  <c:v>2.3870730083955403</c:v>
                </c:pt>
                <c:pt idx="125">
                  <c:v>2.4081841195066516</c:v>
                </c:pt>
                <c:pt idx="126">
                  <c:v>2.429325464933711</c:v>
                </c:pt>
                <c:pt idx="127">
                  <c:v>2.4504970446767196</c:v>
                </c:pt>
                <c:pt idx="128">
                  <c:v>2.4716988587356763</c:v>
                </c:pt>
                <c:pt idx="129">
                  <c:v>2.4929309071105816</c:v>
                </c:pt>
                <c:pt idx="130">
                  <c:v>2.5141931898014356</c:v>
                </c:pt>
                <c:pt idx="131">
                  <c:v>2.5354857068082381</c:v>
                </c:pt>
                <c:pt idx="132">
                  <c:v>2.5568084581309898</c:v>
                </c:pt>
                <c:pt idx="133">
                  <c:v>2.5781614437696896</c:v>
                </c:pt>
                <c:pt idx="134">
                  <c:v>2.5995446637243385</c:v>
                </c:pt>
                <c:pt idx="135">
                  <c:v>2.6209581179949355</c:v>
                </c:pt>
                <c:pt idx="136">
                  <c:v>2.6424018065814812</c:v>
                </c:pt>
                <c:pt idx="137">
                  <c:v>2.6638757294839759</c:v>
                </c:pt>
                <c:pt idx="138">
                  <c:v>2.6853798867024179</c:v>
                </c:pt>
                <c:pt idx="139">
                  <c:v>2.7069142782368099</c:v>
                </c:pt>
                <c:pt idx="140">
                  <c:v>2.72847890408715</c:v>
                </c:pt>
                <c:pt idx="141">
                  <c:v>2.7500737642534379</c:v>
                </c:pt>
                <c:pt idx="142">
                  <c:v>2.7716988587356757</c:v>
                </c:pt>
                <c:pt idx="143">
                  <c:v>2.7933541875338617</c:v>
                </c:pt>
                <c:pt idx="144">
                  <c:v>2.8150397506479963</c:v>
                </c:pt>
                <c:pt idx="145">
                  <c:v>2.8367555480780786</c:v>
                </c:pt>
                <c:pt idx="146">
                  <c:v>2.8585015798241113</c:v>
                </c:pt>
                <c:pt idx="147">
                  <c:v>2.8802778458860923</c:v>
                </c:pt>
                <c:pt idx="148">
                  <c:v>2.9020843462640205</c:v>
                </c:pt>
                <c:pt idx="149">
                  <c:v>2.9239210809578982</c:v>
                </c:pt>
                <c:pt idx="150">
                  <c:v>2.9457880499677245</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Eff_vs_IOUT!$AO$7:$AO$157</c:f>
              <c:numCache>
                <c:formatCode>General</c:formatCode>
                <c:ptCount val="151"/>
                <c:pt idx="0">
                  <c:v>1.6273599625143912E-2</c:v>
                </c:pt>
                <c:pt idx="1">
                  <c:v>1.6713811265355556E-2</c:v>
                </c:pt>
                <c:pt idx="2">
                  <c:v>1.7196350947895234E-2</c:v>
                </c:pt>
                <c:pt idx="3">
                  <c:v>1.7721218672762957E-2</c:v>
                </c:pt>
                <c:pt idx="4">
                  <c:v>1.8288414439958729E-2</c:v>
                </c:pt>
                <c:pt idx="5">
                  <c:v>1.8897938249482535E-2</c:v>
                </c:pt>
                <c:pt idx="6">
                  <c:v>1.954979010133439E-2</c:v>
                </c:pt>
                <c:pt idx="7">
                  <c:v>2.0243969995514276E-2</c:v>
                </c:pt>
                <c:pt idx="8">
                  <c:v>2.0980477932022221E-2</c:v>
                </c:pt>
                <c:pt idx="9">
                  <c:v>2.1759313910858193E-2</c:v>
                </c:pt>
                <c:pt idx="10">
                  <c:v>2.2580477932022214E-2</c:v>
                </c:pt>
                <c:pt idx="11">
                  <c:v>2.3443969995514291E-2</c:v>
                </c:pt>
                <c:pt idx="12">
                  <c:v>2.4349790101334388E-2</c:v>
                </c:pt>
                <c:pt idx="13">
                  <c:v>2.5297938249482531E-2</c:v>
                </c:pt>
                <c:pt idx="14">
                  <c:v>2.6288414439958725E-2</c:v>
                </c:pt>
                <c:pt idx="15">
                  <c:v>2.7321218672762958E-2</c:v>
                </c:pt>
                <c:pt idx="16">
                  <c:v>2.8396350947895242E-2</c:v>
                </c:pt>
                <c:pt idx="17">
                  <c:v>2.9513811265355558E-2</c:v>
                </c:pt>
                <c:pt idx="18">
                  <c:v>3.0673599625143912E-2</c:v>
                </c:pt>
                <c:pt idx="19">
                  <c:v>3.1875716027260317E-2</c:v>
                </c:pt>
                <c:pt idx="20">
                  <c:v>3.3120160471704754E-2</c:v>
                </c:pt>
                <c:pt idx="21">
                  <c:v>3.4406932958477257E-2</c:v>
                </c:pt>
                <c:pt idx="22">
                  <c:v>3.5736033487577784E-2</c:v>
                </c:pt>
                <c:pt idx="23">
                  <c:v>3.7107462059006349E-2</c:v>
                </c:pt>
                <c:pt idx="24">
                  <c:v>3.8521218672762952E-2</c:v>
                </c:pt>
                <c:pt idx="25">
                  <c:v>3.9977303328847608E-2</c:v>
                </c:pt>
                <c:pt idx="26">
                  <c:v>4.1475716027260329E-2</c:v>
                </c:pt>
                <c:pt idx="27">
                  <c:v>4.3016456768001067E-2</c:v>
                </c:pt>
                <c:pt idx="28">
                  <c:v>4.459952555106983E-2</c:v>
                </c:pt>
                <c:pt idx="29">
                  <c:v>4.6224922376466679E-2</c:v>
                </c:pt>
                <c:pt idx="30">
                  <c:v>4.7892647244191539E-2</c:v>
                </c:pt>
                <c:pt idx="31">
                  <c:v>4.9602700154244443E-2</c:v>
                </c:pt>
                <c:pt idx="32">
                  <c:v>5.1355081106625407E-2</c:v>
                </c:pt>
                <c:pt idx="33">
                  <c:v>5.3149790101334381E-2</c:v>
                </c:pt>
                <c:pt idx="34">
                  <c:v>5.4986827138371414E-2</c:v>
                </c:pt>
                <c:pt idx="35">
                  <c:v>5.6866192217736519E-2</c:v>
                </c:pt>
                <c:pt idx="36">
                  <c:v>5.8787885339429621E-2</c:v>
                </c:pt>
                <c:pt idx="37">
                  <c:v>6.0751906503450789E-2</c:v>
                </c:pt>
                <c:pt idx="38">
                  <c:v>6.2758255709799995E-2</c:v>
                </c:pt>
                <c:pt idx="39">
                  <c:v>6.480693295847724E-2</c:v>
                </c:pt>
                <c:pt idx="40">
                  <c:v>6.6897938249482536E-2</c:v>
                </c:pt>
                <c:pt idx="41">
                  <c:v>6.9031271582815898E-2</c:v>
                </c:pt>
                <c:pt idx="42">
                  <c:v>7.120693295847727E-2</c:v>
                </c:pt>
                <c:pt idx="43">
                  <c:v>7.3424922376466681E-2</c:v>
                </c:pt>
                <c:pt idx="44">
                  <c:v>7.5685239836784129E-2</c:v>
                </c:pt>
                <c:pt idx="45">
                  <c:v>7.7987885339429616E-2</c:v>
                </c:pt>
                <c:pt idx="46">
                  <c:v>8.0332858884403197E-2</c:v>
                </c:pt>
                <c:pt idx="47">
                  <c:v>8.2720160471704773E-2</c:v>
                </c:pt>
                <c:pt idx="48">
                  <c:v>8.5149790101334388E-2</c:v>
                </c:pt>
                <c:pt idx="49">
                  <c:v>8.7621747773292041E-2</c:v>
                </c:pt>
                <c:pt idx="50">
                  <c:v>9.0136033487577774E-2</c:v>
                </c:pt>
                <c:pt idx="51">
                  <c:v>9.2692647244191517E-2</c:v>
                </c:pt>
                <c:pt idx="52">
                  <c:v>9.5291589043133368E-2</c:v>
                </c:pt>
                <c:pt idx="53">
                  <c:v>9.7932858884403229E-2</c:v>
                </c:pt>
                <c:pt idx="54">
                  <c:v>0.10061645676800106</c:v>
                </c:pt>
                <c:pt idx="55">
                  <c:v>0.103342382693927</c:v>
                </c:pt>
                <c:pt idx="56">
                  <c:v>0.10611063666218096</c:v>
                </c:pt>
                <c:pt idx="57">
                  <c:v>0.10892121867276297</c:v>
                </c:pt>
                <c:pt idx="58">
                  <c:v>0.11177412872567299</c:v>
                </c:pt>
                <c:pt idx="59">
                  <c:v>0.11466936682091108</c:v>
                </c:pt>
                <c:pt idx="60">
                  <c:v>0.11760693295847718</c:v>
                </c:pt>
                <c:pt idx="61">
                  <c:v>0.12058682713837149</c:v>
                </c:pt>
                <c:pt idx="62">
                  <c:v>0.12360904936059364</c:v>
                </c:pt>
                <c:pt idx="63">
                  <c:v>0.12667359962514393</c:v>
                </c:pt>
                <c:pt idx="64">
                  <c:v>0.12978047793202224</c:v>
                </c:pt>
                <c:pt idx="65">
                  <c:v>0.13292968428122859</c:v>
                </c:pt>
                <c:pt idx="66">
                  <c:v>0.13612121867276294</c:v>
                </c:pt>
                <c:pt idx="67">
                  <c:v>0.13935508110662542</c:v>
                </c:pt>
                <c:pt idx="68">
                  <c:v>0.14263127158281591</c:v>
                </c:pt>
                <c:pt idx="69">
                  <c:v>0.14594979010133435</c:v>
                </c:pt>
                <c:pt idx="70">
                  <c:v>0.14931063666218092</c:v>
                </c:pt>
                <c:pt idx="71">
                  <c:v>0.15271381126535552</c:v>
                </c:pt>
                <c:pt idx="72">
                  <c:v>0.15615931391085819</c:v>
                </c:pt>
                <c:pt idx="73">
                  <c:v>0.15964714459868892</c:v>
                </c:pt>
                <c:pt idx="74">
                  <c:v>0.16317730332884772</c:v>
                </c:pt>
                <c:pt idx="75">
                  <c:v>0.16674979010133442</c:v>
                </c:pt>
                <c:pt idx="76">
                  <c:v>0.1703646049161493</c:v>
                </c:pt>
                <c:pt idx="77">
                  <c:v>0.17402174777329205</c:v>
                </c:pt>
                <c:pt idx="78">
                  <c:v>0.17772121867276303</c:v>
                </c:pt>
                <c:pt idx="79">
                  <c:v>0.18146301761456193</c:v>
                </c:pt>
                <c:pt idx="80">
                  <c:v>0.18524714459868885</c:v>
                </c:pt>
                <c:pt idx="81">
                  <c:v>0.18907359962514389</c:v>
                </c:pt>
                <c:pt idx="82">
                  <c:v>0.19294238269392705</c:v>
                </c:pt>
                <c:pt idx="83">
                  <c:v>0.19685349380503814</c:v>
                </c:pt>
                <c:pt idx="84">
                  <c:v>0.20080693295847724</c:v>
                </c:pt>
                <c:pt idx="85">
                  <c:v>0.20480270015424457</c:v>
                </c:pt>
                <c:pt idx="86">
                  <c:v>0.20884079539233968</c:v>
                </c:pt>
                <c:pt idx="87">
                  <c:v>0.21292121867276304</c:v>
                </c:pt>
                <c:pt idx="88">
                  <c:v>0.21704396999551434</c:v>
                </c:pt>
                <c:pt idx="89">
                  <c:v>0.22120904936059368</c:v>
                </c:pt>
                <c:pt idx="90">
                  <c:v>0.22541645676800107</c:v>
                </c:pt>
                <c:pt idx="91">
                  <c:v>0.2296661922177366</c:v>
                </c:pt>
                <c:pt idx="92">
                  <c:v>0.23395825570980008</c:v>
                </c:pt>
                <c:pt idx="93">
                  <c:v>0.23829264724419158</c:v>
                </c:pt>
                <c:pt idx="94">
                  <c:v>0.24266936682091117</c:v>
                </c:pt>
                <c:pt idx="95">
                  <c:v>0.24708841443995883</c:v>
                </c:pt>
                <c:pt idx="96">
                  <c:v>0.25154979010133444</c:v>
                </c:pt>
                <c:pt idx="97">
                  <c:v>0.25605349380503817</c:v>
                </c:pt>
                <c:pt idx="98">
                  <c:v>0.26059952555106997</c:v>
                </c:pt>
                <c:pt idx="99">
                  <c:v>0.26518788533942966</c:v>
                </c:pt>
                <c:pt idx="100">
                  <c:v>0.26981857317011748</c:v>
                </c:pt>
                <c:pt idx="101">
                  <c:v>0.27449158904313348</c:v>
                </c:pt>
                <c:pt idx="102">
                  <c:v>0.27920693295847732</c:v>
                </c:pt>
                <c:pt idx="103">
                  <c:v>0.28396460491614939</c:v>
                </c:pt>
                <c:pt idx="104">
                  <c:v>0.28876460491614941</c:v>
                </c:pt>
                <c:pt idx="105">
                  <c:v>0.29360693295847734</c:v>
                </c:pt>
                <c:pt idx="106">
                  <c:v>0.2984915890431335</c:v>
                </c:pt>
                <c:pt idx="107">
                  <c:v>0.30341857317011756</c:v>
                </c:pt>
                <c:pt idx="108">
                  <c:v>0.30838788533942973</c:v>
                </c:pt>
                <c:pt idx="109">
                  <c:v>0.31339952555106992</c:v>
                </c:pt>
                <c:pt idx="110">
                  <c:v>0.31845349380503829</c:v>
                </c:pt>
                <c:pt idx="111">
                  <c:v>0.32354979010133444</c:v>
                </c:pt>
                <c:pt idx="112">
                  <c:v>0.32868841443995889</c:v>
                </c:pt>
                <c:pt idx="113">
                  <c:v>0.33386936682091117</c:v>
                </c:pt>
                <c:pt idx="114">
                  <c:v>0.33909264724419169</c:v>
                </c:pt>
                <c:pt idx="115">
                  <c:v>0.3443582557098</c:v>
                </c:pt>
                <c:pt idx="116">
                  <c:v>0.34966619221773659</c:v>
                </c:pt>
                <c:pt idx="117">
                  <c:v>0.35501645676800114</c:v>
                </c:pt>
                <c:pt idx="118">
                  <c:v>0.36040904936059381</c:v>
                </c:pt>
                <c:pt idx="119">
                  <c:v>0.36584396999551438</c:v>
                </c:pt>
                <c:pt idx="120">
                  <c:v>0.37132121867276308</c:v>
                </c:pt>
                <c:pt idx="121">
                  <c:v>0.37684079539233972</c:v>
                </c:pt>
                <c:pt idx="122">
                  <c:v>0.3824027001542446</c:v>
                </c:pt>
                <c:pt idx="123">
                  <c:v>0.38800693295847727</c:v>
                </c:pt>
                <c:pt idx="124">
                  <c:v>0.39365349380503822</c:v>
                </c:pt>
                <c:pt idx="125">
                  <c:v>0.39934238269392713</c:v>
                </c:pt>
                <c:pt idx="126">
                  <c:v>0.40507359962514417</c:v>
                </c:pt>
                <c:pt idx="127">
                  <c:v>0.41084714459868904</c:v>
                </c:pt>
                <c:pt idx="128">
                  <c:v>0.41666301761456204</c:v>
                </c:pt>
                <c:pt idx="129">
                  <c:v>0.4225212186727631</c:v>
                </c:pt>
                <c:pt idx="130">
                  <c:v>0.42842174777329212</c:v>
                </c:pt>
                <c:pt idx="131">
                  <c:v>0.43436460491614942</c:v>
                </c:pt>
                <c:pt idx="132">
                  <c:v>0.4403497901013344</c:v>
                </c:pt>
                <c:pt idx="133">
                  <c:v>0.44637730332884773</c:v>
                </c:pt>
                <c:pt idx="134">
                  <c:v>0.45244714459868901</c:v>
                </c:pt>
                <c:pt idx="135">
                  <c:v>0.45855931391085841</c:v>
                </c:pt>
                <c:pt idx="136">
                  <c:v>0.4647138112653556</c:v>
                </c:pt>
                <c:pt idx="137">
                  <c:v>0.47091063666218108</c:v>
                </c:pt>
                <c:pt idx="138">
                  <c:v>0.47714979010133446</c:v>
                </c:pt>
                <c:pt idx="139">
                  <c:v>0.48343127158281607</c:v>
                </c:pt>
                <c:pt idx="140">
                  <c:v>0.48975508110662547</c:v>
                </c:pt>
                <c:pt idx="141">
                  <c:v>0.49612121867276304</c:v>
                </c:pt>
                <c:pt idx="142">
                  <c:v>0.50252968428122857</c:v>
                </c:pt>
                <c:pt idx="143">
                  <c:v>0.50898047793202217</c:v>
                </c:pt>
                <c:pt idx="144">
                  <c:v>0.51547359962514383</c:v>
                </c:pt>
                <c:pt idx="145">
                  <c:v>0.52200904936059367</c:v>
                </c:pt>
                <c:pt idx="146">
                  <c:v>0.52858682713837157</c:v>
                </c:pt>
                <c:pt idx="147">
                  <c:v>0.53520693295847732</c:v>
                </c:pt>
                <c:pt idx="148">
                  <c:v>0.54186936682091125</c:v>
                </c:pt>
                <c:pt idx="149">
                  <c:v>0.54857412872567313</c:v>
                </c:pt>
                <c:pt idx="150">
                  <c:v>0.55532121867276307</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5.5555555555555559E-2</c:v>
                </c:pt>
                <c:pt idx="2">
                  <c:v>0.11111111111111112</c:v>
                </c:pt>
                <c:pt idx="3">
                  <c:v>0.16666666666666669</c:v>
                </c:pt>
                <c:pt idx="4">
                  <c:v>0.22222222222222224</c:v>
                </c:pt>
                <c:pt idx="5">
                  <c:v>0.27777777777777779</c:v>
                </c:pt>
                <c:pt idx="6">
                  <c:v>0.33333333333333337</c:v>
                </c:pt>
                <c:pt idx="7">
                  <c:v>0.3888888888888889</c:v>
                </c:pt>
                <c:pt idx="8">
                  <c:v>0.44444444444444448</c:v>
                </c:pt>
                <c:pt idx="9">
                  <c:v>0.5</c:v>
                </c:pt>
                <c:pt idx="10">
                  <c:v>0.55555555555555558</c:v>
                </c:pt>
                <c:pt idx="11">
                  <c:v>0.61111111111111116</c:v>
                </c:pt>
                <c:pt idx="12">
                  <c:v>0.66666666666666674</c:v>
                </c:pt>
                <c:pt idx="13">
                  <c:v>0.72222222222222232</c:v>
                </c:pt>
                <c:pt idx="14">
                  <c:v>0.77777777777777779</c:v>
                </c:pt>
                <c:pt idx="15">
                  <c:v>0.83333333333333337</c:v>
                </c:pt>
                <c:pt idx="16">
                  <c:v>0.88888888888888895</c:v>
                </c:pt>
                <c:pt idx="17">
                  <c:v>0.94444444444444453</c:v>
                </c:pt>
                <c:pt idx="18">
                  <c:v>1</c:v>
                </c:pt>
                <c:pt idx="19">
                  <c:v>1.0555555555555556</c:v>
                </c:pt>
                <c:pt idx="20">
                  <c:v>1.1111111111111112</c:v>
                </c:pt>
                <c:pt idx="21">
                  <c:v>1.1666666666666667</c:v>
                </c:pt>
                <c:pt idx="22">
                  <c:v>1.2222222222222223</c:v>
                </c:pt>
                <c:pt idx="23">
                  <c:v>1.2777777777777779</c:v>
                </c:pt>
                <c:pt idx="24">
                  <c:v>1.3333333333333335</c:v>
                </c:pt>
                <c:pt idx="25">
                  <c:v>1.3888888888888891</c:v>
                </c:pt>
                <c:pt idx="26">
                  <c:v>1.4444444444444446</c:v>
                </c:pt>
                <c:pt idx="27">
                  <c:v>1.5</c:v>
                </c:pt>
                <c:pt idx="28">
                  <c:v>1.5555555555555556</c:v>
                </c:pt>
                <c:pt idx="29">
                  <c:v>1.6111111111111112</c:v>
                </c:pt>
                <c:pt idx="30">
                  <c:v>1.6666666666666667</c:v>
                </c:pt>
                <c:pt idx="31">
                  <c:v>1.7222222222222223</c:v>
                </c:pt>
                <c:pt idx="32">
                  <c:v>1.7777777777777779</c:v>
                </c:pt>
                <c:pt idx="33">
                  <c:v>1.8333333333333335</c:v>
                </c:pt>
                <c:pt idx="34">
                  <c:v>1.8888888888888891</c:v>
                </c:pt>
                <c:pt idx="35">
                  <c:v>1.9444444444444446</c:v>
                </c:pt>
                <c:pt idx="36">
                  <c:v>2</c:v>
                </c:pt>
                <c:pt idx="37">
                  <c:v>2.0555555555555558</c:v>
                </c:pt>
                <c:pt idx="38">
                  <c:v>2.1111111111111112</c:v>
                </c:pt>
                <c:pt idx="39">
                  <c:v>2.166666666666667</c:v>
                </c:pt>
                <c:pt idx="40">
                  <c:v>2.2222222222222223</c:v>
                </c:pt>
                <c:pt idx="41">
                  <c:v>2.2777777777777781</c:v>
                </c:pt>
                <c:pt idx="42">
                  <c:v>2.3333333333333335</c:v>
                </c:pt>
                <c:pt idx="43">
                  <c:v>2.3888888888888888</c:v>
                </c:pt>
                <c:pt idx="44">
                  <c:v>2.4444444444444446</c:v>
                </c:pt>
                <c:pt idx="45">
                  <c:v>2.5</c:v>
                </c:pt>
                <c:pt idx="46">
                  <c:v>2.5555555555555558</c:v>
                </c:pt>
                <c:pt idx="47">
                  <c:v>2.6111111111111112</c:v>
                </c:pt>
                <c:pt idx="48">
                  <c:v>2.666666666666667</c:v>
                </c:pt>
                <c:pt idx="49">
                  <c:v>2.7222222222222223</c:v>
                </c:pt>
                <c:pt idx="50">
                  <c:v>2.7777777777777781</c:v>
                </c:pt>
                <c:pt idx="51">
                  <c:v>2.8333333333333335</c:v>
                </c:pt>
                <c:pt idx="52">
                  <c:v>2.8888888888888893</c:v>
                </c:pt>
                <c:pt idx="53">
                  <c:v>2.9444444444444446</c:v>
                </c:pt>
                <c:pt idx="54">
                  <c:v>3</c:v>
                </c:pt>
                <c:pt idx="55">
                  <c:v>3.0555555555555558</c:v>
                </c:pt>
                <c:pt idx="56">
                  <c:v>3.1111111111111112</c:v>
                </c:pt>
                <c:pt idx="57">
                  <c:v>3.166666666666667</c:v>
                </c:pt>
                <c:pt idx="58">
                  <c:v>3.2222222222222223</c:v>
                </c:pt>
                <c:pt idx="59">
                  <c:v>3.2777777777777781</c:v>
                </c:pt>
                <c:pt idx="60">
                  <c:v>3.3333333333333335</c:v>
                </c:pt>
                <c:pt idx="61">
                  <c:v>3.3888888888888893</c:v>
                </c:pt>
                <c:pt idx="62">
                  <c:v>3.4444444444444446</c:v>
                </c:pt>
                <c:pt idx="63">
                  <c:v>3.5000000000000004</c:v>
                </c:pt>
                <c:pt idx="64">
                  <c:v>3.5555555555555558</c:v>
                </c:pt>
                <c:pt idx="65">
                  <c:v>3.6111111111111112</c:v>
                </c:pt>
                <c:pt idx="66">
                  <c:v>3.666666666666667</c:v>
                </c:pt>
                <c:pt idx="67">
                  <c:v>3.7222222222222223</c:v>
                </c:pt>
                <c:pt idx="68">
                  <c:v>3.7777777777777781</c:v>
                </c:pt>
                <c:pt idx="69">
                  <c:v>3.8333333333333335</c:v>
                </c:pt>
                <c:pt idx="70">
                  <c:v>3.8888888888888893</c:v>
                </c:pt>
                <c:pt idx="71">
                  <c:v>3.9444444444444446</c:v>
                </c:pt>
                <c:pt idx="72">
                  <c:v>4</c:v>
                </c:pt>
                <c:pt idx="73">
                  <c:v>4.0555555555555562</c:v>
                </c:pt>
                <c:pt idx="74">
                  <c:v>4.1111111111111116</c:v>
                </c:pt>
                <c:pt idx="75">
                  <c:v>4.166666666666667</c:v>
                </c:pt>
                <c:pt idx="76">
                  <c:v>4.2222222222222223</c:v>
                </c:pt>
                <c:pt idx="77">
                  <c:v>4.2777777777777777</c:v>
                </c:pt>
                <c:pt idx="78">
                  <c:v>4.3333333333333339</c:v>
                </c:pt>
                <c:pt idx="79">
                  <c:v>4.3888888888888893</c:v>
                </c:pt>
                <c:pt idx="80">
                  <c:v>4.4444444444444446</c:v>
                </c:pt>
                <c:pt idx="81">
                  <c:v>4.5</c:v>
                </c:pt>
                <c:pt idx="82">
                  <c:v>4.5555555555555562</c:v>
                </c:pt>
                <c:pt idx="83">
                  <c:v>4.6111111111111116</c:v>
                </c:pt>
                <c:pt idx="84">
                  <c:v>4.666666666666667</c:v>
                </c:pt>
                <c:pt idx="85">
                  <c:v>4.7222222222222223</c:v>
                </c:pt>
                <c:pt idx="86">
                  <c:v>4.7777777777777777</c:v>
                </c:pt>
                <c:pt idx="87">
                  <c:v>4.8333333333333339</c:v>
                </c:pt>
                <c:pt idx="88">
                  <c:v>4.8888888888888893</c:v>
                </c:pt>
                <c:pt idx="89">
                  <c:v>4.9444444444444446</c:v>
                </c:pt>
                <c:pt idx="90">
                  <c:v>5</c:v>
                </c:pt>
                <c:pt idx="91">
                  <c:v>5.0555555555555562</c:v>
                </c:pt>
                <c:pt idx="92">
                  <c:v>5.1111111111111116</c:v>
                </c:pt>
                <c:pt idx="93">
                  <c:v>5.166666666666667</c:v>
                </c:pt>
                <c:pt idx="94">
                  <c:v>5.2222222222222223</c:v>
                </c:pt>
                <c:pt idx="95">
                  <c:v>5.2777777777777786</c:v>
                </c:pt>
                <c:pt idx="96">
                  <c:v>5.3333333333333339</c:v>
                </c:pt>
                <c:pt idx="97">
                  <c:v>5.3888888888888893</c:v>
                </c:pt>
                <c:pt idx="98">
                  <c:v>5.4444444444444446</c:v>
                </c:pt>
                <c:pt idx="99">
                  <c:v>5.5</c:v>
                </c:pt>
                <c:pt idx="100">
                  <c:v>5.5555555555555562</c:v>
                </c:pt>
                <c:pt idx="101">
                  <c:v>5.6111111111111116</c:v>
                </c:pt>
                <c:pt idx="102">
                  <c:v>5.666666666666667</c:v>
                </c:pt>
                <c:pt idx="103">
                  <c:v>5.7222222222222223</c:v>
                </c:pt>
                <c:pt idx="104">
                  <c:v>5.7777777777777786</c:v>
                </c:pt>
                <c:pt idx="105">
                  <c:v>5.8333333333333339</c:v>
                </c:pt>
                <c:pt idx="106">
                  <c:v>5.8888888888888893</c:v>
                </c:pt>
                <c:pt idx="107">
                  <c:v>5.9444444444444446</c:v>
                </c:pt>
                <c:pt idx="108">
                  <c:v>6</c:v>
                </c:pt>
                <c:pt idx="109">
                  <c:v>6.0555555555555562</c:v>
                </c:pt>
                <c:pt idx="110">
                  <c:v>6.1111111111111116</c:v>
                </c:pt>
                <c:pt idx="111">
                  <c:v>6.166666666666667</c:v>
                </c:pt>
                <c:pt idx="112">
                  <c:v>6.2222222222222223</c:v>
                </c:pt>
                <c:pt idx="113">
                  <c:v>6.2777777777777786</c:v>
                </c:pt>
                <c:pt idx="114">
                  <c:v>6.3333333333333339</c:v>
                </c:pt>
                <c:pt idx="115">
                  <c:v>6.3888888888888893</c:v>
                </c:pt>
                <c:pt idx="116">
                  <c:v>6.4444444444444446</c:v>
                </c:pt>
                <c:pt idx="117">
                  <c:v>6.5000000000000009</c:v>
                </c:pt>
                <c:pt idx="118">
                  <c:v>6.5555555555555562</c:v>
                </c:pt>
                <c:pt idx="119">
                  <c:v>6.6111111111111116</c:v>
                </c:pt>
                <c:pt idx="120">
                  <c:v>6.666666666666667</c:v>
                </c:pt>
                <c:pt idx="121">
                  <c:v>6.7222222222222223</c:v>
                </c:pt>
                <c:pt idx="122">
                  <c:v>6.7777777777777786</c:v>
                </c:pt>
                <c:pt idx="123">
                  <c:v>6.8333333333333339</c:v>
                </c:pt>
                <c:pt idx="124">
                  <c:v>6.8888888888888893</c:v>
                </c:pt>
                <c:pt idx="125">
                  <c:v>6.9444444444444446</c:v>
                </c:pt>
                <c:pt idx="126">
                  <c:v>7.0000000000000009</c:v>
                </c:pt>
                <c:pt idx="127">
                  <c:v>7.0555555555555562</c:v>
                </c:pt>
                <c:pt idx="128">
                  <c:v>7.1111111111111116</c:v>
                </c:pt>
                <c:pt idx="129">
                  <c:v>7.166666666666667</c:v>
                </c:pt>
                <c:pt idx="130">
                  <c:v>7.2222222222222223</c:v>
                </c:pt>
                <c:pt idx="131">
                  <c:v>7.2777777777777786</c:v>
                </c:pt>
                <c:pt idx="132">
                  <c:v>7.3333333333333339</c:v>
                </c:pt>
                <c:pt idx="133">
                  <c:v>7.3888888888888893</c:v>
                </c:pt>
                <c:pt idx="134">
                  <c:v>7.4444444444444446</c:v>
                </c:pt>
                <c:pt idx="135">
                  <c:v>7.5000000000000009</c:v>
                </c:pt>
                <c:pt idx="136">
                  <c:v>7.5555555555555562</c:v>
                </c:pt>
                <c:pt idx="137">
                  <c:v>7.6111111111111116</c:v>
                </c:pt>
                <c:pt idx="138">
                  <c:v>7.666666666666667</c:v>
                </c:pt>
                <c:pt idx="139">
                  <c:v>7.7222222222222223</c:v>
                </c:pt>
                <c:pt idx="140">
                  <c:v>7.7777777777777786</c:v>
                </c:pt>
                <c:pt idx="141">
                  <c:v>7.8333333333333339</c:v>
                </c:pt>
                <c:pt idx="142">
                  <c:v>7.8888888888888893</c:v>
                </c:pt>
                <c:pt idx="143">
                  <c:v>7.9444444444444446</c:v>
                </c:pt>
                <c:pt idx="144">
                  <c:v>8</c:v>
                </c:pt>
                <c:pt idx="145">
                  <c:v>8.0555555555555554</c:v>
                </c:pt>
                <c:pt idx="146">
                  <c:v>8.1111111111111125</c:v>
                </c:pt>
                <c:pt idx="147">
                  <c:v>8.1666666666666679</c:v>
                </c:pt>
                <c:pt idx="148">
                  <c:v>8.2222222222222232</c:v>
                </c:pt>
                <c:pt idx="149">
                  <c:v>8.2777777777777786</c:v>
                </c:pt>
                <c:pt idx="150">
                  <c:v>8.3333333333333339</c:v>
                </c:pt>
              </c:numCache>
            </c:numRef>
          </c:xVal>
          <c:yVal>
            <c:numRef>
              <c:f>Eff_vs_IOUT!$AP$7:$AP$157</c:f>
              <c:numCache>
                <c:formatCode>General</c:formatCode>
                <c:ptCount val="151"/>
                <c:pt idx="0">
                  <c:v>3.2500612974826247E-3</c:v>
                </c:pt>
                <c:pt idx="1">
                  <c:v>3.2636667396594961E-3</c:v>
                </c:pt>
                <c:pt idx="2">
                  <c:v>3.3044830661901081E-3</c:v>
                </c:pt>
                <c:pt idx="3">
                  <c:v>3.3725102770744619E-3</c:v>
                </c:pt>
                <c:pt idx="4">
                  <c:v>3.4677483723125568E-3</c:v>
                </c:pt>
                <c:pt idx="5">
                  <c:v>3.5901973519043935E-3</c:v>
                </c:pt>
                <c:pt idx="6">
                  <c:v>3.7398572158499725E-3</c:v>
                </c:pt>
                <c:pt idx="7">
                  <c:v>3.9167279641492917E-3</c:v>
                </c:pt>
                <c:pt idx="8">
                  <c:v>4.1208095968023536E-3</c:v>
                </c:pt>
                <c:pt idx="9">
                  <c:v>4.3521021138091557E-3</c:v>
                </c:pt>
                <c:pt idx="10">
                  <c:v>4.6106055151697006E-3</c:v>
                </c:pt>
                <c:pt idx="11">
                  <c:v>4.8963198008839864E-3</c:v>
                </c:pt>
                <c:pt idx="12">
                  <c:v>5.2092449709520124E-3</c:v>
                </c:pt>
                <c:pt idx="13">
                  <c:v>5.5493810253737829E-3</c:v>
                </c:pt>
                <c:pt idx="14">
                  <c:v>5.9167279641492918E-3</c:v>
                </c:pt>
                <c:pt idx="15">
                  <c:v>6.3112857872785443E-3</c:v>
                </c:pt>
                <c:pt idx="16">
                  <c:v>6.7330544947615386E-3</c:v>
                </c:pt>
                <c:pt idx="17">
                  <c:v>7.1820340865982714E-3</c:v>
                </c:pt>
                <c:pt idx="18">
                  <c:v>7.658224562788747E-3</c:v>
                </c:pt>
                <c:pt idx="19">
                  <c:v>8.1616259233329661E-3</c:v>
                </c:pt>
                <c:pt idx="20">
                  <c:v>8.6922381682309254E-3</c:v>
                </c:pt>
                <c:pt idx="21">
                  <c:v>9.2500612974826257E-3</c:v>
                </c:pt>
                <c:pt idx="22">
                  <c:v>9.8350953110880671E-3</c:v>
                </c:pt>
                <c:pt idx="23">
                  <c:v>1.0447340209047251E-2</c:v>
                </c:pt>
                <c:pt idx="24">
                  <c:v>1.1086795991360176E-2</c:v>
                </c:pt>
                <c:pt idx="25">
                  <c:v>1.1753462658026842E-2</c:v>
                </c:pt>
                <c:pt idx="26">
                  <c:v>1.2447340209047256E-2</c:v>
                </c:pt>
                <c:pt idx="27">
                  <c:v>1.3168428644421403E-2</c:v>
                </c:pt>
                <c:pt idx="28">
                  <c:v>1.3916727964149294E-2</c:v>
                </c:pt>
                <c:pt idx="29">
                  <c:v>1.4692238168230926E-2</c:v>
                </c:pt>
                <c:pt idx="30">
                  <c:v>1.5494959256666298E-2</c:v>
                </c:pt>
                <c:pt idx="31">
                  <c:v>1.6324891229455414E-2</c:v>
                </c:pt>
                <c:pt idx="32">
                  <c:v>1.7182034086598272E-2</c:v>
                </c:pt>
                <c:pt idx="33">
                  <c:v>1.806638782809487E-2</c:v>
                </c:pt>
                <c:pt idx="34">
                  <c:v>1.8977952453945214E-2</c:v>
                </c:pt>
                <c:pt idx="35">
                  <c:v>1.9916727964149297E-2</c:v>
                </c:pt>
                <c:pt idx="36">
                  <c:v>2.0882714358707109E-2</c:v>
                </c:pt>
                <c:pt idx="37">
                  <c:v>2.1875911637618692E-2</c:v>
                </c:pt>
                <c:pt idx="38">
                  <c:v>2.2896319800883989E-2</c:v>
                </c:pt>
                <c:pt idx="39">
                  <c:v>2.3943938848503037E-2</c:v>
                </c:pt>
                <c:pt idx="40">
                  <c:v>2.5018768780475827E-2</c:v>
                </c:pt>
                <c:pt idx="41">
                  <c:v>2.6120809596802352E-2</c:v>
                </c:pt>
                <c:pt idx="42">
                  <c:v>2.7250061297482624E-2</c:v>
                </c:pt>
                <c:pt idx="43">
                  <c:v>2.8406523882516639E-2</c:v>
                </c:pt>
                <c:pt idx="44">
                  <c:v>2.9590197351904397E-2</c:v>
                </c:pt>
                <c:pt idx="45">
                  <c:v>3.0801081705645886E-2</c:v>
                </c:pt>
                <c:pt idx="46">
                  <c:v>3.2039176943741129E-2</c:v>
                </c:pt>
                <c:pt idx="47">
                  <c:v>3.3304483066190105E-2</c:v>
                </c:pt>
                <c:pt idx="48">
                  <c:v>3.4597000072992823E-2</c:v>
                </c:pt>
                <c:pt idx="49">
                  <c:v>3.5916727964149305E-2</c:v>
                </c:pt>
                <c:pt idx="50">
                  <c:v>3.7263666739659501E-2</c:v>
                </c:pt>
                <c:pt idx="51">
                  <c:v>3.8637816399523441E-2</c:v>
                </c:pt>
                <c:pt idx="52">
                  <c:v>4.0039176943741143E-2</c:v>
                </c:pt>
                <c:pt idx="53">
                  <c:v>4.1467748372312575E-2</c:v>
                </c:pt>
                <c:pt idx="54">
                  <c:v>4.2923530685237736E-2</c:v>
                </c:pt>
                <c:pt idx="55">
                  <c:v>4.440652388251666E-2</c:v>
                </c:pt>
                <c:pt idx="56">
                  <c:v>4.59167279641493E-2</c:v>
                </c:pt>
                <c:pt idx="57">
                  <c:v>4.7454142930135695E-2</c:v>
                </c:pt>
                <c:pt idx="58">
                  <c:v>4.9018768780475834E-2</c:v>
                </c:pt>
                <c:pt idx="59">
                  <c:v>5.0610605515169702E-2</c:v>
                </c:pt>
                <c:pt idx="60">
                  <c:v>5.2229653134217326E-2</c:v>
                </c:pt>
                <c:pt idx="61">
                  <c:v>5.3875911637618693E-2</c:v>
                </c:pt>
                <c:pt idx="62">
                  <c:v>5.5549381025373788E-2</c:v>
                </c:pt>
                <c:pt idx="63">
                  <c:v>5.7250061297482641E-2</c:v>
                </c:pt>
                <c:pt idx="64">
                  <c:v>5.8977952453945236E-2</c:v>
                </c:pt>
                <c:pt idx="65">
                  <c:v>6.0733054494761546E-2</c:v>
                </c:pt>
                <c:pt idx="66">
                  <c:v>6.2515367419931592E-2</c:v>
                </c:pt>
                <c:pt idx="67">
                  <c:v>6.4324891229455422E-2</c:v>
                </c:pt>
                <c:pt idx="68">
                  <c:v>6.6161625923332967E-2</c:v>
                </c:pt>
                <c:pt idx="69">
                  <c:v>6.8025571501564269E-2</c:v>
                </c:pt>
                <c:pt idx="70">
                  <c:v>6.99167279641493E-2</c:v>
                </c:pt>
                <c:pt idx="71">
                  <c:v>7.1835095311088074E-2</c:v>
                </c:pt>
                <c:pt idx="72">
                  <c:v>7.3780673542380576E-2</c:v>
                </c:pt>
                <c:pt idx="73">
                  <c:v>7.5753462658026877E-2</c:v>
                </c:pt>
                <c:pt idx="74">
                  <c:v>7.7753462658026892E-2</c:v>
                </c:pt>
                <c:pt idx="75">
                  <c:v>7.9780673542380595E-2</c:v>
                </c:pt>
                <c:pt idx="76">
                  <c:v>8.1835095311088096E-2</c:v>
                </c:pt>
                <c:pt idx="77">
                  <c:v>8.3916727964149271E-2</c:v>
                </c:pt>
                <c:pt idx="78">
                  <c:v>8.6025571501564285E-2</c:v>
                </c:pt>
                <c:pt idx="79">
                  <c:v>8.8161625923332987E-2</c:v>
                </c:pt>
                <c:pt idx="80">
                  <c:v>9.0324891229455431E-2</c:v>
                </c:pt>
                <c:pt idx="81">
                  <c:v>9.2515367419931618E-2</c:v>
                </c:pt>
                <c:pt idx="82">
                  <c:v>9.4733054494761562E-2</c:v>
                </c:pt>
                <c:pt idx="83">
                  <c:v>9.6977952453945235E-2</c:v>
                </c:pt>
                <c:pt idx="84">
                  <c:v>9.9250061297482622E-2</c:v>
                </c:pt>
                <c:pt idx="85">
                  <c:v>0.10154938102537382</c:v>
                </c:pt>
                <c:pt idx="86">
                  <c:v>0.10387591163761867</c:v>
                </c:pt>
                <c:pt idx="87">
                  <c:v>0.1062296531342173</c:v>
                </c:pt>
                <c:pt idx="88">
                  <c:v>0.1086106055151697</c:v>
                </c:pt>
                <c:pt idx="89">
                  <c:v>0.11101876878047585</c:v>
                </c:pt>
                <c:pt idx="90">
                  <c:v>0.11345414293013564</c:v>
                </c:pt>
                <c:pt idx="91">
                  <c:v>0.11591672796414931</c:v>
                </c:pt>
                <c:pt idx="92">
                  <c:v>0.11840652388251663</c:v>
                </c:pt>
                <c:pt idx="93">
                  <c:v>0.12092353068523776</c:v>
                </c:pt>
                <c:pt idx="94">
                  <c:v>0.12346774837231254</c:v>
                </c:pt>
                <c:pt idx="95">
                  <c:v>0.12603917694374117</c:v>
                </c:pt>
                <c:pt idx="96">
                  <c:v>0.1286378163995234</c:v>
                </c:pt>
                <c:pt idx="97">
                  <c:v>0.13126366673965956</c:v>
                </c:pt>
                <c:pt idx="98">
                  <c:v>0.1339167279641493</c:v>
                </c:pt>
                <c:pt idx="99">
                  <c:v>0.13659700007299283</c:v>
                </c:pt>
                <c:pt idx="100">
                  <c:v>0.13930448306619009</c:v>
                </c:pt>
                <c:pt idx="101">
                  <c:v>0.14203917694374116</c:v>
                </c:pt>
                <c:pt idx="102">
                  <c:v>0.14480108170564587</c:v>
                </c:pt>
                <c:pt idx="103">
                  <c:v>0.14759019735190443</c:v>
                </c:pt>
                <c:pt idx="104">
                  <c:v>0.15040652388251671</c:v>
                </c:pt>
                <c:pt idx="105">
                  <c:v>0.15325006129748261</c:v>
                </c:pt>
                <c:pt idx="106">
                  <c:v>0.15612080959680241</c:v>
                </c:pt>
                <c:pt idx="107">
                  <c:v>0.15901876878047583</c:v>
                </c:pt>
                <c:pt idx="108">
                  <c:v>0.16194393884850303</c:v>
                </c:pt>
                <c:pt idx="109">
                  <c:v>0.16489631980088401</c:v>
                </c:pt>
                <c:pt idx="110">
                  <c:v>0.16787591163761875</c:v>
                </c:pt>
                <c:pt idx="111">
                  <c:v>0.17088271435870708</c:v>
                </c:pt>
                <c:pt idx="112">
                  <c:v>0.17391672796414931</c:v>
                </c:pt>
                <c:pt idx="113">
                  <c:v>0.17697795245394524</c:v>
                </c:pt>
                <c:pt idx="114">
                  <c:v>0.18006638782809492</c:v>
                </c:pt>
                <c:pt idx="115">
                  <c:v>0.18318203408659831</c:v>
                </c:pt>
                <c:pt idx="116">
                  <c:v>0.18632489122945545</c:v>
                </c:pt>
                <c:pt idx="117">
                  <c:v>0.18949495925666632</c:v>
                </c:pt>
                <c:pt idx="118">
                  <c:v>0.192692238168231</c:v>
                </c:pt>
                <c:pt idx="119">
                  <c:v>0.1959167279641493</c:v>
                </c:pt>
                <c:pt idx="120">
                  <c:v>0.19916842864442141</c:v>
                </c:pt>
                <c:pt idx="121">
                  <c:v>0.2024473402090472</c:v>
                </c:pt>
                <c:pt idx="122">
                  <c:v>0.20575346265802688</c:v>
                </c:pt>
                <c:pt idx="123">
                  <c:v>0.20908679599136012</c:v>
                </c:pt>
                <c:pt idx="124">
                  <c:v>0.21244734020904721</c:v>
                </c:pt>
                <c:pt idx="125">
                  <c:v>0.21583509531108816</c:v>
                </c:pt>
                <c:pt idx="126">
                  <c:v>0.2192500612974827</c:v>
                </c:pt>
                <c:pt idx="127">
                  <c:v>0.22269223816823094</c:v>
                </c:pt>
                <c:pt idx="128">
                  <c:v>0.22616162592333297</c:v>
                </c:pt>
                <c:pt idx="129">
                  <c:v>0.22965822456278881</c:v>
                </c:pt>
                <c:pt idx="130">
                  <c:v>0.23318203408659829</c:v>
                </c:pt>
                <c:pt idx="131">
                  <c:v>0.23673305449476165</c:v>
                </c:pt>
                <c:pt idx="132">
                  <c:v>0.24031128578727856</c:v>
                </c:pt>
                <c:pt idx="133">
                  <c:v>0.2439167279641494</c:v>
                </c:pt>
                <c:pt idx="134">
                  <c:v>0.24754938102537383</c:v>
                </c:pt>
                <c:pt idx="135">
                  <c:v>0.25120924497095209</c:v>
                </c:pt>
                <c:pt idx="136">
                  <c:v>0.25489631980088395</c:v>
                </c:pt>
                <c:pt idx="137">
                  <c:v>0.25861060551516973</c:v>
                </c:pt>
                <c:pt idx="138">
                  <c:v>0.2623521021138091</c:v>
                </c:pt>
                <c:pt idx="139">
                  <c:v>0.2661208095968024</c:v>
                </c:pt>
                <c:pt idx="140">
                  <c:v>0.26991672796414934</c:v>
                </c:pt>
                <c:pt idx="141">
                  <c:v>0.27373985721584998</c:v>
                </c:pt>
                <c:pt idx="142">
                  <c:v>0.27759019735190432</c:v>
                </c:pt>
                <c:pt idx="143">
                  <c:v>0.28146774837231259</c:v>
                </c:pt>
                <c:pt idx="144">
                  <c:v>0.28537251027707439</c:v>
                </c:pt>
                <c:pt idx="145">
                  <c:v>0.28930448306619005</c:v>
                </c:pt>
                <c:pt idx="146">
                  <c:v>0.29326366673965953</c:v>
                </c:pt>
                <c:pt idx="147">
                  <c:v>0.29725006129748271</c:v>
                </c:pt>
                <c:pt idx="148">
                  <c:v>0.30126366673965965</c:v>
                </c:pt>
                <c:pt idx="149">
                  <c:v>0.30530448306619012</c:v>
                </c:pt>
                <c:pt idx="150">
                  <c:v>0.30937251027707452</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30.163131730034507</c:v>
                </c:pt>
                <c:pt idx="1">
                  <c:v>30.163014099403412</c:v>
                </c:pt>
                <c:pt idx="2">
                  <c:v>30.162890928426034</c:v>
                </c:pt>
                <c:pt idx="3">
                  <c:v>30.16276195632312</c:v>
                </c:pt>
                <c:pt idx="4">
                  <c:v>30.162626910057035</c:v>
                </c:pt>
                <c:pt idx="5">
                  <c:v>30.162485503756976</c:v>
                </c:pt>
                <c:pt idx="6">
                  <c:v>30.162337438117707</c:v>
                </c:pt>
                <c:pt idx="7">
                  <c:v>30.162182399769858</c:v>
                </c:pt>
                <c:pt idx="8">
                  <c:v>30.162020060621426</c:v>
                </c:pt>
                <c:pt idx="9">
                  <c:v>30.161850077167955</c:v>
                </c:pt>
                <c:pt idx="10">
                  <c:v>30.161672089771393</c:v>
                </c:pt>
                <c:pt idx="11">
                  <c:v>30.161485721904803</c:v>
                </c:pt>
                <c:pt idx="12">
                  <c:v>30.16129057936223</c:v>
                </c:pt>
                <c:pt idx="13">
                  <c:v>30.161086249432053</c:v>
                </c:pt>
                <c:pt idx="14">
                  <c:v>30.160872300031627</c:v>
                </c:pt>
                <c:pt idx="15">
                  <c:v>30.160648278802196</c:v>
                </c:pt>
                <c:pt idx="16">
                  <c:v>30.160413712161578</c:v>
                </c:pt>
                <c:pt idx="17">
                  <c:v>30.16016810431319</c:v>
                </c:pt>
                <c:pt idx="18">
                  <c:v>30.159910936209144</c:v>
                </c:pt>
                <c:pt idx="19">
                  <c:v>30.159641664465624</c:v>
                </c:pt>
                <c:pt idx="20">
                  <c:v>30.159359720227922</c:v>
                </c:pt>
                <c:pt idx="21">
                  <c:v>30.159064507983508</c:v>
                </c:pt>
                <c:pt idx="22">
                  <c:v>30.158755404319997</c:v>
                </c:pt>
                <c:pt idx="23">
                  <c:v>30.158431756626442</c:v>
                </c:pt>
                <c:pt idx="24">
                  <c:v>30.158092881734596</c:v>
                </c:pt>
                <c:pt idx="25">
                  <c:v>30.157738064498076</c:v>
                </c:pt>
                <c:pt idx="26">
                  <c:v>30.157366556306073</c:v>
                </c:pt>
                <c:pt idx="27">
                  <c:v>30.156977573529463</c:v>
                </c:pt>
                <c:pt idx="28">
                  <c:v>30.156570295895492</c:v>
                </c:pt>
                <c:pt idx="29">
                  <c:v>30.15614386478854</c:v>
                </c:pt>
                <c:pt idx="30">
                  <c:v>30.155697381473342</c:v>
                </c:pt>
                <c:pt idx="31">
                  <c:v>30.155229905237352</c:v>
                </c:pt>
                <c:pt idx="32">
                  <c:v>30.154740451448781</c:v>
                </c:pt>
                <c:pt idx="33">
                  <c:v>30.154227989526614</c:v>
                </c:pt>
                <c:pt idx="34">
                  <c:v>30.153691440818736</c:v>
                </c:pt>
                <c:pt idx="35">
                  <c:v>30.15312967638415</c:v>
                </c:pt>
                <c:pt idx="36">
                  <c:v>30.152541514675466</c:v>
                </c:pt>
                <c:pt idx="37">
                  <c:v>30.151925719116864</c:v>
                </c:pt>
                <c:pt idx="38">
                  <c:v>30.151280995573732</c:v>
                </c:pt>
                <c:pt idx="39">
                  <c:v>30.150605989708751</c:v>
                </c:pt>
                <c:pt idx="40">
                  <c:v>30.149899284220176</c:v>
                </c:pt>
                <c:pt idx="41">
                  <c:v>30.149159395956914</c:v>
                </c:pt>
                <c:pt idx="42">
                  <c:v>30.148384772905892</c:v>
                </c:pt>
                <c:pt idx="43">
                  <c:v>30.147573791045549</c:v>
                </c:pt>
                <c:pt idx="44">
                  <c:v>30.146724751061001</c:v>
                </c:pt>
                <c:pt idx="45">
                  <c:v>30.145835874914386</c:v>
                </c:pt>
                <c:pt idx="46">
                  <c:v>30.144905302264885</c:v>
                </c:pt>
                <c:pt idx="47">
                  <c:v>30.143931086732611</c:v>
                </c:pt>
                <c:pt idx="48">
                  <c:v>30.142911191999765</c:v>
                </c:pt>
                <c:pt idx="49">
                  <c:v>30.14184348774296</c:v>
                </c:pt>
                <c:pt idx="50">
                  <c:v>30.140725745389911</c:v>
                </c:pt>
                <c:pt idx="51">
                  <c:v>30.139555633693924</c:v>
                </c:pt>
                <c:pt idx="52">
                  <c:v>30.13833071411937</c:v>
                </c:pt>
                <c:pt idx="53">
                  <c:v>30.137048436030518</c:v>
                </c:pt>
                <c:pt idx="54">
                  <c:v>30.13570613167715</c:v>
                </c:pt>
                <c:pt idx="55">
                  <c:v>30.134301010968905</c:v>
                </c:pt>
                <c:pt idx="56">
                  <c:v>30.132830156031321</c:v>
                </c:pt>
                <c:pt idx="57">
                  <c:v>30.131290515535376</c:v>
                </c:pt>
                <c:pt idx="58">
                  <c:v>30.129678898792761</c:v>
                </c:pt>
                <c:pt idx="59">
                  <c:v>30.127991969609521</c:v>
                </c:pt>
                <c:pt idx="60">
                  <c:v>30.126226239888908</c:v>
                </c:pt>
                <c:pt idx="61">
                  <c:v>30.124378062976284</c:v>
                </c:pt>
                <c:pt idx="62">
                  <c:v>30.122443626737269</c:v>
                </c:pt>
                <c:pt idx="63">
                  <c:v>30.120418946361355</c:v>
                </c:pt>
                <c:pt idx="64">
                  <c:v>30.118299856882238</c:v>
                </c:pt>
                <c:pt idx="65">
                  <c:v>30.116082005407069</c:v>
                </c:pt>
                <c:pt idx="66">
                  <c:v>30.113760843046418</c:v>
                </c:pt>
                <c:pt idx="67">
                  <c:v>30.111331616536731</c:v>
                </c:pt>
                <c:pt idx="68">
                  <c:v>30.108789359547657</c:v>
                </c:pt>
                <c:pt idx="69">
                  <c:v>30.106128883666482</c:v>
                </c:pt>
                <c:pt idx="70">
                  <c:v>30.103344769052161</c:v>
                </c:pt>
                <c:pt idx="71">
                  <c:v>30.100431354751976</c:v>
                </c:pt>
                <c:pt idx="72">
                  <c:v>30.097382728674518</c:v>
                </c:pt>
                <c:pt idx="73">
                  <c:v>30.094192717211939</c:v>
                </c:pt>
                <c:pt idx="74">
                  <c:v>30.090854874506491</c:v>
                </c:pt>
                <c:pt idx="75">
                  <c:v>30.087362471356613</c:v>
                </c:pt>
                <c:pt idx="76">
                  <c:v>30.083708483757388</c:v>
                </c:pt>
                <c:pt idx="77">
                  <c:v>30.079885581072887</c:v>
                </c:pt>
                <c:pt idx="78">
                  <c:v>30.075886113837555</c:v>
                </c:pt>
                <c:pt idx="79">
                  <c:v>30.071702101185668</c:v>
                </c:pt>
                <c:pt idx="80">
                  <c:v>30.067325217908405</c:v>
                </c:pt>
                <c:pt idx="81">
                  <c:v>30.06274678114054</c:v>
                </c:pt>
                <c:pt idx="82">
                  <c:v>30.057957736679089</c:v>
                </c:pt>
                <c:pt idx="83">
                  <c:v>30.052948644939011</c:v>
                </c:pt>
                <c:pt idx="84">
                  <c:v>30.047709666552667</c:v>
                </c:pt>
                <c:pt idx="85">
                  <c:v>30.042230547621433</c:v>
                </c:pt>
                <c:pt idx="86">
                  <c:v>30.036500604631016</c:v>
                </c:pt>
                <c:pt idx="87">
                  <c:v>30.030508709043858</c:v>
                </c:pt>
                <c:pt idx="88">
                  <c:v>30.02424327158565</c:v>
                </c:pt>
                <c:pt idx="89">
                  <c:v>30.017692226244929</c:v>
                </c:pt>
                <c:pt idx="90">
                  <c:v>30.010843014009371</c:v>
                </c:pt>
                <c:pt idx="91">
                  <c:v>30.003682566364983</c:v>
                </c:pt>
                <c:pt idx="92">
                  <c:v>29.996197288589066</c:v>
                </c:pt>
                <c:pt idx="93">
                  <c:v>29.988373042871377</c:v>
                </c:pt>
                <c:pt idx="94">
                  <c:v>29.980195131303248</c:v>
                </c:pt>
                <c:pt idx="95">
                  <c:v>29.971648278778488</c:v>
                </c:pt>
                <c:pt idx="96">
                  <c:v>29.962716615855779</c:v>
                </c:pt>
                <c:pt idx="97">
                  <c:v>29.953383661637638</c:v>
                </c:pt>
                <c:pt idx="98">
                  <c:v>29.943632306726485</c:v>
                </c:pt>
                <c:pt idx="99">
                  <c:v>29.933444796325155</c:v>
                </c:pt>
                <c:pt idx="100">
                  <c:v>29.922802713555651</c:v>
                </c:pt>
                <c:pt idx="101">
                  <c:v>29.91168696307669</c:v>
                </c:pt>
                <c:pt idx="102">
                  <c:v>29.900077755087434</c:v>
                </c:pt>
                <c:pt idx="103">
                  <c:v>29.887954589813496</c:v>
                </c:pt>
                <c:pt idx="104">
                  <c:v>29.87529624257748</c:v>
                </c:pt>
                <c:pt idx="105">
                  <c:v>29.862080749565738</c:v>
                </c:pt>
                <c:pt idx="106">
                  <c:v>29.848285394410055</c:v>
                </c:pt>
                <c:pt idx="107">
                  <c:v>29.833886695712685</c:v>
                </c:pt>
                <c:pt idx="108">
                  <c:v>29.818860395649761</c:v>
                </c:pt>
                <c:pt idx="109">
                  <c:v>29.803181449798373</c:v>
                </c:pt>
                <c:pt idx="110">
                  <c:v>29.786824018339793</c:v>
                </c:pt>
                <c:pt idx="111">
                  <c:v>29.769761458800062</c:v>
                </c:pt>
                <c:pt idx="112">
                  <c:v>29.751966320496784</c:v>
                </c:pt>
                <c:pt idx="113">
                  <c:v>29.733410340869302</c:v>
                </c:pt>
                <c:pt idx="114">
                  <c:v>29.714064443875241</c:v>
                </c:pt>
                <c:pt idx="115">
                  <c:v>29.693898740644229</c:v>
                </c:pt>
                <c:pt idx="116">
                  <c:v>29.672882532584435</c:v>
                </c:pt>
                <c:pt idx="117">
                  <c:v>29.650984317142274</c:v>
                </c:pt>
                <c:pt idx="118">
                  <c:v>29.628171796419444</c:v>
                </c:pt>
                <c:pt idx="119">
                  <c:v>29.604411888853839</c:v>
                </c:pt>
                <c:pt idx="120">
                  <c:v>29.579670744170524</c:v>
                </c:pt>
                <c:pt idx="121">
                  <c:v>29.553913761809149</c:v>
                </c:pt>
                <c:pt idx="122">
                  <c:v>29.527105613030763</c:v>
                </c:pt>
                <c:pt idx="123">
                  <c:v>29.499210266900455</c:v>
                </c:pt>
                <c:pt idx="124">
                  <c:v>29.470191020337417</c:v>
                </c:pt>
                <c:pt idx="125">
                  <c:v>29.440010532410504</c:v>
                </c:pt>
                <c:pt idx="126">
                  <c:v>29.408630863047655</c:v>
                </c:pt>
                <c:pt idx="127">
                  <c:v>29.376013516308539</c:v>
                </c:pt>
                <c:pt idx="128">
                  <c:v>29.342119488353603</c:v>
                </c:pt>
                <c:pt idx="129">
                  <c:v>29.306909320217798</c:v>
                </c:pt>
                <c:pt idx="130">
                  <c:v>29.27034315547338</c:v>
                </c:pt>
                <c:pt idx="131">
                  <c:v>29.232380802836428</c:v>
                </c:pt>
                <c:pt idx="132">
                  <c:v>29.192981803738878</c:v>
                </c:pt>
                <c:pt idx="133">
                  <c:v>29.1521055048524</c:v>
                </c:pt>
                <c:pt idx="134">
                  <c:v>29.109711135511166</c:v>
                </c:pt>
                <c:pt idx="135">
                  <c:v>29.065757889938112</c:v>
                </c:pt>
                <c:pt idx="136">
                  <c:v>29.020205014134053</c:v>
                </c:pt>
                <c:pt idx="137">
                  <c:v>28.973011897241683</c:v>
                </c:pt>
                <c:pt idx="138">
                  <c:v>28.924138167146111</c:v>
                </c:pt>
                <c:pt idx="139">
                  <c:v>28.873543790022509</c:v>
                </c:pt>
                <c:pt idx="140">
                  <c:v>28.821189173488744</c:v>
                </c:pt>
                <c:pt idx="141">
                  <c:v>28.767035272967235</c:v>
                </c:pt>
                <c:pt idx="142">
                  <c:v>28.711043700808908</c:v>
                </c:pt>
                <c:pt idx="143">
                  <c:v>28.653176837678224</c:v>
                </c:pt>
                <c:pt idx="144">
                  <c:v>28.593397945650846</c:v>
                </c:pt>
                <c:pt idx="145">
                  <c:v>28.531671282425613</c:v>
                </c:pt>
                <c:pt idx="146">
                  <c:v>28.467962216011792</c:v>
                </c:pt>
                <c:pt idx="147">
                  <c:v>28.402237339211005</c:v>
                </c:pt>
                <c:pt idx="148">
                  <c:v>28.334464583182072</c:v>
                </c:pt>
                <c:pt idx="149">
                  <c:v>28.264613329347192</c:v>
                </c:pt>
                <c:pt idx="150">
                  <c:v>28.192654518880541</c:v>
                </c:pt>
                <c:pt idx="151">
                  <c:v>28.118560759005842</c:v>
                </c:pt>
                <c:pt idx="152">
                  <c:v>28.042306425326807</c:v>
                </c:pt>
                <c:pt idx="153">
                  <c:v>27.963867759419763</c:v>
                </c:pt>
                <c:pt idx="154">
                  <c:v>27.883222960930922</c:v>
                </c:pt>
                <c:pt idx="155">
                  <c:v>27.800352273446748</c:v>
                </c:pt>
                <c:pt idx="156">
                  <c:v>27.715238063438264</c:v>
                </c:pt>
                <c:pt idx="157">
                  <c:v>27.627864891623382</c:v>
                </c:pt>
                <c:pt idx="158">
                  <c:v>27.538219576144414</c:v>
                </c:pt>
                <c:pt idx="159">
                  <c:v>27.446291247017879</c:v>
                </c:pt>
                <c:pt idx="160">
                  <c:v>27.352071391382829</c:v>
                </c:pt>
                <c:pt idx="161">
                  <c:v>27.255553889149692</c:v>
                </c:pt>
                <c:pt idx="162">
                  <c:v>27.156735038733117</c:v>
                </c:pt>
                <c:pt idx="163">
                  <c:v>27.055613572638499</c:v>
                </c:pt>
                <c:pt idx="164">
                  <c:v>26.952190662763108</c:v>
                </c:pt>
                <c:pt idx="165">
                  <c:v>26.846469915362626</c:v>
                </c:pt>
                <c:pt idx="166">
                  <c:v>26.738457355729096</c:v>
                </c:pt>
                <c:pt idx="167">
                  <c:v>26.628161402717371</c:v>
                </c:pt>
                <c:pt idx="168">
                  <c:v>26.515592833346403</c:v>
                </c:pt>
                <c:pt idx="169">
                  <c:v>26.400764737790286</c:v>
                </c:pt>
                <c:pt idx="170">
                  <c:v>26.283692465153567</c:v>
                </c:pt>
                <c:pt idx="171">
                  <c:v>26.164393560503601</c:v>
                </c:pt>
                <c:pt idx="172">
                  <c:v>26.04288769369909</c:v>
                </c:pt>
                <c:pt idx="173">
                  <c:v>25.919196580617484</c:v>
                </c:pt>
                <c:pt idx="174">
                  <c:v>25.793343897434614</c:v>
                </c:pt>
                <c:pt idx="175">
                  <c:v>25.665355188654484</c:v>
                </c:pt>
                <c:pt idx="176">
                  <c:v>25.535257769620312</c:v>
                </c:pt>
                <c:pt idx="177">
                  <c:v>25.403080624262984</c:v>
                </c:pt>
                <c:pt idx="178">
                  <c:v>25.268854298857807</c:v>
                </c:pt>
                <c:pt idx="179">
                  <c:v>25.132610792565153</c:v>
                </c:pt>
                <c:pt idx="180">
                  <c:v>24.994383445528289</c:v>
                </c:pt>
                <c:pt idx="181">
                  <c:v>24.854206825288927</c:v>
                </c:pt>
                <c:pt idx="182">
                  <c:v>24.71211661226085</c:v>
                </c:pt>
                <c:pt idx="183">
                  <c:v>24.568149484975869</c:v>
                </c:pt>
                <c:pt idx="184">
                  <c:v>24.422343005782167</c:v>
                </c:pt>
                <c:pt idx="185">
                  <c:v>24.274735507636692</c:v>
                </c:pt>
                <c:pt idx="186">
                  <c:v>24.12536598258982</c:v>
                </c:pt>
                <c:pt idx="187">
                  <c:v>23.974273972513039</c:v>
                </c:pt>
                <c:pt idx="188">
                  <c:v>23.821499462571602</c:v>
                </c:pt>
                <c:pt idx="189">
                  <c:v>23.66708277789041</c:v>
                </c:pt>
                <c:pt idx="190">
                  <c:v>23.51106448381141</c:v>
                </c:pt>
                <c:pt idx="191">
                  <c:v>23.353485290084496</c:v>
                </c:pt>
                <c:pt idx="192">
                  <c:v>23.19438595928462</c:v>
                </c:pt>
                <c:pt idx="193">
                  <c:v>23.033807219692996</c:v>
                </c:pt>
                <c:pt idx="194">
                  <c:v>22.871789682832929</c:v>
                </c:pt>
                <c:pt idx="195">
                  <c:v>22.708373765801419</c:v>
                </c:pt>
                <c:pt idx="196">
                  <c:v>22.543599618493701</c:v>
                </c:pt>
                <c:pt idx="197">
                  <c:v>22.377507055773975</c:v>
                </c:pt>
                <c:pt idx="198">
                  <c:v>22.210135494607513</c:v>
                </c:pt>
                <c:pt idx="199">
                  <c:v>22.041523896133061</c:v>
                </c:pt>
                <c:pt idx="200">
                  <c:v>21.871710712620501</c:v>
                </c:pt>
                <c:pt idx="201">
                  <c:v>21.700733839232736</c:v>
                </c:pt>
                <c:pt idx="202">
                  <c:v>21.528630570480026</c:v>
                </c:pt>
                <c:pt idx="203">
                  <c:v>21.355437561238219</c:v>
                </c:pt>
                <c:pt idx="204">
                  <c:v>21.181190792177638</c:v>
                </c:pt>
                <c:pt idx="205">
                  <c:v>21.005925539438287</c:v>
                </c:pt>
                <c:pt idx="206">
                  <c:v>20.829676348370061</c:v>
                </c:pt>
                <c:pt idx="207">
                  <c:v>20.652477011148278</c:v>
                </c:pt>
                <c:pt idx="208">
                  <c:v>20.474360548068049</c:v>
                </c:pt>
                <c:pt idx="209">
                  <c:v>20.295359192312262</c:v>
                </c:pt>
                <c:pt idx="210">
                  <c:v>20.115504377989609</c:v>
                </c:pt>
                <c:pt idx="211">
                  <c:v>19.934826731232839</c:v>
                </c:pt>
                <c:pt idx="212">
                  <c:v>19.75335606415328</c:v>
                </c:pt>
                <c:pt idx="213">
                  <c:v>19.571121371444452</c:v>
                </c:pt>
                <c:pt idx="214">
                  <c:v>19.38815082943572</c:v>
                </c:pt>
                <c:pt idx="215">
                  <c:v>19.204471797398281</c:v>
                </c:pt>
                <c:pt idx="216">
                  <c:v>19.020110820913615</c:v>
                </c:pt>
                <c:pt idx="217">
                  <c:v>18.835093637119186</c:v>
                </c:pt>
                <c:pt idx="218">
                  <c:v>18.649445181654333</c:v>
                </c:pt>
                <c:pt idx="219">
                  <c:v>18.463189597136772</c:v>
                </c:pt>
                <c:pt idx="220">
                  <c:v>18.27635024300762</c:v>
                </c:pt>
                <c:pt idx="221">
                  <c:v>18.088949706590778</c:v>
                </c:pt>
                <c:pt idx="222">
                  <c:v>17.901009815222618</c:v>
                </c:pt>
                <c:pt idx="223">
                  <c:v>17.712551649313639</c:v>
                </c:pt>
                <c:pt idx="224">
                  <c:v>17.523595556214683</c:v>
                </c:pt>
                <c:pt idx="225">
                  <c:v>17.334161164766783</c:v>
                </c:pt>
                <c:pt idx="226">
                  <c:v>17.144267400422969</c:v>
                </c:pt>
                <c:pt idx="227">
                  <c:v>16.953932500838381</c:v>
                </c:pt>
                <c:pt idx="228">
                  <c:v>16.763174031831845</c:v>
                </c:pt>
                <c:pt idx="229">
                  <c:v>16.572008903629754</c:v>
                </c:pt>
                <c:pt idx="230">
                  <c:v>16.380453387312169</c:v>
                </c:pt>
                <c:pt idx="231">
                  <c:v>16.188523131384819</c:v>
                </c:pt>
                <c:pt idx="232">
                  <c:v>15.996233178409817</c:v>
                </c:pt>
                <c:pt idx="233">
                  <c:v>15.803597981632286</c:v>
                </c:pt>
                <c:pt idx="234">
                  <c:v>15.610631421547987</c:v>
                </c:pt>
                <c:pt idx="235">
                  <c:v>15.417346822360161</c:v>
                </c:pt>
                <c:pt idx="236">
                  <c:v>15.223756968280993</c:v>
                </c:pt>
                <c:pt idx="237">
                  <c:v>15.029874119637039</c:v>
                </c:pt>
                <c:pt idx="238">
                  <c:v>14.835710028742234</c:v>
                </c:pt>
                <c:pt idx="239">
                  <c:v>14.641275955507529</c:v>
                </c:pt>
                <c:pt idx="240">
                  <c:v>14.446582682758596</c:v>
                </c:pt>
                <c:pt idx="241">
                  <c:v>14.251640531237435</c:v>
                </c:pt>
                <c:pt idx="242">
                  <c:v>14.056459374267288</c:v>
                </c:pt>
                <c:pt idx="243">
                  <c:v>13.861048652062994</c:v>
                </c:pt>
                <c:pt idx="244">
                  <c:v>13.665417385671187</c:v>
                </c:pt>
                <c:pt idx="245">
                  <c:v>13.469574190528608</c:v>
                </c:pt>
                <c:pt idx="246">
                  <c:v>13.273527289627626</c:v>
                </c:pt>
                <c:pt idx="247">
                  <c:v>13.077284526281382</c:v>
                </c:pt>
                <c:pt idx="248">
                  <c:v>12.880853376482479</c:v>
                </c:pt>
                <c:pt idx="249">
                  <c:v>12.684240960850259</c:v>
                </c:pt>
                <c:pt idx="250">
                  <c:v>12.487454056164244</c:v>
                </c:pt>
                <c:pt idx="251">
                  <c:v>12.29049910648234</c:v>
                </c:pt>
                <c:pt idx="252">
                  <c:v>12.093382233843224</c:v>
                </c:pt>
                <c:pt idx="253">
                  <c:v>11.896109248553874</c:v>
                </c:pt>
                <c:pt idx="254">
                  <c:v>11.698685659064241</c:v>
                </c:pt>
                <c:pt idx="255">
                  <c:v>11.501116681431498</c:v>
                </c:pt>
                <c:pt idx="256">
                  <c:v>11.303407248377837</c:v>
                </c:pt>
                <c:pt idx="257">
                  <c:v>11.105562017945019</c:v>
                </c:pt>
                <c:pt idx="258">
                  <c:v>10.90758538175127</c:v>
                </c:pt>
                <c:pt idx="259">
                  <c:v>10.709481472855046</c:v>
                </c:pt>
                <c:pt idx="260">
                  <c:v>10.511254173231741</c:v>
                </c:pt>
                <c:pt idx="261">
                  <c:v>10.312907120868882</c:v>
                </c:pt>
                <c:pt idx="262">
                  <c:v>10.114443716486354</c:v>
                </c:pt>
                <c:pt idx="263">
                  <c:v>9.9158671298879391</c:v>
                </c:pt>
                <c:pt idx="264">
                  <c:v>9.7171803059515103</c:v>
                </c:pt>
                <c:pt idx="265">
                  <c:v>9.5183859702639726</c:v>
                </c:pt>
                <c:pt idx="266">
                  <c:v>9.3194866344084311</c:v>
                </c:pt>
                <c:pt idx="267">
                  <c:v>9.1204846009122278</c:v>
                </c:pt>
                <c:pt idx="268">
                  <c:v>8.9213819678598263</c:v>
                </c:pt>
                <c:pt idx="269">
                  <c:v>8.7221806331825054</c:v>
                </c:pt>
                <c:pt idx="270">
                  <c:v>8.522882298628943</c:v>
                </c:pt>
                <c:pt idx="271">
                  <c:v>8.3234884734261776</c:v>
                </c:pt>
                <c:pt idx="272">
                  <c:v>8.1240004776390453</c:v>
                </c:pt>
                <c:pt idx="273">
                  <c:v>7.9244194452352446</c:v>
                </c:pt>
                <c:pt idx="274">
                  <c:v>7.7247463268652128</c:v>
                </c:pt>
                <c:pt idx="275">
                  <c:v>7.5249818923647354</c:v>
                </c:pt>
                <c:pt idx="276">
                  <c:v>7.3251267329891236</c:v>
                </c:pt>
                <c:pt idx="277">
                  <c:v>7.1251812633883693</c:v>
                </c:pt>
                <c:pt idx="278">
                  <c:v>6.9251457233320037</c:v>
                </c:pt>
                <c:pt idx="279">
                  <c:v>6.7250201791929936</c:v>
                </c:pt>
                <c:pt idx="280">
                  <c:v>6.5248045252025104</c:v>
                </c:pt>
                <c:pt idx="281">
                  <c:v>6.3244984844833727</c:v>
                </c:pt>
                <c:pt idx="282">
                  <c:v>6.1241016098755345</c:v>
                </c:pt>
                <c:pt idx="283">
                  <c:v>5.9236132845637757</c:v>
                </c:pt>
                <c:pt idx="284">
                  <c:v>5.7230327225206299</c:v>
                </c:pt>
                <c:pt idx="285">
                  <c:v>5.5223589687771053</c:v>
                </c:pt>
                <c:pt idx="286">
                  <c:v>5.3215908995351482</c:v>
                </c:pt>
                <c:pt idx="287">
                  <c:v>5.1207272221366669</c:v>
                </c:pt>
                <c:pt idx="288">
                  <c:v>4.919766474904562</c:v>
                </c:pt>
                <c:pt idx="289">
                  <c:v>4.7187070268731377</c:v>
                </c:pt>
                <c:pt idx="290">
                  <c:v>4.5175470774250162</c:v>
                </c:pt>
                <c:pt idx="291">
                  <c:v>4.3162846558550418</c:v>
                </c:pt>
                <c:pt idx="292">
                  <c:v>4.1149176208804423</c:v>
                </c:pt>
                <c:pt idx="293">
                  <c:v>3.9134436601217049</c:v>
                </c:pt>
                <c:pt idx="294">
                  <c:v>3.7118602895753043</c:v>
                </c:pt>
                <c:pt idx="295">
                  <c:v>3.5101648531071343</c:v>
                </c:pt>
                <c:pt idx="296">
                  <c:v>3.3083545219917001</c:v>
                </c:pt>
                <c:pt idx="297">
                  <c:v>3.1064262945286809</c:v>
                </c:pt>
                <c:pt idx="298">
                  <c:v>2.904376995767243</c:v>
                </c:pt>
                <c:pt idx="299">
                  <c:v>2.7022032773737115</c:v>
                </c:pt>
                <c:pt idx="300">
                  <c:v>2.49990161767853</c:v>
                </c:pt>
                <c:pt idx="301">
                  <c:v>2.2974683219412446</c:v>
                </c:pt>
                <c:pt idx="302">
                  <c:v>2.0948995228760774</c:v>
                </c:pt>
                <c:pt idx="303">
                  <c:v>1.8921911814823245</c:v>
                </c:pt>
                <c:pt idx="304">
                  <c:v>1.689339088227265</c:v>
                </c:pt>
                <c:pt idx="305">
                  <c:v>1.4863388646308247</c:v>
                </c:pt>
                <c:pt idx="306">
                  <c:v>1.283185965307116</c:v>
                </c:pt>
                <c:pt idx="307">
                  <c:v>1.0798756805169658</c:v>
                </c:pt>
                <c:pt idx="308">
                  <c:v>0.87640313929245184</c:v>
                </c:pt>
                <c:pt idx="309">
                  <c:v>0.67276331319448435</c:v>
                </c:pt>
                <c:pt idx="310">
                  <c:v>0.46895102076943945</c:v>
                </c:pt>
                <c:pt idx="311">
                  <c:v>0.26496093277179605</c:v>
                </c:pt>
                <c:pt idx="312">
                  <c:v>6.0787578224057337E-2</c:v>
                </c:pt>
                <c:pt idx="313">
                  <c:v>-0.14357464861363636</c:v>
                </c:pt>
                <c:pt idx="314">
                  <c:v>-0.34813148028861729</c:v>
                </c:pt>
                <c:pt idx="315">
                  <c:v>-0.55288876713931134</c:v>
                </c:pt>
                <c:pt idx="316">
                  <c:v>-0.75785246713846899</c:v>
                </c:pt>
                <c:pt idx="317">
                  <c:v>-0.96302863451750642</c:v>
                </c:pt>
                <c:pt idx="318">
                  <c:v>-1.1684234070921038</c:v>
                </c:pt>
                <c:pt idx="319">
                  <c:v>-1.3740429922099662</c:v>
                </c:pt>
                <c:pt idx="320">
                  <c:v>-1.5798936512437678</c:v>
                </c:pt>
                <c:pt idx="321">
                  <c:v>-1.7859816825522867</c:v>
                </c:pt>
                <c:pt idx="322">
                  <c:v>-1.9923134028376221</c:v>
                </c:pt>
                <c:pt idx="323">
                  <c:v>-2.1988951268301262</c:v>
                </c:pt>
                <c:pt idx="324">
                  <c:v>-2.405733145237603</c:v>
                </c:pt>
                <c:pt idx="325">
                  <c:v>-2.612833700902196</c:v>
                </c:pt>
                <c:pt idx="326">
                  <c:v>-2.8202029631163521</c:v>
                </c:pt>
                <c:pt idx="327">
                  <c:v>-3.0278470000607149</c:v>
                </c:pt>
                <c:pt idx="328">
                  <c:v>-3.2357717493343019</c:v>
                </c:pt>
                <c:pt idx="329">
                  <c:v>-3.4439829865654752</c:v>
                </c:pt>
                <c:pt idx="330">
                  <c:v>-3.6524862921019152</c:v>
                </c:pt>
                <c:pt idx="331">
                  <c:v>-3.8612870157986761</c:v>
                </c:pt>
                <c:pt idx="332">
                  <c:v>-4.0703902399391323</c:v>
                </c:pt>
                <c:pt idx="333">
                  <c:v>-4.2798007403463769</c:v>
                </c:pt>
                <c:pt idx="334">
                  <c:v>-4.4895229457619203</c:v>
                </c:pt>
                <c:pt idx="335">
                  <c:v>-4.6995608955959725</c:v>
                </c:pt>
                <c:pt idx="336">
                  <c:v>-4.9099181961753837</c:v>
                </c:pt>
                <c:pt idx="337">
                  <c:v>-5.1205979756462936</c:v>
                </c:pt>
                <c:pt idx="338">
                  <c:v>-5.3316028377127145</c:v>
                </c:pt>
                <c:pt idx="339">
                  <c:v>-5.5429348144245214</c:v>
                </c:pt>
                <c:pt idx="340">
                  <c:v>-5.7545953182557108</c:v>
                </c:pt>
                <c:pt idx="341">
                  <c:v>-5.9665850937458389</c:v>
                </c:pt>
                <c:pt idx="342">
                  <c:v>-6.1789041690047695</c:v>
                </c:pt>
                <c:pt idx="343">
                  <c:v>-6.3915518074115694</c:v>
                </c:pt>
                <c:pt idx="344">
                  <c:v>-6.604526459864811</c:v>
                </c:pt>
                <c:pt idx="345">
                  <c:v>-6.8178257179679012</c:v>
                </c:pt>
                <c:pt idx="346">
                  <c:v>-7.0314462685550838</c:v>
                </c:pt>
                <c:pt idx="347">
                  <c:v>-7.2453838499838765</c:v>
                </c:pt>
                <c:pt idx="348">
                  <c:v>-7.4596332106363397</c:v>
                </c:pt>
                <c:pt idx="349">
                  <c:v>-7.6741880700812013</c:v>
                </c:pt>
                <c:pt idx="350">
                  <c:v>-7.8890410833558064</c:v>
                </c:pt>
                <c:pt idx="351">
                  <c:v>-8.1041838088265266</c:v>
                </c:pt>
                <c:pt idx="352">
                  <c:v>-8.3196066800802235</c:v>
                </c:pt>
                <c:pt idx="353">
                  <c:v>-8.5352989822846617</c:v>
                </c:pt>
                <c:pt idx="354">
                  <c:v>-8.751248833437451</c:v>
                </c:pt>
                <c:pt idx="355">
                  <c:v>-8.9674431708912454</c:v>
                </c:pt>
                <c:pt idx="356">
                  <c:v>-9.1838677435108789</c:v>
                </c:pt>
                <c:pt idx="357">
                  <c:v>-9.400507109771139</c:v>
                </c:pt>
                <c:pt idx="358">
                  <c:v>-9.6173446420539737</c:v>
                </c:pt>
                <c:pt idx="359">
                  <c:v>-9.8343625373465358</c:v>
                </c:pt>
                <c:pt idx="360">
                  <c:v>-10.051541834474831</c:v>
                </c:pt>
                <c:pt idx="361">
                  <c:v>-10.26886243793864</c:v>
                </c:pt>
                <c:pt idx="362">
                  <c:v>-10.486303148338143</c:v>
                </c:pt>
                <c:pt idx="363">
                  <c:v>-10.703841699303286</c:v>
                </c:pt>
                <c:pt idx="364">
                  <c:v>-10.921454800755413</c:v>
                </c:pt>
                <c:pt idx="365">
                  <c:v>-11.139118188250215</c:v>
                </c:pt>
                <c:pt idx="366">
                  <c:v>-11.35680667806734</c:v>
                </c:pt>
                <c:pt idx="367">
                  <c:v>-11.5744942276337</c:v>
                </c:pt>
                <c:pt idx="368">
                  <c:v>-11.792154000792237</c:v>
                </c:pt>
                <c:pt idx="369">
                  <c:v>-12.009758437355526</c:v>
                </c:pt>
                <c:pt idx="370">
                  <c:v>-12.227279326321163</c:v>
                </c:pt>
                <c:pt idx="371">
                  <c:v>-12.444687882071435</c:v>
                </c:pt>
                <c:pt idx="372">
                  <c:v>-12.66195482282952</c:v>
                </c:pt>
                <c:pt idx="373">
                  <c:v>-12.879050450614022</c:v>
                </c:pt>
                <c:pt idx="374">
                  <c:v>-13.095944731903526</c:v>
                </c:pt>
                <c:pt idx="375">
                  <c:v>-13.312607378216574</c:v>
                </c:pt>
                <c:pt idx="376">
                  <c:v>-13.529007925805141</c:v>
                </c:pt>
                <c:pt idx="377">
                  <c:v>-13.745115813678389</c:v>
                </c:pt>
                <c:pt idx="378">
                  <c:v>-13.960900459192342</c:v>
                </c:pt>
                <c:pt idx="379">
                  <c:v>-14.176331330480746</c:v>
                </c:pt>
                <c:pt idx="380">
                  <c:v>-14.391378015045452</c:v>
                </c:pt>
                <c:pt idx="381">
                  <c:v>-14.606010283885375</c:v>
                </c:pt>
                <c:pt idx="382">
                  <c:v>-14.820198150604298</c:v>
                </c:pt>
                <c:pt idx="383">
                  <c:v>-15.033911925014593</c:v>
                </c:pt>
                <c:pt idx="384">
                  <c:v>-15.247122260829087</c:v>
                </c:pt>
                <c:pt idx="385">
                  <c:v>-15.459800197121059</c:v>
                </c:pt>
                <c:pt idx="386">
                  <c:v>-15.671917193314378</c:v>
                </c:pt>
                <c:pt idx="387">
                  <c:v>-15.883445157557635</c:v>
                </c:pt>
                <c:pt idx="388">
                  <c:v>-16.094356468421228</c:v>
                </c:pt>
                <c:pt idx="389">
                  <c:v>-16.304623989943142</c:v>
                </c:pt>
                <c:pt idx="390">
                  <c:v>-16.514221080134291</c:v>
                </c:pt>
                <c:pt idx="391">
                  <c:v>-16.723121593130603</c:v>
                </c:pt>
                <c:pt idx="392">
                  <c:v>-16.931299875255789</c:v>
                </c:pt>
                <c:pt idx="393">
                  <c:v>-17.138730755326147</c:v>
                </c:pt>
                <c:pt idx="394">
                  <c:v>-17.345389529589564</c:v>
                </c:pt>
                <c:pt idx="395">
                  <c:v>-17.551251941747271</c:v>
                </c:pt>
                <c:pt idx="396">
                  <c:v>-17.756294158552883</c:v>
                </c:pt>
                <c:pt idx="397">
                  <c:v>-17.960492741522721</c:v>
                </c:pt>
                <c:pt idx="398">
                  <c:v>-18.163824615324668</c:v>
                </c:pt>
                <c:pt idx="399">
                  <c:v>-18.36626703343709</c:v>
                </c:pt>
                <c:pt idx="400">
                  <c:v>-18.56779754168576</c:v>
                </c:pt>
                <c:pt idx="401">
                  <c:v>-18.768393940280653</c:v>
                </c:pt>
                <c:pt idx="402">
                  <c:v>-18.968034244975488</c:v>
                </c:pt>
                <c:pt idx="403">
                  <c:v>-19.166696647975471</c:v>
                </c:pt>
                <c:pt idx="404">
                  <c:v>-19.364359479209551</c:v>
                </c:pt>
                <c:pt idx="405">
                  <c:v>-19.561001168574137</c:v>
                </c:pt>
                <c:pt idx="406">
                  <c:v>-19.756600209740178</c:v>
                </c:pt>
                <c:pt idx="407">
                  <c:v>-19.951135126095455</c:v>
                </c:pt>
                <c:pt idx="408">
                  <c:v>-20.144584439374825</c:v>
                </c:pt>
                <c:pt idx="409">
                  <c:v>-20.336926641504036</c:v>
                </c:pt>
                <c:pt idx="410">
                  <c:v>-20.528140170157631</c:v>
                </c:pt>
                <c:pt idx="411">
                  <c:v>-20.718203388503376</c:v>
                </c:pt>
                <c:pt idx="412">
                  <c:v>-20.907094569574095</c:v>
                </c:pt>
                <c:pt idx="413">
                  <c:v>-21.094791885676869</c:v>
                </c:pt>
                <c:pt idx="414">
                  <c:v>-21.281273403217185</c:v>
                </c:pt>
                <c:pt idx="415">
                  <c:v>-21.466517083280596</c:v>
                </c:pt>
                <c:pt idx="416">
                  <c:v>-21.650500788279196</c:v>
                </c:pt>
                <c:pt idx="417">
                  <c:v>-21.833202294934615</c:v>
                </c:pt>
                <c:pt idx="418">
                  <c:v>-22.014599313829592</c:v>
                </c:pt>
                <c:pt idx="419">
                  <c:v>-22.194669515722865</c:v>
                </c:pt>
                <c:pt idx="420">
                  <c:v>-22.373390564780248</c:v>
                </c:pt>
                <c:pt idx="421">
                  <c:v>-22.550740158832262</c:v>
                </c:pt>
                <c:pt idx="422">
                  <c:v>-22.726696076725137</c:v>
                </c:pt>
                <c:pt idx="423">
                  <c:v>-22.901236232786939</c:v>
                </c:pt>
                <c:pt idx="424">
                  <c:v>-23.074338738379879</c:v>
                </c:pt>
                <c:pt idx="425">
                  <c:v>-23.245981970464097</c:v>
                </c:pt>
                <c:pt idx="426">
                  <c:v>-23.416144647043534</c:v>
                </c:pt>
                <c:pt idx="427">
                  <c:v>-23.584805909311605</c:v>
                </c:pt>
                <c:pt idx="428">
                  <c:v>-23.751945410259957</c:v>
                </c:pt>
                <c:pt idx="429">
                  <c:v>-23.917543409457704</c:v>
                </c:pt>
                <c:pt idx="430">
                  <c:v>-24.081580873646608</c:v>
                </c:pt>
                <c:pt idx="431">
                  <c:v>-24.244039582743923</c:v>
                </c:pt>
                <c:pt idx="432">
                  <c:v>-24.404902240782004</c:v>
                </c:pt>
                <c:pt idx="433">
                  <c:v>-24.564152591256057</c:v>
                </c:pt>
                <c:pt idx="434">
                  <c:v>-24.721775536292817</c:v>
                </c:pt>
                <c:pt idx="435">
                  <c:v>-24.877757258995775</c:v>
                </c:pt>
                <c:pt idx="436">
                  <c:v>-25.032085348269252</c:v>
                </c:pt>
                <c:pt idx="437">
                  <c:v>-25.184748925369838</c:v>
                </c:pt>
                <c:pt idx="438">
                  <c:v>-25.335738771387923</c:v>
                </c:pt>
                <c:pt idx="439">
                  <c:v>-25.485047454817405</c:v>
                </c:pt>
                <c:pt idx="440">
                  <c:v>-25.632669458335656</c:v>
                </c:pt>
                <c:pt idx="441">
                  <c:v>-25.778601303882557</c:v>
                </c:pt>
                <c:pt idx="442">
                  <c:v>-25.922841675105154</c:v>
                </c:pt>
                <c:pt idx="443">
                  <c:v>-26.065391536217351</c:v>
                </c:pt>
                <c:pt idx="444">
                  <c:v>-26.206254246316423</c:v>
                </c:pt>
                <c:pt idx="445">
                  <c:v>-26.345435668199215</c:v>
                </c:pt>
                <c:pt idx="446">
                  <c:v>-26.48294427073197</c:v>
                </c:pt>
                <c:pt idx="447">
                  <c:v>-26.618791223847794</c:v>
                </c:pt>
                <c:pt idx="448">
                  <c:v>-26.752990485274321</c:v>
                </c:pt>
                <c:pt idx="449">
                  <c:v>-26.885558878137047</c:v>
                </c:pt>
                <c:pt idx="450">
                  <c:v>-27.016516158628008</c:v>
                </c:pt>
                <c:pt idx="451">
                  <c:v>-27.145885072991547</c:v>
                </c:pt>
                <c:pt idx="452">
                  <c:v>-27.273691403141921</c:v>
                </c:pt>
                <c:pt idx="453">
                  <c:v>-27.399964000302994</c:v>
                </c:pt>
                <c:pt idx="454">
                  <c:v>-27.524734806139357</c:v>
                </c:pt>
                <c:pt idx="455">
                  <c:v>-27.648038860934925</c:v>
                </c:pt>
                <c:pt idx="456">
                  <c:v>-27.769914298464723</c:v>
                </c:pt>
                <c:pt idx="457">
                  <c:v>-27.890402327300666</c:v>
                </c:pt>
                <c:pt idx="458">
                  <c:v>-28.009547198386567</c:v>
                </c:pt>
                <c:pt idx="459">
                  <c:v>-28.127396158816104</c:v>
                </c:pt>
                <c:pt idx="460">
                  <c:v>-28.24399939184271</c:v>
                </c:pt>
                <c:pt idx="461">
                  <c:v>-28.359409943247073</c:v>
                </c:pt>
                <c:pt idx="462">
                  <c:v>-28.473683634280306</c:v>
                </c:pt>
                <c:pt idx="463">
                  <c:v>-28.586878961489841</c:v>
                </c:pt>
                <c:pt idx="464">
                  <c:v>-28.69905698382113</c:v>
                </c:pt>
                <c:pt idx="465">
                  <c:v>-28.810281197468306</c:v>
                </c:pt>
                <c:pt idx="466">
                  <c:v>-28.920617399022564</c:v>
                </c:pt>
                <c:pt idx="467">
                  <c:v>-29.030133537533573</c:v>
                </c:pt>
                <c:pt idx="468">
                  <c:v>-29.138899556167278</c:v>
                </c:pt>
                <c:pt idx="469">
                  <c:v>-29.246987224192644</c:v>
                </c:pt>
                <c:pt idx="470">
                  <c:v>-29.354469960088785</c:v>
                </c:pt>
                <c:pt idx="471">
                  <c:v>-29.461422646600678</c:v>
                </c:pt>
                <c:pt idx="472">
                  <c:v>-29.56792143861508</c:v>
                </c:pt>
                <c:pt idx="473">
                  <c:v>-29.674043564759216</c:v>
                </c:pt>
                <c:pt idx="474">
                  <c:v>-29.779867123651201</c:v>
                </c:pt>
                <c:pt idx="475">
                  <c:v>-29.885470875756873</c:v>
                </c:pt>
                <c:pt idx="476">
                  <c:v>-29.99093403182097</c:v>
                </c:pt>
                <c:pt idx="477">
                  <c:v>-30.096336038858865</c:v>
                </c:pt>
                <c:pt idx="478">
                  <c:v>-30.201756364699595</c:v>
                </c:pt>
                <c:pt idx="479">
                  <c:v>-30.307274282082062</c:v>
                </c:pt>
                <c:pt idx="480">
                  <c:v>-30.412968653300616</c:v>
                </c:pt>
                <c:pt idx="481">
                  <c:v>-30.518917716402019</c:v>
                </c:pt>
                <c:pt idx="482">
                  <c:v>-30.625198873922965</c:v>
                </c:pt>
                <c:pt idx="483">
                  <c:v>-30.731888485153071</c:v>
                </c:pt>
                <c:pt idx="484">
                  <c:v>-30.839061662888689</c:v>
                </c:pt>
                <c:pt idx="485">
                  <c:v>-30.946792075630643</c:v>
                </c:pt>
                <c:pt idx="486">
                  <c:v>-31.055151756149264</c:v>
                </c:pt>
                <c:pt idx="487">
                  <c:v>-31.164210917318115</c:v>
                </c:pt>
                <c:pt idx="488">
                  <c:v>-31.274037776078863</c:v>
                </c:pt>
                <c:pt idx="489">
                  <c:v>-31.384698386365354</c:v>
                </c:pt>
                <c:pt idx="490">
                  <c:v>-31.496256481764988</c:v>
                </c:pt>
                <c:pt idx="491">
                  <c:v>-31.608773328648972</c:v>
                </c:pt>
                <c:pt idx="492">
                  <c:v>-31.722307590441989</c:v>
                </c:pt>
                <c:pt idx="493">
                  <c:v>-31.836915203639787</c:v>
                </c:pt>
                <c:pt idx="494">
                  <c:v>-31.952649266113738</c:v>
                </c:pt>
                <c:pt idx="495">
                  <c:v>-32.069559938165398</c:v>
                </c:pt>
                <c:pt idx="496">
                  <c:v>-32.18769435671463</c:v>
                </c:pt>
                <c:pt idx="497">
                  <c:v>-32.307096562917515</c:v>
                </c:pt>
                <c:pt idx="498">
                  <c:v>-32.427807443423873</c:v>
                </c:pt>
                <c:pt idx="499">
                  <c:v>-32.549864685389579</c:v>
                </c:pt>
                <c:pt idx="500">
                  <c:v>-32.673302745266511</c:v>
                </c:pt>
                <c:pt idx="501">
                  <c:v>-32.798152831295461</c:v>
                </c:pt>
                <c:pt idx="502">
                  <c:v>-32.924442899535009</c:v>
                </c:pt>
                <c:pt idx="503">
                  <c:v>-33.052197663162744</c:v>
                </c:pt>
                <c:pt idx="504">
                  <c:v>-33.181438614696233</c:v>
                </c:pt>
                <c:pt idx="505">
                  <c:v>-33.312184060692843</c:v>
                </c:pt>
                <c:pt idx="506">
                  <c:v>-33.444449168404844</c:v>
                </c:pt>
                <c:pt idx="507">
                  <c:v>-33.578246023790477</c:v>
                </c:pt>
                <c:pt idx="508">
                  <c:v>-33.713583700212773</c:v>
                </c:pt>
                <c:pt idx="509">
                  <c:v>-33.850468337094007</c:v>
                </c:pt>
                <c:pt idx="510">
                  <c:v>-33.98890322774448</c:v>
                </c:pt>
                <c:pt idx="511">
                  <c:v>-34.128888915537047</c:v>
                </c:pt>
                <c:pt idx="512">
                  <c:v>-34.27042329756685</c:v>
                </c:pt>
                <c:pt idx="513">
                  <c:v>-34.413501734910078</c:v>
                </c:pt>
                <c:pt idx="514">
                  <c:v>-34.558117168580814</c:v>
                </c:pt>
                <c:pt idx="515">
                  <c:v>-34.704260240280242</c:v>
                </c:pt>
                <c:pt idx="516">
                  <c:v>-34.851919417036669</c:v>
                </c:pt>
                <c:pt idx="517">
                  <c:v>-35.001081118846528</c:v>
                </c:pt>
                <c:pt idx="518">
                  <c:v>-35.151729848449349</c:v>
                </c:pt>
                <c:pt idx="519">
                  <c:v>-35.303848322397606</c:v>
                </c:pt>
                <c:pt idx="520">
                  <c:v>-35.457417602617653</c:v>
                </c:pt>
                <c:pt idx="521">
                  <c:v>-35.612417227700249</c:v>
                </c:pt>
                <c:pt idx="522">
                  <c:v>-35.768825343205201</c:v>
                </c:pt>
                <c:pt idx="523">
                  <c:v>-35.926618830316094</c:v>
                </c:pt>
                <c:pt idx="524">
                  <c:v>-36.085773432233481</c:v>
                </c:pt>
                <c:pt idx="525">
                  <c:v>-36.246263877753712</c:v>
                </c:pt>
                <c:pt idx="526">
                  <c:v>-36.408064001535251</c:v>
                </c:pt>
                <c:pt idx="527">
                  <c:v>-36.571146860616167</c:v>
                </c:pt>
                <c:pt idx="528">
                  <c:v>-36.735484846800446</c:v>
                </c:pt>
                <c:pt idx="529">
                  <c:v>-36.901049794593305</c:v>
                </c:pt>
                <c:pt idx="530">
                  <c:v>-37.067813084415818</c:v>
                </c:pt>
                <c:pt idx="531">
                  <c:v>-37.235745740888298</c:v>
                </c:pt>
                <c:pt idx="532">
                  <c:v>-37.40481852601885</c:v>
                </c:pt>
                <c:pt idx="533">
                  <c:v>-37.575002027186194</c:v>
                </c:pt>
                <c:pt idx="534">
                  <c:v>-37.746266739846263</c:v>
                </c:pt>
                <c:pt idx="535">
                  <c:v>-37.918583144939802</c:v>
                </c:pt>
                <c:pt idx="536">
                  <c:v>-38.091921781009674</c:v>
                </c:pt>
                <c:pt idx="537">
                  <c:v>-38.266253311079595</c:v>
                </c:pt>
                <c:pt idx="538">
                  <c:v>-38.44154858436881</c:v>
                </c:pt>
                <c:pt idx="539">
                  <c:v>-38.617778692950232</c:v>
                </c:pt>
                <c:pt idx="540">
                  <c:v>-38.794915023481565</c:v>
                </c:pt>
                <c:pt idx="541">
                  <c:v>-38.972929304159798</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-1.3944726324716143</c:v>
                </c:pt>
                <c:pt idx="1">
                  <c:v>-1.4269413809116485</c:v>
                </c:pt>
                <c:pt idx="2">
                  <c:v>-1.460165516400453</c:v>
                </c:pt>
                <c:pt idx="3">
                  <c:v>-1.4941625693314471</c:v>
                </c:pt>
                <c:pt idx="4">
                  <c:v>-1.528950473803399</c:v>
                </c:pt>
                <c:pt idx="5">
                  <c:v>-1.5645475766936034</c:v>
                </c:pt>
                <c:pt idx="6">
                  <c:v>-1.60097264691896</c:v>
                </c:pt>
                <c:pt idx="7">
                  <c:v>-1.6382448848874314</c:v>
                </c:pt>
                <c:pt idx="8">
                  <c:v>-1.6763839321427936</c:v>
                </c:pt>
                <c:pt idx="9">
                  <c:v>-1.7154098812051053</c:v>
                </c:pt>
                <c:pt idx="10">
                  <c:v>-1.755343285609388</c:v>
                </c:pt>
                <c:pt idx="11">
                  <c:v>-1.7962051701451278</c:v>
                </c:pt>
                <c:pt idx="12">
                  <c:v>-1.8380170412986558</c:v>
                </c:pt>
                <c:pt idx="13">
                  <c:v>-1.8808008979008457</c:v>
                </c:pt>
                <c:pt idx="14">
                  <c:v>-1.9245792419820984</c:v>
                </c:pt>
                <c:pt idx="15">
                  <c:v>-1.9693750898366351</c:v>
                </c:pt>
                <c:pt idx="16">
                  <c:v>-2.0152119832978155</c:v>
                </c:pt>
                <c:pt idx="17">
                  <c:v>-2.0621140012261452</c:v>
                </c:pt>
                <c:pt idx="18">
                  <c:v>-2.1101057712113858</c:v>
                </c:pt>
                <c:pt idx="19">
                  <c:v>-2.1592124814900568</c:v>
                </c:pt>
                <c:pt idx="20">
                  <c:v>-2.209459893079075</c:v>
                </c:pt>
                <c:pt idx="21">
                  <c:v>-2.2608743521265708</c:v>
                </c:pt>
                <c:pt idx="22">
                  <c:v>-2.3134828024799501</c:v>
                </c:pt>
                <c:pt idx="23">
                  <c:v>-2.3673127984717595</c:v>
                </c:pt>
                <c:pt idx="24">
                  <c:v>-2.4223925179225345</c:v>
                </c:pt>
                <c:pt idx="25">
                  <c:v>-2.4787507753607958</c:v>
                </c:pt>
                <c:pt idx="26">
                  <c:v>-2.5364170354582942</c:v>
                </c:pt>
                <c:pt idx="27">
                  <c:v>-2.595421426679954</c:v>
                </c:pt>
                <c:pt idx="28">
                  <c:v>-2.6557947551458736</c:v>
                </c:pt>
                <c:pt idx="29">
                  <c:v>-2.717568518703291</c:v>
                </c:pt>
                <c:pt idx="30">
                  <c:v>-2.7807749212054285</c:v>
                </c:pt>
                <c:pt idx="31">
                  <c:v>-2.8454468869936136</c:v>
                </c:pt>
                <c:pt idx="32">
                  <c:v>-2.9116180755780339</c:v>
                </c:pt>
                <c:pt idx="33">
                  <c:v>-2.9793228965128189</c:v>
                </c:pt>
                <c:pt idx="34">
                  <c:v>-3.0485965244587692</c:v>
                </c:pt>
                <c:pt idx="35">
                  <c:v>-3.1194749144277858</c:v>
                </c:pt>
                <c:pt idx="36">
                  <c:v>-3.1919948172009702</c:v>
                </c:pt>
                <c:pt idx="37">
                  <c:v>-3.2661937949122883</c:v>
                </c:pt>
                <c:pt idx="38">
                  <c:v>-3.3421102367876965</c:v>
                </c:pt>
                <c:pt idx="39">
                  <c:v>-3.4197833750296409</c:v>
                </c:pt>
                <c:pt idx="40">
                  <c:v>-3.4992533008341424</c:v>
                </c:pt>
                <c:pt idx="41">
                  <c:v>-3.5805609805282743</c:v>
                </c:pt>
                <c:pt idx="42">
                  <c:v>-3.6637482718123766</c:v>
                </c:pt>
                <c:pt idx="43">
                  <c:v>-3.7488579400914466</c:v>
                </c:pt>
                <c:pt idx="44">
                  <c:v>-3.8359336748776807</c:v>
                </c:pt>
                <c:pt idx="45">
                  <c:v>-3.9250201062448138</c:v>
                </c:pt>
                <c:pt idx="46">
                  <c:v>-4.0161628213125384</c:v>
                </c:pt>
                <c:pt idx="47">
                  <c:v>-4.1094083807381088</c:v>
                </c:pt>
                <c:pt idx="48">
                  <c:v>-4.2048043351891655</c:v>
                </c:pt>
                <c:pt idx="49">
                  <c:v>-4.3023992417702495</c:v>
                </c:pt>
                <c:pt idx="50">
                  <c:v>-4.4022426803728889</c:v>
                </c:pt>
                <c:pt idx="51">
                  <c:v>-4.5043852699163542</c:v>
                </c:pt>
                <c:pt idx="52">
                  <c:v>-4.6088786844431144</c:v>
                </c:pt>
                <c:pt idx="53">
                  <c:v>-4.7157756690316317</c:v>
                </c:pt>
                <c:pt idx="54">
                  <c:v>-4.8251300554833456</c:v>
                </c:pt>
                <c:pt idx="55">
                  <c:v>-4.9369967777402364</c:v>
                </c:pt>
                <c:pt idx="56">
                  <c:v>-5.0514318869834218</c:v>
                </c:pt>
                <c:pt idx="57">
                  <c:v>-5.1684925663612091</c:v>
                </c:pt>
                <c:pt idx="58">
                  <c:v>-5.288237145289818</c:v>
                </c:pt>
                <c:pt idx="59">
                  <c:v>-5.4107251132663672</c:v>
                </c:pt>
                <c:pt idx="60">
                  <c:v>-5.5360171331292776</c:v>
                </c:pt>
                <c:pt idx="61">
                  <c:v>-5.6641750536957733</c:v>
                </c:pt>
                <c:pt idx="62">
                  <c:v>-5.7952619217021581</c:v>
                </c:pt>
                <c:pt idx="63">
                  <c:v>-5.9293419929661839</c:v>
                </c:pt>
                <c:pt idx="64">
                  <c:v>-6.0664807426860108</c:v>
                </c:pt>
                <c:pt idx="65">
                  <c:v>-6.2067448747839027</c:v>
                </c:pt>
                <c:pt idx="66">
                  <c:v>-6.3502023301963098</c:v>
                </c:pt>
                <c:pt idx="67">
                  <c:v>-6.496922294006132</c:v>
                </c:pt>
                <c:pt idx="68">
                  <c:v>-6.6469752013056329</c:v>
                </c:pt>
                <c:pt idx="69">
                  <c:v>-6.8004327416706349</c:v>
                </c:pt>
                <c:pt idx="70">
                  <c:v>-6.9573678621206048</c:v>
                </c:pt>
                <c:pt idx="71">
                  <c:v>-7.1178547684293427</c:v>
                </c:pt>
                <c:pt idx="72">
                  <c:v>-7.2819689246439037</c:v>
                </c:pt>
                <c:pt idx="73">
                  <c:v>-7.4497870506609454</c:v>
                </c:pt>
                <c:pt idx="74">
                  <c:v>-7.6213871176994372</c:v>
                </c:pt>
                <c:pt idx="75">
                  <c:v>-7.7968483415007555</c:v>
                </c:pt>
                <c:pt idx="76">
                  <c:v>-7.9762511730760464</c:v>
                </c:pt>
                <c:pt idx="77">
                  <c:v>-8.1596772868122613</c:v>
                </c:pt>
                <c:pt idx="78">
                  <c:v>-8.3472095657366907</c:v>
                </c:pt>
                <c:pt idx="79">
                  <c:v>-8.538932083729831</c:v>
                </c:pt>
                <c:pt idx="80">
                  <c:v>-8.7349300844653079</c:v>
                </c:pt>
                <c:pt idx="81">
                  <c:v>-8.935289956845148</c:v>
                </c:pt>
                <c:pt idx="82">
                  <c:v>-9.1400992066855924</c:v>
                </c:pt>
                <c:pt idx="83">
                  <c:v>-9.3494464244004778</c:v>
                </c:pt>
                <c:pt idx="84">
                  <c:v>-9.5634212484140431</c:v>
                </c:pt>
                <c:pt idx="85">
                  <c:v>-9.7821143240258088</c:v>
                </c:pt>
                <c:pt idx="86">
                  <c:v>-10.005617257439061</c:v>
                </c:pt>
                <c:pt idx="87">
                  <c:v>-10.234022564651045</c:v>
                </c:pt>
                <c:pt idx="88">
                  <c:v>-10.467423614894171</c:v>
                </c:pt>
                <c:pt idx="89">
                  <c:v>-10.705914568305802</c:v>
                </c:pt>
                <c:pt idx="90">
                  <c:v>-10.949590307494358</c:v>
                </c:pt>
                <c:pt idx="91">
                  <c:v>-11.198546362659672</c:v>
                </c:pt>
                <c:pt idx="92">
                  <c:v>-11.452878829917115</c:v>
                </c:pt>
                <c:pt idx="93">
                  <c:v>-11.712684282467553</c:v>
                </c:pt>
                <c:pt idx="94">
                  <c:v>-11.978059674248623</c:v>
                </c:pt>
                <c:pt idx="95">
                  <c:v>-12.249102235696606</c:v>
                </c:pt>
                <c:pt idx="96">
                  <c:v>-12.525909361246532</c:v>
                </c:pt>
                <c:pt idx="97">
                  <c:v>-12.80857848819498</c:v>
                </c:pt>
                <c:pt idx="98">
                  <c:v>-13.097206966552154</c:v>
                </c:pt>
                <c:pt idx="99">
                  <c:v>-13.391891919511563</c:v>
                </c:pt>
                <c:pt idx="100">
                  <c:v>-13.692730094171699</c:v>
                </c:pt>
                <c:pt idx="101">
                  <c:v>-13.999817702154079</c:v>
                </c:pt>
                <c:pt idx="102">
                  <c:v>-14.313250249774416</c:v>
                </c:pt>
                <c:pt idx="103">
                  <c:v>-14.633122357438623</c:v>
                </c:pt>
                <c:pt idx="104">
                  <c:v>-14.959527567957961</c:v>
                </c:pt>
                <c:pt idx="105">
                  <c:v>-15.292558143502623</c:v>
                </c:pt>
                <c:pt idx="106">
                  <c:v>-15.632304850943067</c:v>
                </c:pt>
                <c:pt idx="107">
                  <c:v>-15.978856735364666</c:v>
                </c:pt>
                <c:pt idx="108">
                  <c:v>-16.33230088158437</c:v>
                </c:pt>
                <c:pt idx="109">
                  <c:v>-16.692722163546311</c:v>
                </c:pt>
                <c:pt idx="110">
                  <c:v>-17.060202981527784</c:v>
                </c:pt>
                <c:pt idx="111">
                  <c:v>-17.434822987150639</c:v>
                </c:pt>
                <c:pt idx="112">
                  <c:v>-17.816658796264935</c:v>
                </c:pt>
                <c:pt idx="113">
                  <c:v>-18.205783689846236</c:v>
                </c:pt>
                <c:pt idx="114">
                  <c:v>-18.602267303139097</c:v>
                </c:pt>
                <c:pt idx="115">
                  <c:v>-19.006175303370824</c:v>
                </c:pt>
                <c:pt idx="116">
                  <c:v>-19.417569056464508</c:v>
                </c:pt>
                <c:pt idx="117">
                  <c:v>-19.836505283294187</c:v>
                </c:pt>
                <c:pt idx="118">
                  <c:v>-20.263035706140943</c:v>
                </c:pt>
                <c:pt idx="119">
                  <c:v>-20.697206686146146</c:v>
                </c:pt>
                <c:pt idx="120">
                  <c:v>-21.139058852684812</c:v>
                </c:pt>
                <c:pt idx="121">
                  <c:v>-21.58862672573775</c:v>
                </c:pt>
                <c:pt idx="122">
                  <c:v>-22.045938332482326</c:v>
                </c:pt>
                <c:pt idx="123">
                  <c:v>-22.511014819488178</c:v>
                </c:pt>
                <c:pt idx="124">
                  <c:v>-22.983870062060021</c:v>
                </c:pt>
                <c:pt idx="125">
                  <c:v>-23.464510272439686</c:v>
                </c:pt>
                <c:pt idx="126">
                  <c:v>-23.952933608744221</c:v>
                </c:pt>
                <c:pt idx="127">
                  <c:v>-24.449129786687507</c:v>
                </c:pt>
                <c:pt idx="128">
                  <c:v>-24.953079696296125</c:v>
                </c:pt>
                <c:pt idx="129">
                  <c:v>-25.464755025998478</c:v>
                </c:pt>
                <c:pt idx="130">
                  <c:v>-25.984117896608932</c:v>
                </c:pt>
                <c:pt idx="131">
                  <c:v>-26.51112050788932</c:v>
                </c:pt>
                <c:pt idx="132">
                  <c:v>-27.045704800492313</c:v>
                </c:pt>
                <c:pt idx="133">
                  <c:v>-27.58780213621564</c:v>
                </c:pt>
                <c:pt idx="134">
                  <c:v>-28.137332999589383</c:v>
                </c:pt>
                <c:pt idx="135">
                  <c:v>-28.694206723903253</c:v>
                </c:pt>
                <c:pt idx="136">
                  <c:v>-29.258321244823254</c:v>
                </c:pt>
                <c:pt idx="137">
                  <c:v>-29.829562884778966</c:v>
                </c:pt>
                <c:pt idx="138">
                  <c:v>-30.407806171286385</c:v>
                </c:pt>
                <c:pt idx="139">
                  <c:v>-30.992913692333719</c:v>
                </c:pt>
                <c:pt idx="140">
                  <c:v>-31.584735991870406</c:v>
                </c:pt>
                <c:pt idx="141">
                  <c:v>-32.183111508324714</c:v>
                </c:pt>
                <c:pt idx="142">
                  <c:v>-32.7878665589093</c:v>
                </c:pt>
                <c:pt idx="143">
                  <c:v>-33.398815372266846</c:v>
                </c:pt>
                <c:pt idx="144">
                  <c:v>-34.015760171765344</c:v>
                </c:pt>
                <c:pt idx="145">
                  <c:v>-34.638491311457138</c:v>
                </c:pt>
                <c:pt idx="146">
                  <c:v>-35.266787466377941</c:v>
                </c:pt>
                <c:pt idx="147">
                  <c:v>-35.900415878496545</c:v>
                </c:pt>
                <c:pt idx="148">
                  <c:v>-36.539132659203609</c:v>
                </c:pt>
                <c:pt idx="149">
                  <c:v>-37.182683148789735</c:v>
                </c:pt>
                <c:pt idx="150">
                  <c:v>-37.830802332879195</c:v>
                </c:pt>
                <c:pt idx="151">
                  <c:v>-38.483215315291716</c:v>
                </c:pt>
                <c:pt idx="152">
                  <c:v>-39.139637846280593</c:v>
                </c:pt>
                <c:pt idx="153">
                  <c:v>-39.799776904570983</c:v>
                </c:pt>
                <c:pt idx="154">
                  <c:v>-40.463331331080212</c:v>
                </c:pt>
                <c:pt idx="155">
                  <c:v>-41.12999251168435</c:v>
                </c:pt>
                <c:pt idx="156">
                  <c:v>-41.799445105866006</c:v>
                </c:pt>
                <c:pt idx="157">
                  <c:v>-42.47136781759361</c:v>
                </c:pt>
                <c:pt idx="158">
                  <c:v>-43.145434204307101</c:v>
                </c:pt>
                <c:pt idx="159">
                  <c:v>-43.821313519463693</c:v>
                </c:pt>
                <c:pt idx="160">
                  <c:v>-44.4986715837072</c:v>
                </c:pt>
                <c:pt idx="161">
                  <c:v>-45.177171679396857</c:v>
                </c:pt>
                <c:pt idx="162">
                  <c:v>-45.856475462958294</c:v>
                </c:pt>
                <c:pt idx="163">
                  <c:v>-46.536243889306625</c:v>
                </c:pt>
                <c:pt idx="164">
                  <c:v>-47.216138142449253</c:v>
                </c:pt>
                <c:pt idx="165">
                  <c:v>-47.895820566309737</c:v>
                </c:pt>
                <c:pt idx="166">
                  <c:v>-48.574955589801974</c:v>
                </c:pt>
                <c:pt idx="167">
                  <c:v>-49.253210640263646</c:v>
                </c:pt>
                <c:pt idx="168">
                  <c:v>-49.930257039496063</c:v>
                </c:pt>
                <c:pt idx="169">
                  <c:v>-50.60577087686233</c:v>
                </c:pt>
                <c:pt idx="170">
                  <c:v>-51.279433854172396</c:v>
                </c:pt>
                <c:pt idx="171">
                  <c:v>-51.950934097410148</c:v>
                </c:pt>
                <c:pt idx="172">
                  <c:v>-52.619966930741732</c:v>
                </c:pt>
                <c:pt idx="173">
                  <c:v>-53.286235608668214</c:v>
                </c:pt>
                <c:pt idx="174">
                  <c:v>-53.949452002660436</c:v>
                </c:pt>
                <c:pt idx="175">
                  <c:v>-54.609337239096547</c:v>
                </c:pt>
                <c:pt idx="176">
                  <c:v>-55.265622285847961</c:v>
                </c:pt>
                <c:pt idx="177">
                  <c:v>-55.918048485388589</c:v>
                </c:pt>
                <c:pt idx="178">
                  <c:v>-56.566368032826418</c:v>
                </c:pt>
                <c:pt idx="179">
                  <c:v>-57.210344397802061</c:v>
                </c:pt>
                <c:pt idx="180">
                  <c:v>-57.849752689701795</c:v>
                </c:pt>
                <c:pt idx="181">
                  <c:v>-58.484379966149653</c:v>
                </c:pt>
                <c:pt idx="182">
                  <c:v>-59.114025485204976</c:v>
                </c:pt>
                <c:pt idx="183">
                  <c:v>-59.738500902155145</c:v>
                </c:pt>
                <c:pt idx="184">
                  <c:v>-60.357630412192471</c:v>
                </c:pt>
                <c:pt idx="185">
                  <c:v>-60.97125084065047</c:v>
                </c:pt>
                <c:pt idx="186">
                  <c:v>-61.579211682805429</c:v>
                </c:pt>
                <c:pt idx="187">
                  <c:v>-62.18137509554581</c:v>
                </c:pt>
                <c:pt idx="188">
                  <c:v>-62.777615843453205</c:v>
                </c:pt>
                <c:pt idx="189">
                  <c:v>-63.367821202062736</c:v>
                </c:pt>
                <c:pt idx="190">
                  <c:v>-63.951890821212807</c:v>
                </c:pt>
                <c:pt idx="191">
                  <c:v>-64.529736551534796</c:v>
                </c:pt>
                <c:pt idx="192">
                  <c:v>-65.101282237205893</c:v>
                </c:pt>
                <c:pt idx="193">
                  <c:v>-65.666463478134403</c:v>
                </c:pt>
                <c:pt idx="194">
                  <c:v>-66.22522736475949</c:v>
                </c:pt>
                <c:pt idx="195">
                  <c:v>-66.777532188623709</c:v>
                </c:pt>
                <c:pt idx="196">
                  <c:v>-67.32334713182577</c:v>
                </c:pt>
                <c:pt idx="197">
                  <c:v>-67.86265193838436</c:v>
                </c:pt>
                <c:pt idx="198">
                  <c:v>-68.395436570448041</c:v>
                </c:pt>
                <c:pt idx="199">
                  <c:v>-68.921700852166367</c:v>
                </c:pt>
                <c:pt idx="200">
                  <c:v>-69.441454103903837</c:v>
                </c:pt>
                <c:pt idx="201">
                  <c:v>-69.954714769337443</c:v>
                </c:pt>
                <c:pt idx="202">
                  <c:v>-70.461510037817689</c:v>
                </c:pt>
                <c:pt idx="203">
                  <c:v>-70.961875464217329</c:v>
                </c:pt>
                <c:pt idx="204">
                  <c:v>-71.45585458831971</c:v>
                </c:pt>
                <c:pt idx="205">
                  <c:v>-71.943498555637802</c:v>
                </c:pt>
                <c:pt idx="206">
                  <c:v>-72.424865741380202</c:v>
                </c:pt>
                <c:pt idx="207">
                  <c:v>-72.900021379119352</c:v>
                </c:pt>
                <c:pt idx="208">
                  <c:v>-73.369037195553389</c:v>
                </c:pt>
                <c:pt idx="209">
                  <c:v>-73.831991052595114</c:v>
                </c:pt>
                <c:pt idx="210">
                  <c:v>-74.288966597867756</c:v>
                </c:pt>
                <c:pt idx="211">
                  <c:v>-74.740052924548564</c:v>
                </c:pt>
                <c:pt idx="212">
                  <c:v>-75.185344241355068</c:v>
                </c:pt>
                <c:pt idx="213">
                  <c:v>-75.624939553347531</c:v>
                </c:pt>
                <c:pt idx="214">
                  <c:v>-76.058942354093617</c:v>
                </c:pt>
                <c:pt idx="215">
                  <c:v>-76.487460329634189</c:v>
                </c:pt>
                <c:pt idx="216">
                  <c:v>-76.910605074578982</c:v>
                </c:pt>
                <c:pt idx="217">
                  <c:v>-77.328491820572694</c:v>
                </c:pt>
                <c:pt idx="218">
                  <c:v>-77.741239177278317</c:v>
                </c:pt>
                <c:pt idx="219">
                  <c:v>-78.148968885950666</c:v>
                </c:pt>
                <c:pt idx="220">
                  <c:v>-78.551805585598771</c:v>
                </c:pt>
                <c:pt idx="221">
                  <c:v>-78.949876591676571</c:v>
                </c:pt>
                <c:pt idx="222">
                  <c:v>-79.343311687180062</c:v>
                </c:pt>
                <c:pt idx="223">
                  <c:v>-79.732242925986441</c:v>
                </c:pt>
                <c:pt idx="224">
                  <c:v>-80.11680444822133</c:v>
                </c:pt>
                <c:pt idx="225">
                  <c:v>-80.497132307409586</c:v>
                </c:pt>
                <c:pt idx="226">
                  <c:v>-80.873364309130153</c:v>
                </c:pt>
                <c:pt idx="227">
                  <c:v>-81.245639860870057</c:v>
                </c:pt>
                <c:pt idx="228">
                  <c:v>-81.6140998327528</c:v>
                </c:pt>
                <c:pt idx="229">
                  <c:v>-81.978886428799569</c:v>
                </c:pt>
                <c:pt idx="230">
                  <c:v>-82.340143068364071</c:v>
                </c:pt>
                <c:pt idx="231">
                  <c:v>-82.698014277379087</c:v>
                </c:pt>
                <c:pt idx="232">
                  <c:v>-83.052645589039784</c:v>
                </c:pt>
                <c:pt idx="233">
                  <c:v>-83.404183453550104</c:v>
                </c:pt>
                <c:pt idx="234">
                  <c:v>-83.752775156552801</c:v>
                </c:pt>
                <c:pt idx="235">
                  <c:v>-84.098568745867738</c:v>
                </c:pt>
                <c:pt idx="236">
                  <c:v>-84.441712966163934</c:v>
                </c:pt>
                <c:pt idx="237">
                  <c:v>-84.782357201195026</c:v>
                </c:pt>
                <c:pt idx="238">
                  <c:v>-85.120651423234435</c:v>
                </c:pt>
                <c:pt idx="239">
                  <c:v>-85.456746149351147</c:v>
                </c:pt>
                <c:pt idx="240">
                  <c:v>-85.790792404176088</c:v>
                </c:pt>
                <c:pt idx="241">
                  <c:v>-86.12294168881742</c:v>
                </c:pt>
                <c:pt idx="242">
                  <c:v>-86.453345955589768</c:v>
                </c:pt>
                <c:pt idx="243">
                  <c:v>-86.782157588233503</c:v>
                </c:pt>
                <c:pt idx="244">
                  <c:v>-87.109529387309337</c:v>
                </c:pt>
                <c:pt idx="245">
                  <c:v>-87.435614560461588</c:v>
                </c:pt>
                <c:pt idx="246">
                  <c:v>-87.760566717254804</c:v>
                </c:pt>
                <c:pt idx="247">
                  <c:v>-88.084539868296446</c:v>
                </c:pt>
                <c:pt idx="248">
                  <c:v>-88.407688428368601</c:v>
                </c:pt>
                <c:pt idx="249">
                  <c:v>-88.730167223299759</c:v>
                </c:pt>
                <c:pt idx="250">
                  <c:v>-89.052131500318069</c:v>
                </c:pt>
                <c:pt idx="251">
                  <c:v>-89.373736941633283</c:v>
                </c:pt>
                <c:pt idx="252">
                  <c:v>-89.695139681005301</c:v>
                </c:pt>
                <c:pt idx="253">
                  <c:v>-90.016496323062938</c:v>
                </c:pt>
                <c:pt idx="254">
                  <c:v>-90.337963965143942</c:v>
                </c:pt>
                <c:pt idx="255">
                  <c:v>-90.659700221434221</c:v>
                </c:pt>
                <c:pt idx="256">
                  <c:v>-90.981863249188478</c:v>
                </c:pt>
                <c:pt idx="257">
                  <c:v>-91.304611776823066</c:v>
                </c:pt>
                <c:pt idx="258">
                  <c:v>-91.628105133671895</c:v>
                </c:pt>
                <c:pt idx="259">
                  <c:v>-91.9525032812044</c:v>
                </c:pt>
                <c:pt idx="260">
                  <c:v>-92.277966845505347</c:v>
                </c:pt>
                <c:pt idx="261">
                  <c:v>-92.604657150819719</c:v>
                </c:pt>
                <c:pt idx="262">
                  <c:v>-92.932736253968017</c:v>
                </c:pt>
                <c:pt idx="263">
                  <c:v>-93.262366979438241</c:v>
                </c:pt>
                <c:pt idx="264">
                  <c:v>-93.59371295496139</c:v>
                </c:pt>
                <c:pt idx="265">
                  <c:v>-93.926938647376701</c:v>
                </c:pt>
                <c:pt idx="266">
                  <c:v>-94.262209398593114</c:v>
                </c:pt>
                <c:pt idx="267">
                  <c:v>-94.599691461449581</c:v>
                </c:pt>
                <c:pt idx="268">
                  <c:v>-94.939552035276833</c:v>
                </c:pt>
                <c:pt idx="269">
                  <c:v>-95.281959300956899</c:v>
                </c:pt>
                <c:pt idx="270">
                  <c:v>-95.627082455276451</c:v>
                </c:pt>
                <c:pt idx="271">
                  <c:v>-95.975091744360995</c:v>
                </c:pt>
                <c:pt idx="272">
                  <c:v>-96.326158495973729</c:v>
                </c:pt>
                <c:pt idx="273">
                  <c:v>-96.680455150456666</c:v>
                </c:pt>
                <c:pt idx="274">
                  <c:v>-97.038155290081278</c:v>
                </c:pt>
                <c:pt idx="275">
                  <c:v>-97.399433666573003</c:v>
                </c:pt>
                <c:pt idx="276">
                  <c:v>-97.764466226557786</c:v>
                </c:pt>
                <c:pt idx="277">
                  <c:v>-98.133430134676516</c:v>
                </c:pt>
                <c:pt idx="278">
                  <c:v>-98.506503794096361</c:v>
                </c:pt>
                <c:pt idx="279">
                  <c:v>-98.883866864140188</c:v>
                </c:pt>
                <c:pt idx="280">
                  <c:v>-99.26570027474078</c:v>
                </c:pt>
                <c:pt idx="281">
                  <c:v>-99.652186237415108</c:v>
                </c:pt>
                <c:pt idx="282">
                  <c:v>-100.04350825243833</c:v>
                </c:pt>
                <c:pt idx="283">
                  <c:v>-100.43985111188235</c:v>
                </c:pt>
                <c:pt idx="284">
                  <c:v>-100.84140089817004</c:v>
                </c:pt>
                <c:pt idx="285">
                  <c:v>-101.24834497777729</c:v>
                </c:pt>
                <c:pt idx="286">
                  <c:v>-101.660871989699</c:v>
                </c:pt>
                <c:pt idx="287">
                  <c:v>-102.07917182827858</c:v>
                </c:pt>
                <c:pt idx="288">
                  <c:v>-102.50343561997998</c:v>
                </c:pt>
                <c:pt idx="289">
                  <c:v>-102.93385569366313</c:v>
                </c:pt>
                <c:pt idx="290">
                  <c:v>-103.37062554390495</c:v>
                </c:pt>
                <c:pt idx="291">
                  <c:v>-103.81393978688634</c:v>
                </c:pt>
                <c:pt idx="292">
                  <c:v>-104.263994108348</c:v>
                </c:pt>
                <c:pt idx="293">
                  <c:v>-104.72098520309473</c:v>
                </c:pt>
                <c:pt idx="294">
                  <c:v>-105.18511070550947</c:v>
                </c:pt>
                <c:pt idx="295">
                  <c:v>-105.65656911051683</c:v>
                </c:pt>
                <c:pt idx="296">
                  <c:v>-106.13555968441628</c:v>
                </c:pt>
                <c:pt idx="297">
                  <c:v>-106.62228236498603</c:v>
                </c:pt>
                <c:pt idx="298">
                  <c:v>-107.11693765023891</c:v>
                </c:pt>
                <c:pt idx="299">
                  <c:v>-107.61972647519349</c:v>
                </c:pt>
                <c:pt idx="300">
                  <c:v>-108.13085007600803</c:v>
                </c:pt>
                <c:pt idx="301">
                  <c:v>-108.65050984080951</c:v>
                </c:pt>
                <c:pt idx="302">
                  <c:v>-109.17890714653578</c:v>
                </c:pt>
                <c:pt idx="303">
                  <c:v>-109.71624318109892</c:v>
                </c:pt>
                <c:pt idx="304">
                  <c:v>-110.26271875016735</c:v>
                </c:pt>
                <c:pt idx="305">
                  <c:v>-110.81853406786489</c:v>
                </c:pt>
                <c:pt idx="306">
                  <c:v>-111.38388853067369</c:v>
                </c:pt>
                <c:pt idx="307">
                  <c:v>-111.95898047384196</c:v>
                </c:pt>
                <c:pt idx="308">
                  <c:v>-112.54400690959295</c:v>
                </c:pt>
                <c:pt idx="309">
                  <c:v>-113.139163246455</c:v>
                </c:pt>
                <c:pt idx="310">
                  <c:v>-113.74464298904095</c:v>
                </c:pt>
                <c:pt idx="311">
                  <c:v>-114.36063741763995</c:v>
                </c:pt>
                <c:pt idx="312">
                  <c:v>-114.98733524700711</c:v>
                </c:pt>
                <c:pt idx="313">
                  <c:v>-115.62492226378549</c:v>
                </c:pt>
                <c:pt idx="314">
                  <c:v>-116.27358094203707</c:v>
                </c:pt>
                <c:pt idx="315">
                  <c:v>-116.93349003642248</c:v>
                </c:pt>
                <c:pt idx="316">
                  <c:v>-117.60482415263574</c:v>
                </c:pt>
                <c:pt idx="317">
                  <c:v>-118.2877532947799</c:v>
                </c:pt>
                <c:pt idx="318">
                  <c:v>-118.98244238946351</c:v>
                </c:pt>
                <c:pt idx="319">
                  <c:v>-119.68905078649686</c:v>
                </c:pt>
                <c:pt idx="320">
                  <c:v>-120.40773173619147</c:v>
                </c:pt>
                <c:pt idx="321">
                  <c:v>-121.13863184338932</c:v>
                </c:pt>
                <c:pt idx="322">
                  <c:v>-121.88189049850003</c:v>
                </c:pt>
                <c:pt idx="323">
                  <c:v>-122.63763928597943</c:v>
                </c:pt>
                <c:pt idx="324">
                  <c:v>-123.40600137086453</c:v>
                </c:pt>
                <c:pt idx="325">
                  <c:v>-124.18709086416052</c:v>
                </c:pt>
                <c:pt idx="326">
                  <c:v>-124.98101216808908</c:v>
                </c:pt>
                <c:pt idx="327">
                  <c:v>-125.78785930242849</c:v>
                </c:pt>
                <c:pt idx="328">
                  <c:v>-126.60771521340043</c:v>
                </c:pt>
                <c:pt idx="329">
                  <c:v>-127.44065106682494</c:v>
                </c:pt>
                <c:pt idx="330">
                  <c:v>-128.28672552750555</c:v>
                </c:pt>
                <c:pt idx="331">
                  <c:v>-129.14598402710155</c:v>
                </c:pt>
                <c:pt idx="332">
                  <c:v>-130.01845802300983</c:v>
                </c:pt>
                <c:pt idx="333">
                  <c:v>-130.90416425108401</c:v>
                </c:pt>
                <c:pt idx="334">
                  <c:v>-131.80310397530289</c:v>
                </c:pt>
                <c:pt idx="335">
                  <c:v>-132.71526223781348</c:v>
                </c:pt>
                <c:pt idx="336">
                  <c:v>-133.64060711305709</c:v>
                </c:pt>
                <c:pt idx="337">
                  <c:v>-134.57908897000218</c:v>
                </c:pt>
                <c:pt idx="338">
                  <c:v>-135.53063974677494</c:v>
                </c:pt>
                <c:pt idx="339">
                  <c:v>-136.49517224226929</c:v>
                </c:pt>
                <c:pt idx="340">
                  <c:v>-137.47257942956827</c:v>
                </c:pt>
                <c:pt idx="341">
                  <c:v>-138.46273379625151</c:v>
                </c:pt>
                <c:pt idx="342">
                  <c:v>-139.46548671686745</c:v>
                </c:pt>
                <c:pt idx="343">
                  <c:v>-140.48066786303235</c:v>
                </c:pt>
                <c:pt idx="344">
                  <c:v>-141.50808465675516</c:v>
                </c:pt>
                <c:pt idx="345">
                  <c:v>-142.54752177268611</c:v>
                </c:pt>
                <c:pt idx="346">
                  <c:v>-143.59874069503692</c:v>
                </c:pt>
                <c:pt idx="347">
                  <c:v>-144.66147933490743</c:v>
                </c:pt>
                <c:pt idx="348">
                  <c:v>-145.73545171371046</c:v>
                </c:pt>
                <c:pt idx="349">
                  <c:v>-146.82034771823447</c:v>
                </c:pt>
                <c:pt idx="350">
                  <c:v>-147.91583293272012</c:v>
                </c:pt>
                <c:pt idx="351">
                  <c:v>-149.02154855304255</c:v>
                </c:pt>
                <c:pt idx="352">
                  <c:v>-150.13711138778433</c:v>
                </c:pt>
                <c:pt idx="353">
                  <c:v>-151.26211395055714</c:v>
                </c:pt>
                <c:pt idx="354">
                  <c:v>-152.39612464748211</c:v>
                </c:pt>
                <c:pt idx="355">
                  <c:v>-153.5386880631699</c:v>
                </c:pt>
                <c:pt idx="356">
                  <c:v>-154.68932534795235</c:v>
                </c:pt>
                <c:pt idx="357">
                  <c:v>-155.84753470842639</c:v>
                </c:pt>
                <c:pt idx="358">
                  <c:v>-157.01279200264906</c:v>
                </c:pt>
                <c:pt idx="359">
                  <c:v>-158.18455144053058</c:v>
                </c:pt>
                <c:pt idx="360">
                  <c:v>-159.36224638915544</c:v>
                </c:pt>
                <c:pt idx="361">
                  <c:v>-160.54529028188531</c:v>
                </c:pt>
                <c:pt idx="362">
                  <c:v>-161.73307762923187</c:v>
                </c:pt>
                <c:pt idx="363">
                  <c:v>-162.92498512857327</c:v>
                </c:pt>
                <c:pt idx="364">
                  <c:v>-164.12037286890222</c:v>
                </c:pt>
                <c:pt idx="365">
                  <c:v>-165.31858562590287</c:v>
                </c:pt>
                <c:pt idx="366">
                  <c:v>-166.51895424180358</c:v>
                </c:pt>
                <c:pt idx="367">
                  <c:v>-167.7207970836111</c:v>
                </c:pt>
                <c:pt idx="368">
                  <c:v>-168.92342157259682</c:v>
                </c:pt>
                <c:pt idx="369">
                  <c:v>-170.12612577715493</c:v>
                </c:pt>
                <c:pt idx="370">
                  <c:v>-171.32820006056431</c:v>
                </c:pt>
                <c:pt idx="371">
                  <c:v>-172.52892877460766</c:v>
                </c:pt>
                <c:pt idx="372">
                  <c:v>-173.72759198957041</c:v>
                </c:pt>
                <c:pt idx="373">
                  <c:v>-174.9234672507763</c:v>
                </c:pt>
                <c:pt idx="374">
                  <c:v>-176.11583135159421</c:v>
                </c:pt>
                <c:pt idx="375">
                  <c:v>-177.30396211270431</c:v>
                </c:pt>
                <c:pt idx="376">
                  <c:v>-178.48714015741274</c:v>
                </c:pt>
                <c:pt idx="377">
                  <c:v>-179.66465067290133</c:v>
                </c:pt>
                <c:pt idx="378">
                  <c:v>179.16421485249418</c:v>
                </c:pt>
                <c:pt idx="379">
                  <c:v>178.00015692553421</c:v>
                </c:pt>
                <c:pt idx="380">
                  <c:v>176.84386638701361</c:v>
                </c:pt>
                <c:pt idx="381">
                  <c:v>175.69602280198723</c:v>
                </c:pt>
                <c:pt idx="382">
                  <c:v>174.55729290928915</c:v>
                </c:pt>
                <c:pt idx="383">
                  <c:v>173.42832913764713</c:v>
                </c:pt>
                <c:pt idx="384">
                  <c:v>172.30976819493381</c:v>
                </c:pt>
                <c:pt idx="385">
                  <c:v>171.2022297362833</c:v>
                </c:pt>
                <c:pt idx="386">
                  <c:v>170.10631511593851</c:v>
                </c:pt>
                <c:pt idx="387">
                  <c:v>169.02260622681453</c:v>
                </c:pt>
                <c:pt idx="388">
                  <c:v>167.95166443085449</c:v>
                </c:pt>
                <c:pt idx="389">
                  <c:v>166.89402958235434</c:v>
                </c:pt>
                <c:pt idx="390">
                  <c:v>165.85021914554031</c:v>
                </c:pt>
                <c:pt idx="391">
                  <c:v>164.82072740680184</c:v>
                </c:pt>
                <c:pt idx="392">
                  <c:v>163.80602478115338</c:v>
                </c:pt>
                <c:pt idx="393">
                  <c:v>162.80655721169893</c:v>
                </c:pt>
                <c:pt idx="394">
                  <c:v>161.82274566012876</c:v>
                </c:pt>
                <c:pt idx="395">
                  <c:v>160.85498568559527</c:v>
                </c:pt>
                <c:pt idx="396">
                  <c:v>159.90364710869889</c:v>
                </c:pt>
                <c:pt idx="397">
                  <c:v>158.96907375676761</c:v>
                </c:pt>
                <c:pt idx="398">
                  <c:v>158.05158328614237</c:v>
                </c:pt>
                <c:pt idx="399">
                  <c:v>157.1514670767871</c:v>
                </c:pt>
                <c:pt idx="400">
                  <c:v>156.26899019422984</c:v>
                </c:pt>
                <c:pt idx="401">
                  <c:v>155.40439141359852</c:v>
                </c:pt>
                <c:pt idx="402">
                  <c:v>154.55788330036057</c:v>
                </c:pt>
                <c:pt idx="403">
                  <c:v>153.72965234228752</c:v>
                </c:pt>
                <c:pt idx="404">
                  <c:v>152.91985912715262</c:v>
                </c:pt>
                <c:pt idx="405">
                  <c:v>152.12863856073164</c:v>
                </c:pt>
                <c:pt idx="406">
                  <c:v>151.35610011978403</c:v>
                </c:pt>
                <c:pt idx="407">
                  <c:v>150.60232813488796</c:v>
                </c:pt>
                <c:pt idx="408">
                  <c:v>149.86738209822011</c:v>
                </c:pt>
                <c:pt idx="409">
                  <c:v>149.1512969916644</c:v>
                </c:pt>
                <c:pt idx="410">
                  <c:v>148.4540836309576</c:v>
                </c:pt>
                <c:pt idx="411">
                  <c:v>147.77572902194061</c:v>
                </c:pt>
                <c:pt idx="412">
                  <c:v>147.11619672538436</c:v>
                </c:pt>
                <c:pt idx="413">
                  <c:v>146.47542722727906</c:v>
                </c:pt>
                <c:pt idx="414">
                  <c:v>145.85333831192236</c:v>
                </c:pt>
                <c:pt idx="415">
                  <c:v>145.24982543559921</c:v>
                </c:pt>
                <c:pt idx="416">
                  <c:v>144.66476209911647</c:v>
                </c:pt>
                <c:pt idx="417">
                  <c:v>144.09800021793396</c:v>
                </c:pt>
                <c:pt idx="418">
                  <c:v>143.54937048910648</c:v>
                </c:pt>
                <c:pt idx="419">
                  <c:v>143.01868275472188</c:v>
                </c:pt>
                <c:pt idx="420">
                  <c:v>142.50572636198814</c:v>
                </c:pt>
                <c:pt idx="421">
                  <c:v>142.01027052056651</c:v>
                </c:pt>
                <c:pt idx="422">
                  <c:v>141.53206465818099</c:v>
                </c:pt>
                <c:pt idx="423">
                  <c:v>141.07083877594042</c:v>
                </c:pt>
                <c:pt idx="424">
                  <c:v>140.62630380519781</c:v>
                </c:pt>
                <c:pt idx="425">
                  <c:v>140.19815196811541</c:v>
                </c:pt>
                <c:pt idx="426">
                  <c:v>139.78605714442631</c:v>
                </c:pt>
                <c:pt idx="427">
                  <c:v>139.38967524716239</c:v>
                </c:pt>
                <c:pt idx="428">
                  <c:v>139.00864461035371</c:v>
                </c:pt>
                <c:pt idx="429">
                  <c:v>138.64258639189478</c:v>
                </c:pt>
                <c:pt idx="430">
                  <c:v>138.29110499492478</c:v>
                </c:pt>
                <c:pt idx="431">
                  <c:v>137.95378851115257</c:v>
                </c:pt>
                <c:pt idx="432">
                  <c:v>137.63020918960345</c:v>
                </c:pt>
                <c:pt idx="433">
                  <c:v>137.3199239342465</c:v>
                </c:pt>
                <c:pt idx="434">
                  <c:v>137.02247483388936</c:v>
                </c:pt>
                <c:pt idx="435">
                  <c:v>136.73738972760435</c:v>
                </c:pt>
                <c:pt idx="436">
                  <c:v>136.4641828087496</c:v>
                </c:pt>
                <c:pt idx="437">
                  <c:v>136.20235527042368</c:v>
                </c:pt>
                <c:pt idx="438">
                  <c:v>135.95139599488093</c:v>
                </c:pt>
                <c:pt idx="439">
                  <c:v>135.71078228909107</c:v>
                </c:pt>
                <c:pt idx="440">
                  <c:v>135.47998066822089</c:v>
                </c:pt>
                <c:pt idx="441">
                  <c:v>135.25844768838087</c:v>
                </c:pt>
                <c:pt idx="442">
                  <c:v>135.04563082947593</c:v>
                </c:pt>
                <c:pt idx="443">
                  <c:v>134.84096942849902</c:v>
                </c:pt>
                <c:pt idx="444">
                  <c:v>134.64389566304129</c:v>
                </c:pt>
                <c:pt idx="445">
                  <c:v>134.45383558422915</c:v>
                </c:pt>
                <c:pt idx="446">
                  <c:v>134.27021019771371</c:v>
                </c:pt>
                <c:pt idx="447">
                  <c:v>134.09243659075116</c:v>
                </c:pt>
                <c:pt idx="448">
                  <c:v>133.91992910282315</c:v>
                </c:pt>
                <c:pt idx="449">
                  <c:v>133.75210053667629</c:v>
                </c:pt>
                <c:pt idx="450">
                  <c:v>133.58836340610418</c:v>
                </c:pt>
                <c:pt idx="451">
                  <c:v>133.42813121627111</c:v>
                </c:pt>
                <c:pt idx="452">
                  <c:v>133.27081977188627</c:v>
                </c:pt>
                <c:pt idx="453">
                  <c:v>133.11584850809552</c:v>
                </c:pt>
                <c:pt idx="454">
                  <c:v>132.96264183855163</c:v>
                </c:pt>
                <c:pt idx="455">
                  <c:v>132.81063051479532</c:v>
                </c:pt>
                <c:pt idx="456">
                  <c:v>132.65925299078444</c:v>
                </c:pt>
                <c:pt idx="457">
                  <c:v>132.5079567861932</c:v>
                </c:pt>
                <c:pt idx="458">
                  <c:v>132.35619984194662</c:v>
                </c:pt>
                <c:pt idx="459">
                  <c:v>132.20345186136166</c:v>
                </c:pt>
                <c:pt idx="460">
                  <c:v>132.04919563023543</c:v>
                </c:pt>
                <c:pt idx="461">
                  <c:v>131.8929283092618</c:v>
                </c:pt>
                <c:pt idx="462">
                  <c:v>131.73416269224236</c:v>
                </c:pt>
                <c:pt idx="463">
                  <c:v>131.57242842371485</c:v>
                </c:pt>
                <c:pt idx="464">
                  <c:v>131.40727316982196</c:v>
                </c:pt>
                <c:pt idx="465">
                  <c:v>131.23826373648868</c:v>
                </c:pt>
                <c:pt idx="466">
                  <c:v>131.06498712926981</c:v>
                </c:pt>
                <c:pt idx="467">
                  <c:v>130.88705154955616</c:v>
                </c:pt>
                <c:pt idx="468">
                  <c:v>130.70408732218024</c:v>
                </c:pt>
                <c:pt idx="469">
                  <c:v>130.51574774984741</c:v>
                </c:pt>
                <c:pt idx="470">
                  <c:v>130.32170989021978</c:v>
                </c:pt>
                <c:pt idx="471">
                  <c:v>130.12167525189045</c:v>
                </c:pt>
                <c:pt idx="472">
                  <c:v>129.91537040592576</c:v>
                </c:pt>
                <c:pt idx="473">
                  <c:v>129.70254751007431</c:v>
                </c:pt>
                <c:pt idx="474">
                  <c:v>129.48298474318918</c:v>
                </c:pt>
                <c:pt idx="475">
                  <c:v>129.25648664785328</c:v>
                </c:pt>
                <c:pt idx="476">
                  <c:v>129.02288437963503</c:v>
                </c:pt>
                <c:pt idx="477">
                  <c:v>128.78203586185202</c:v>
                </c:pt>
                <c:pt idx="478">
                  <c:v>128.53382584515737</c:v>
                </c:pt>
                <c:pt idx="479">
                  <c:v>128.2781658717154</c:v>
                </c:pt>
                <c:pt idx="480">
                  <c:v>128.01499414416605</c:v>
                </c:pt>
                <c:pt idx="481">
                  <c:v>127.74427530003075</c:v>
                </c:pt>
                <c:pt idx="482">
                  <c:v>127.46600009265605</c:v>
                </c:pt>
                <c:pt idx="483">
                  <c:v>127.18018498023288</c:v>
                </c:pt>
                <c:pt idx="484">
                  <c:v>126.8868716248809</c:v>
                </c:pt>
                <c:pt idx="485">
                  <c:v>126.58612630423913</c:v>
                </c:pt>
                <c:pt idx="486">
                  <c:v>126.27803923844368</c:v>
                </c:pt>
                <c:pt idx="487">
                  <c:v>125.96272383582701</c:v>
                </c:pt>
                <c:pt idx="488">
                  <c:v>125.64031586111429</c:v>
                </c:pt>
                <c:pt idx="489">
                  <c:v>125.31097253031758</c:v>
                </c:pt>
                <c:pt idx="490">
                  <c:v>124.97487153697026</c:v>
                </c:pt>
                <c:pt idx="491">
                  <c:v>124.63221001473138</c:v>
                </c:pt>
                <c:pt idx="492">
                  <c:v>124.28320344179316</c:v>
                </c:pt>
                <c:pt idx="493">
                  <c:v>123.92808449288476</c:v>
                </c:pt>
                <c:pt idx="494">
                  <c:v>123.56710184498765</c:v>
                </c:pt>
                <c:pt idx="495">
                  <c:v>123.2005189431849</c:v>
                </c:pt>
                <c:pt idx="496">
                  <c:v>122.82861273331683</c:v>
                </c:pt>
                <c:pt idx="497">
                  <c:v>122.45167236831796</c:v>
                </c:pt>
                <c:pt idx="498">
                  <c:v>122.06999789526215</c:v>
                </c:pt>
                <c:pt idx="499">
                  <c:v>121.68389893025058</c:v>
                </c:pt>
                <c:pt idx="500">
                  <c:v>121.29369332829971</c:v>
                </c:pt>
                <c:pt idx="501">
                  <c:v>120.89970585537127</c:v>
                </c:pt>
                <c:pt idx="502">
                  <c:v>120.50226686959275</c:v>
                </c:pt>
                <c:pt idx="503">
                  <c:v>120.10171101855926</c:v>
                </c:pt>
                <c:pt idx="504">
                  <c:v>119.6983759593989</c:v>
                </c:pt>
                <c:pt idx="505">
                  <c:v>119.29260110799096</c:v>
                </c:pt>
                <c:pt idx="506">
                  <c:v>118.88472642340184</c:v>
                </c:pt>
                <c:pt idx="507">
                  <c:v>118.47509123320398</c:v>
                </c:pt>
                <c:pt idx="508">
                  <c:v>118.06403310489613</c:v>
                </c:pt>
                <c:pt idx="509">
                  <c:v>117.65188676817696</c:v>
                </c:pt>
                <c:pt idx="510">
                  <c:v>117.23898309228403</c:v>
                </c:pt>
                <c:pt idx="511">
                  <c:v>116.82564812207572</c:v>
                </c:pt>
                <c:pt idx="512">
                  <c:v>116.41220217595813</c:v>
                </c:pt>
                <c:pt idx="513">
                  <c:v>115.99895900818287</c:v>
                </c:pt>
                <c:pt idx="514">
                  <c:v>115.58622503744685</c:v>
                </c:pt>
                <c:pt idx="515">
                  <c:v>115.17429864315483</c:v>
                </c:pt>
                <c:pt idx="516">
                  <c:v>114.76346953012556</c:v>
                </c:pt>
                <c:pt idx="517">
                  <c:v>114.35401816196779</c:v>
                </c:pt>
                <c:pt idx="518">
                  <c:v>113.94621526283173</c:v>
                </c:pt>
                <c:pt idx="519">
                  <c:v>113.54032138673351</c:v>
                </c:pt>
                <c:pt idx="520">
                  <c:v>113.13658655318923</c:v>
                </c:pt>
                <c:pt idx="521">
                  <c:v>112.73524994747046</c:v>
                </c:pt>
                <c:pt idx="522">
                  <c:v>112.33653968341071</c:v>
                </c:pt>
                <c:pt idx="523">
                  <c:v>111.94067262634701</c:v>
                </c:pt>
                <c:pt idx="524">
                  <c:v>111.54785427349438</c:v>
                </c:pt>
                <c:pt idx="525">
                  <c:v>111.15827868879909</c:v>
                </c:pt>
                <c:pt idx="526">
                  <c:v>110.77212848911725</c:v>
                </c:pt>
                <c:pt idx="527">
                  <c:v>110.38957487840472</c:v>
                </c:pt>
                <c:pt idx="528">
                  <c:v>110.01077772649644</c:v>
                </c:pt>
                <c:pt idx="529">
                  <c:v>109.6358856889731</c:v>
                </c:pt>
                <c:pt idx="530">
                  <c:v>109.26503636459074</c:v>
                </c:pt>
                <c:pt idx="531">
                  <c:v>108.89835648673585</c:v>
                </c:pt>
                <c:pt idx="532">
                  <c:v>108.53596214541788</c:v>
                </c:pt>
                <c:pt idx="533">
                  <c:v>108.17795903636379</c:v>
                </c:pt>
                <c:pt idx="534">
                  <c:v>107.82444273387441</c:v>
                </c:pt>
                <c:pt idx="535">
                  <c:v>107.47549898421292</c:v>
                </c:pt>
                <c:pt idx="536">
                  <c:v>107.1312040164245</c:v>
                </c:pt>
                <c:pt idx="537">
                  <c:v>106.79162486763258</c:v>
                </c:pt>
                <c:pt idx="538">
                  <c:v>106.45681972001711</c:v>
                </c:pt>
                <c:pt idx="539">
                  <c:v>106.12683824684791</c:v>
                </c:pt>
                <c:pt idx="540">
                  <c:v>105.80172196511415</c:v>
                </c:pt>
                <c:pt idx="541">
                  <c:v>105.48150459247606</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31.565872340368166</c:v>
                </c:pt>
                <c:pt idx="1">
                  <c:v>31.365990186169714</c:v>
                </c:pt>
                <c:pt idx="2">
                  <c:v>31.166113582445263</c:v>
                </c:pt>
                <c:pt idx="3">
                  <c:v>30.966242790450039</c:v>
                </c:pt>
                <c:pt idx="4">
                  <c:v>30.766378083720049</c:v>
                </c:pt>
                <c:pt idx="5">
                  <c:v>30.566519748647842</c:v>
                </c:pt>
                <c:pt idx="6">
                  <c:v>30.366668085084896</c:v>
                </c:pt>
                <c:pt idx="7">
                  <c:v>30.166823406972114</c:v>
                </c:pt>
                <c:pt idx="8">
                  <c:v>29.966986043000198</c:v>
                </c:pt>
                <c:pt idx="9">
                  <c:v>29.767156337300072</c:v>
                </c:pt>
                <c:pt idx="10">
                  <c:v>29.567334650165584</c:v>
                </c:pt>
                <c:pt idx="11">
                  <c:v>29.367521358810357</c:v>
                </c:pt>
                <c:pt idx="12">
                  <c:v>29.167716858158784</c:v>
                </c:pt>
                <c:pt idx="13">
                  <c:v>28.967921561674807</c:v>
                </c:pt>
                <c:pt idx="14">
                  <c:v>28.768135902228458</c:v>
                </c:pt>
                <c:pt idx="15">
                  <c:v>28.568360333002552</c:v>
                </c:pt>
                <c:pt idx="16">
                  <c:v>28.368595328441959</c:v>
                </c:pt>
                <c:pt idx="17">
                  <c:v>28.168841385246182</c:v>
                </c:pt>
                <c:pt idx="18">
                  <c:v>27.969099023408035</c:v>
                </c:pt>
                <c:pt idx="19">
                  <c:v>27.769368787300461</c:v>
                </c:pt>
                <c:pt idx="20">
                  <c:v>27.569651246813152</c:v>
                </c:pt>
                <c:pt idx="21">
                  <c:v>27.369946998542186</c:v>
                </c:pt>
                <c:pt idx="22">
                  <c:v>27.17025666703362</c:v>
                </c:pt>
                <c:pt idx="23">
                  <c:v>26.970580906084869</c:v>
                </c:pt>
                <c:pt idx="24">
                  <c:v>26.770920400105993</c:v>
                </c:pt>
                <c:pt idx="25">
                  <c:v>26.571275865542674</c:v>
                </c:pt>
                <c:pt idx="26">
                  <c:v>26.371648052365416</c:v>
                </c:pt>
                <c:pt idx="27">
                  <c:v>26.172037745626238</c:v>
                </c:pt>
                <c:pt idx="28">
                  <c:v>25.972445767086487</c:v>
                </c:pt>
                <c:pt idx="29">
                  <c:v>25.772872976919512</c:v>
                </c:pt>
                <c:pt idx="30">
                  <c:v>25.573320275490442</c:v>
                </c:pt>
                <c:pt idx="31">
                  <c:v>25.373788605217108</c:v>
                </c:pt>
                <c:pt idx="32">
                  <c:v>25.17427895251512</c:v>
                </c:pt>
                <c:pt idx="33">
                  <c:v>24.974792349831883</c:v>
                </c:pt>
                <c:pt idx="34">
                  <c:v>24.775329877771902</c:v>
                </c:pt>
                <c:pt idx="35">
                  <c:v>24.575892667318602</c:v>
                </c:pt>
                <c:pt idx="36">
                  <c:v>24.376481902155632</c:v>
                </c:pt>
                <c:pt idx="37">
                  <c:v>24.177098821093285</c:v>
                </c:pt>
                <c:pt idx="38">
                  <c:v>23.977744720603372</c:v>
                </c:pt>
                <c:pt idx="39">
                  <c:v>23.778420957467532</c:v>
                </c:pt>
                <c:pt idx="40">
                  <c:v>23.579128951543595</c:v>
                </c:pt>
                <c:pt idx="41">
                  <c:v>23.379870188655815</c:v>
                </c:pt>
                <c:pt idx="42">
                  <c:v>23.180646223612527</c:v>
                </c:pt>
                <c:pt idx="43">
                  <c:v>22.981458683357836</c:v>
                </c:pt>
                <c:pt idx="44">
                  <c:v>22.782309270262196</c:v>
                </c:pt>
                <c:pt idx="45">
                  <c:v>22.583199765558124</c:v>
                </c:pt>
                <c:pt idx="46">
                  <c:v>22.384132032925748</c:v>
                </c:pt>
                <c:pt idx="47">
                  <c:v>22.185108022235731</c:v>
                </c:pt>
                <c:pt idx="48">
                  <c:v>21.986129773454103</c:v>
                </c:pt>
                <c:pt idx="49">
                  <c:v>21.787199420717322</c:v>
                </c:pt>
                <c:pt idx="50">
                  <c:v>21.58831919658228</c:v>
                </c:pt>
                <c:pt idx="51">
                  <c:v>21.389491436459039</c:v>
                </c:pt>
                <c:pt idx="52">
                  <c:v>21.190718583233302</c:v>
                </c:pt>
                <c:pt idx="53">
                  <c:v>20.992003192085129</c:v>
                </c:pt>
                <c:pt idx="54">
                  <c:v>20.793347935511722</c:v>
                </c:pt>
                <c:pt idx="55">
                  <c:v>20.594755608561375</c:v>
                </c:pt>
                <c:pt idx="56">
                  <c:v>20.396229134286305</c:v>
                </c:pt>
                <c:pt idx="57">
                  <c:v>20.197771569422024</c:v>
                </c:pt>
                <c:pt idx="58">
                  <c:v>19.999386110301387</c:v>
                </c:pt>
                <c:pt idx="59">
                  <c:v>19.801076099010949</c:v>
                </c:pt>
                <c:pt idx="60">
                  <c:v>19.602845029797674</c:v>
                </c:pt>
                <c:pt idx="61">
                  <c:v>19.404696555734478</c:v>
                </c:pt>
                <c:pt idx="62">
                  <c:v>19.206634495652782</c:v>
                </c:pt>
                <c:pt idx="63">
                  <c:v>19.00866284134964</c:v>
                </c:pt>
                <c:pt idx="64">
                  <c:v>18.810785765078755</c:v>
                </c:pt>
                <c:pt idx="65">
                  <c:v>18.613007627332692</c:v>
                </c:pt>
                <c:pt idx="66">
                  <c:v>18.415332984924785</c:v>
                </c:pt>
                <c:pt idx="67">
                  <c:v>18.217766599378656</c:v>
                </c:pt>
                <c:pt idx="68">
                  <c:v>18.020313445633622</c:v>
                </c:pt>
                <c:pt idx="69">
                  <c:v>17.822978721072595</c:v>
                </c:pt>
                <c:pt idx="70">
                  <c:v>17.625767854881282</c:v>
                </c:pt>
                <c:pt idx="71">
                  <c:v>17.428686517744367</c:v>
                </c:pt>
                <c:pt idx="72">
                  <c:v>17.231740631886506</c:v>
                </c:pt>
                <c:pt idx="73">
                  <c:v>17.034936381463176</c:v>
                </c:pt>
                <c:pt idx="74">
                  <c:v>16.838280223307962</c:v>
                </c:pt>
                <c:pt idx="75">
                  <c:v>16.641778898040855</c:v>
                </c:pt>
                <c:pt idx="76">
                  <c:v>16.445439441541367</c:v>
                </c:pt>
                <c:pt idx="77">
                  <c:v>16.24926919679044</c:v>
                </c:pt>
                <c:pt idx="78">
                  <c:v>16.053275826083233</c:v>
                </c:pt>
                <c:pt idx="79">
                  <c:v>15.857467323613841</c:v>
                </c:pt>
                <c:pt idx="80">
                  <c:v>15.661852028431893</c:v>
                </c:pt>
                <c:pt idx="81">
                  <c:v>15.466438637770217</c:v>
                </c:pt>
                <c:pt idx="82">
                  <c:v>15.271236220739352</c:v>
                </c:pt>
                <c:pt idx="83">
                  <c:v>15.076254232385434</c:v>
                </c:pt>
                <c:pt idx="84">
                  <c:v>14.881502528103667</c:v>
                </c:pt>
                <c:pt idx="85">
                  <c:v>14.686991378399</c:v>
                </c:pt>
                <c:pt idx="86">
                  <c:v>14.492731483982904</c:v>
                </c:pt>
                <c:pt idx="87">
                  <c:v>14.298733991191831</c:v>
                </c:pt>
                <c:pt idx="88">
                  <c:v>14.10501050771132</c:v>
                </c:pt>
                <c:pt idx="89">
                  <c:v>13.91157311858543</c:v>
                </c:pt>
                <c:pt idx="90">
                  <c:v>13.718434402488921</c:v>
                </c:pt>
                <c:pt idx="91">
                  <c:v>13.525607448234831</c:v>
                </c:pt>
                <c:pt idx="92">
                  <c:v>13.333105871487092</c:v>
                </c:pt>
                <c:pt idx="93">
                  <c:v>13.140943831643167</c:v>
                </c:pt>
                <c:pt idx="94">
                  <c:v>12.949136048847041</c:v>
                </c:pt>
                <c:pt idx="95">
                  <c:v>12.757697821087952</c:v>
                </c:pt>
                <c:pt idx="96">
                  <c:v>12.566645041335969</c:v>
                </c:pt>
                <c:pt idx="97">
                  <c:v>12.375994214658206</c:v>
                </c:pt>
                <c:pt idx="98">
                  <c:v>12.185762475254789</c:v>
                </c:pt>
                <c:pt idx="99">
                  <c:v>11.995967603347818</c:v>
                </c:pt>
                <c:pt idx="100">
                  <c:v>11.806628041848679</c:v>
                </c:pt>
                <c:pt idx="101">
                  <c:v>11.617762912722638</c:v>
                </c:pt>
                <c:pt idx="102">
                  <c:v>11.429392032963497</c:v>
                </c:pt>
                <c:pt idx="103">
                  <c:v>11.241535930081803</c:v>
                </c:pt>
                <c:pt idx="104">
                  <c:v>11.054215857003754</c:v>
                </c:pt>
                <c:pt idx="105">
                  <c:v>10.86745380626887</c:v>
                </c:pt>
                <c:pt idx="106">
                  <c:v>10.68127252340763</c:v>
                </c:pt>
                <c:pt idx="107">
                  <c:v>10.495695519370081</c:v>
                </c:pt>
                <c:pt idx="108">
                  <c:v>10.310747081869829</c:v>
                </c:pt>
                <c:pt idx="109">
                  <c:v>10.126452285498353</c:v>
                </c:pt>
                <c:pt idx="110">
                  <c:v>9.9428370004560076</c:v>
                </c:pt>
                <c:pt idx="111">
                  <c:v>9.7599278997390755</c:v>
                </c:pt>
                <c:pt idx="112">
                  <c:v>9.5777524646126775</c:v>
                </c:pt>
                <c:pt idx="113">
                  <c:v>9.3963389881929853</c:v>
                </c:pt>
                <c:pt idx="114">
                  <c:v>9.2157165769550833</c:v>
                </c:pt>
                <c:pt idx="115">
                  <c:v>9.0359151499748727</c:v>
                </c:pt>
                <c:pt idx="116">
                  <c:v>8.8569654357101992</c:v>
                </c:pt>
                <c:pt idx="117">
                  <c:v>8.6788989661199079</c:v>
                </c:pt>
                <c:pt idx="118">
                  <c:v>8.5017480679165018</c:v>
                </c:pt>
                <c:pt idx="119">
                  <c:v>8.3255458507466251</c:v>
                </c:pt>
                <c:pt idx="120">
                  <c:v>8.1503261920919066</c:v>
                </c:pt>
                <c:pt idx="121">
                  <c:v>7.9761237186848666</c:v>
                </c:pt>
                <c:pt idx="122">
                  <c:v>7.8029737842369471</c:v>
                </c:pt>
                <c:pt idx="123">
                  <c:v>7.630912443281451</c:v>
                </c:pt>
                <c:pt idx="124">
                  <c:v>7.4599764209422359</c:v>
                </c:pt>
                <c:pt idx="125">
                  <c:v>7.29020307844781</c:v>
                </c:pt>
                <c:pt idx="126">
                  <c:v>7.1216303742260383</c:v>
                </c:pt>
                <c:pt idx="127">
                  <c:v>6.9542968204276701</c:v>
                </c:pt>
                <c:pt idx="128">
                  <c:v>6.7882414347493292</c:v>
                </c:pt>
                <c:pt idx="129">
                  <c:v>6.6235036874463979</c:v>
                </c:pt>
                <c:pt idx="130">
                  <c:v>6.4601234434537611</c:v>
                </c:pt>
                <c:pt idx="131">
                  <c:v>6.2981408995602877</c:v>
                </c:pt>
                <c:pt idx="132">
                  <c:v>6.1375965166174424</c:v>
                </c:pt>
                <c:pt idx="133">
                  <c:v>5.9785309467963854</c:v>
                </c:pt>
                <c:pt idx="134">
                  <c:v>5.8209849559486537</c:v>
                </c:pt>
                <c:pt idx="135">
                  <c:v>5.6649993411674506</c:v>
                </c:pt>
                <c:pt idx="136">
                  <c:v>5.5106148436922417</c:v>
                </c:pt>
                <c:pt idx="137">
                  <c:v>5.3578720573463414</c:v>
                </c:pt>
                <c:pt idx="138">
                  <c:v>5.2068113327477752</c:v>
                </c:pt>
                <c:pt idx="139">
                  <c:v>5.0574726775858991</c:v>
                </c:pt>
                <c:pt idx="140">
                  <c:v>4.9098956533065161</c:v>
                </c:pt>
                <c:pt idx="141">
                  <c:v>4.7641192686049685</c:v>
                </c:pt>
                <c:pt idx="142">
                  <c:v>4.6201818701751938</c:v>
                </c:pt>
                <c:pt idx="143">
                  <c:v>4.4781210312184161</c:v>
                </c:pt>
                <c:pt idx="144">
                  <c:v>4.3379734382620567</c:v>
                </c:pt>
                <c:pt idx="145">
                  <c:v>4.1997747768886526</c:v>
                </c:pt>
                <c:pt idx="146">
                  <c:v>4.0635596170152075</c:v>
                </c:pt>
                <c:pt idx="147">
                  <c:v>3.9293612984059534</c:v>
                </c:pt>
                <c:pt idx="148">
                  <c:v>3.7972118171301696</c:v>
                </c:pt>
                <c:pt idx="149">
                  <c:v>3.6671417137092521</c:v>
                </c:pt>
                <c:pt idx="150">
                  <c:v>3.5391799637104655</c:v>
                </c:pt>
                <c:pt idx="151">
                  <c:v>3.4133538715629004</c:v>
                </c:pt>
                <c:pt idx="152">
                  <c:v>3.2896889683706689</c:v>
                </c:pt>
                <c:pt idx="153">
                  <c:v>3.1682089144940444</c:v>
                </c:pt>
                <c:pt idx="154">
                  <c:v>3.0489354076542674</c:v>
                </c:pt>
                <c:pt idx="155">
                  <c:v>2.931888097293665</c:v>
                </c:pt>
                <c:pt idx="156">
                  <c:v>2.8170845058875988</c:v>
                </c:pt>
                <c:pt idx="157">
                  <c:v>2.704539957862151</c:v>
                </c:pt>
                <c:pt idx="158">
                  <c:v>2.5942675167181211</c:v>
                </c:pt>
                <c:pt idx="159">
                  <c:v>2.4862779309015788</c:v>
                </c:pt>
                <c:pt idx="160">
                  <c:v>2.3805795888915564</c:v>
                </c:pt>
                <c:pt idx="161">
                  <c:v>2.2771784838990579</c:v>
                </c:pt>
                <c:pt idx="162">
                  <c:v>2.1760781884913056</c:v>
                </c:pt>
                <c:pt idx="163">
                  <c:v>2.0772798393663034</c:v>
                </c:pt>
                <c:pt idx="164">
                  <c:v>1.9807821324147736</c:v>
                </c:pt>
                <c:pt idx="165">
                  <c:v>1.8865813281126143</c:v>
                </c:pt>
                <c:pt idx="166">
                  <c:v>1.7946712671954757</c:v>
                </c:pt>
                <c:pt idx="167">
                  <c:v>1.7050433964742879</c:v>
                </c:pt>
                <c:pt idx="168">
                  <c:v>1.6176868045604604</c:v>
                </c:pt>
                <c:pt idx="169">
                  <c:v>1.5325882671834896</c:v>
                </c:pt>
                <c:pt idx="170">
                  <c:v>1.4497323017022863</c:v>
                </c:pt>
                <c:pt idx="171">
                  <c:v>1.3691012303346575</c:v>
                </c:pt>
                <c:pt idx="172">
                  <c:v>1.2906752515626221</c:v>
                </c:pt>
                <c:pt idx="173">
                  <c:v>1.2144325191085321</c:v>
                </c:pt>
                <c:pt idx="174">
                  <c:v>1.1403492278265703</c:v>
                </c:pt>
                <c:pt idx="175">
                  <c:v>1.0683997058096029</c:v>
                </c:pt>
                <c:pt idx="176">
                  <c:v>0.99855651197895412</c:v>
                </c:pt>
                <c:pt idx="177">
                  <c:v>0.9307905384000591</c:v>
                </c:pt>
                <c:pt idx="178">
                  <c:v>0.86507111655266899</c:v>
                </c:pt>
                <c:pt idx="179">
                  <c:v>0.80136612677859187</c:v>
                </c:pt>
                <c:pt idx="180">
                  <c:v>0.73964211013538661</c:v>
                </c:pt>
                <c:pt idx="181">
                  <c:v>0.67986438189477538</c:v>
                </c:pt>
                <c:pt idx="182">
                  <c:v>0.62199714594633315</c:v>
                </c:pt>
                <c:pt idx="183">
                  <c:v>0.56600360939298489</c:v>
                </c:pt>
                <c:pt idx="184">
                  <c:v>0.51184609666023351</c:v>
                </c:pt>
                <c:pt idx="185">
                  <c:v>0.45948616247770435</c:v>
                </c:pt>
                <c:pt idx="186">
                  <c:v>0.40888470313685699</c:v>
                </c:pt>
                <c:pt idx="187">
                  <c:v>0.36000206547618763</c:v>
                </c:pt>
                <c:pt idx="188">
                  <c:v>0.31279815309288661</c:v>
                </c:pt>
                <c:pt idx="189">
                  <c:v>0.26723252933474156</c:v>
                </c:pt>
                <c:pt idx="190">
                  <c:v>0.22326451667629785</c:v>
                </c:pt>
                <c:pt idx="191">
                  <c:v>0.18085329213773682</c:v>
                </c:pt>
                <c:pt idx="192">
                  <c:v>0.13995797845743629</c:v>
                </c:pt>
                <c:pt idx="193">
                  <c:v>0.10053773077981562</c:v>
                </c:pt>
                <c:pt idx="194">
                  <c:v>6.2551818670960241E-2</c:v>
                </c:pt>
                <c:pt idx="195">
                  <c:v>2.5959703321311936E-2</c:v>
                </c:pt>
                <c:pt idx="196">
                  <c:v>-9.2788901593811503E-3</c:v>
                </c:pt>
                <c:pt idx="197">
                  <c:v>-4.3203905408319726E-2</c:v>
                </c:pt>
                <c:pt idx="198">
                  <c:v>-7.5854892450460454E-2</c:v>
                </c:pt>
                <c:pt idx="199">
                  <c:v>-0.10727095029190621</c:v>
                </c:pt>
                <c:pt idx="200">
                  <c:v>-0.13749067441171473</c:v>
                </c:pt>
                <c:pt idx="201">
                  <c:v>-0.16655210906775347</c:v>
                </c:pt>
                <c:pt idx="202">
                  <c:v>-0.19449270430816196</c:v>
                </c:pt>
                <c:pt idx="203">
                  <c:v>-0.22134927755635098</c:v>
                </c:pt>
                <c:pt idx="204">
                  <c:v>-0.24715797961944344</c:v>
                </c:pt>
                <c:pt idx="205">
                  <c:v>-0.27195426495313824</c:v>
                </c:pt>
                <c:pt idx="206">
                  <c:v>-0.29577286600432262</c:v>
                </c:pt>
                <c:pt idx="207">
                  <c:v>-0.31864777144168072</c:v>
                </c:pt>
                <c:pt idx="208">
                  <c:v>-0.34061220807718207</c:v>
                </c:pt>
                <c:pt idx="209">
                  <c:v>-0.36169862627643334</c:v>
                </c:pt>
                <c:pt idx="210">
                  <c:v>-0.38193868865297737</c:v>
                </c:pt>
                <c:pt idx="211">
                  <c:v>-0.40136326183960452</c:v>
                </c:pt>
                <c:pt idx="212">
                  <c:v>-0.4200024111322217</c:v>
                </c:pt>
                <c:pt idx="213">
                  <c:v>-0.43788539780203084</c:v>
                </c:pt>
                <c:pt idx="214">
                  <c:v>-0.45504067887732708</c:v>
                </c:pt>
                <c:pt idx="215">
                  <c:v>-0.47149590919903883</c:v>
                </c:pt>
                <c:pt idx="216">
                  <c:v>-0.48727794556152842</c:v>
                </c:pt>
                <c:pt idx="217">
                  <c:v>-0.50241285275557246</c:v>
                </c:pt>
                <c:pt idx="218">
                  <c:v>-0.51692591133785748</c:v>
                </c:pt>
                <c:pt idx="219">
                  <c:v>-0.53084162695947712</c:v>
                </c:pt>
                <c:pt idx="220">
                  <c:v>-0.54418374109266399</c:v>
                </c:pt>
                <c:pt idx="221">
                  <c:v>-0.55697524300508428</c:v>
                </c:pt>
                <c:pt idx="222">
                  <c:v>-0.56923838283791905</c:v>
                </c:pt>
                <c:pt idx="223">
                  <c:v>-0.58099468565260615</c:v>
                </c:pt>
                <c:pt idx="224">
                  <c:v>-0.59226496632122838</c:v>
                </c:pt>
                <c:pt idx="225">
                  <c:v>-0.60306934514137045</c:v>
                </c:pt>
                <c:pt idx="226">
                  <c:v>-0.61342726406643255</c:v>
                </c:pt>
                <c:pt idx="227">
                  <c:v>-0.62335750345006036</c:v>
                </c:pt>
                <c:pt idx="228">
                  <c:v>-0.63287819921094679</c:v>
                </c:pt>
                <c:pt idx="229">
                  <c:v>-0.64200686033086951</c:v>
                </c:pt>
                <c:pt idx="230">
                  <c:v>-0.65076038660895663</c:v>
                </c:pt>
                <c:pt idx="231">
                  <c:v>-0.65915508659830557</c:v>
                </c:pt>
                <c:pt idx="232">
                  <c:v>-0.66720669566159785</c:v>
                </c:pt>
                <c:pt idx="233">
                  <c:v>-0.67493039408465938</c:v>
                </c:pt>
                <c:pt idx="234">
                  <c:v>-0.68234082519720207</c:v>
                </c:pt>
                <c:pt idx="235">
                  <c:v>-0.68945211345170754</c:v>
                </c:pt>
                <c:pt idx="236">
                  <c:v>-0.69627788241913646</c:v>
                </c:pt>
                <c:pt idx="237">
                  <c:v>-0.70283127266456003</c:v>
                </c:pt>
                <c:pt idx="238">
                  <c:v>-0.70912495946969301</c:v>
                </c:pt>
                <c:pt idx="239">
                  <c:v>-0.7151711703747593</c:v>
                </c:pt>
                <c:pt idx="240">
                  <c:v>-0.7209817025158004</c:v>
                </c:pt>
                <c:pt idx="241">
                  <c:v>-0.72656793973575662</c:v>
                </c:pt>
                <c:pt idx="242">
                  <c:v>-0.7319408694547026</c:v>
                </c:pt>
                <c:pt idx="243">
                  <c:v>-0.73711109928361163</c:v>
                </c:pt>
                <c:pt idx="244">
                  <c:v>-0.74208887337197327</c:v>
                </c:pt>
                <c:pt idx="245">
                  <c:v>-0.74688408848039178</c:v>
                </c:pt>
                <c:pt idx="246">
                  <c:v>-0.75150630977420696</c:v>
                </c:pt>
                <c:pt idx="247">
                  <c:v>-0.75596478633262998</c:v>
                </c:pt>
                <c:pt idx="248">
                  <c:v>-0.76026846637465151</c:v>
                </c:pt>
                <c:pt idx="249">
                  <c:v>-0.76442601219991557</c:v>
                </c:pt>
                <c:pt idx="250">
                  <c:v>-0.76844581484916974</c:v>
                </c:pt>
                <c:pt idx="251">
                  <c:v>-0.77233600848684358</c:v>
                </c:pt>
                <c:pt idx="252">
                  <c:v>-0.77610448451153924</c:v>
                </c:pt>
                <c:pt idx="253">
                  <c:v>-0.77975890540116544</c:v>
                </c:pt>
                <c:pt idx="254">
                  <c:v>-0.78330671830031939</c:v>
                </c:pt>
                <c:pt idx="255">
                  <c:v>-0.78675516835865644</c:v>
                </c:pt>
                <c:pt idx="256">
                  <c:v>-0.79011131183041683</c:v>
                </c:pt>
                <c:pt idx="257">
                  <c:v>-0.79338202894464627</c:v>
                </c:pt>
                <c:pt idx="258">
                  <c:v>-0.7965740365586027</c:v>
                </c:pt>
                <c:pt idx="259">
                  <c:v>-0.79969390060549872</c:v>
                </c:pt>
                <c:pt idx="260">
                  <c:v>-0.80274804834890745</c:v>
                </c:pt>
                <c:pt idx="261">
                  <c:v>-0.80574278045745884</c:v>
                </c:pt>
                <c:pt idx="262">
                  <c:v>-0.80868428291308037</c:v>
                </c:pt>
                <c:pt idx="263">
                  <c:v>-0.81157863876603009</c:v>
                </c:pt>
                <c:pt idx="264">
                  <c:v>-0.81443183975167677</c:v>
                </c:pt>
                <c:pt idx="265">
                  <c:v>-0.81724979778316786</c:v>
                </c:pt>
                <c:pt idx="266">
                  <c:v>-0.82003835633475086</c:v>
                </c:pt>
                <c:pt idx="267">
                  <c:v>-0.8228033017302494</c:v>
                </c:pt>
                <c:pt idx="268">
                  <c:v>-0.8255503743527346</c:v>
                </c:pt>
                <c:pt idx="269">
                  <c:v>-0.82828527978977895</c:v>
                </c:pt>
                <c:pt idx="270">
                  <c:v>-0.83101369992992935</c:v>
                </c:pt>
                <c:pt idx="271">
                  <c:v>-0.83374130402612423</c:v>
                </c:pt>
                <c:pt idx="272">
                  <c:v>-0.83647375974114024</c:v>
                </c:pt>
                <c:pt idx="273">
                  <c:v>-0.83921674419094094</c:v>
                </c:pt>
                <c:pt idx="274">
                  <c:v>-0.8419759550011906</c:v>
                </c:pt>
                <c:pt idx="275">
                  <c:v>-0.84475712139286263</c:v>
                </c:pt>
                <c:pt idx="276">
                  <c:v>-0.84756601531144748</c:v>
                </c:pt>
                <c:pt idx="277">
                  <c:v>-0.8504084626171875</c:v>
                </c:pt>
                <c:pt idx="278">
                  <c:v>-0.85329035434835621</c:v>
                </c:pt>
                <c:pt idx="279">
                  <c:v>-0.85621765807670913</c:v>
                </c:pt>
                <c:pt idx="280">
                  <c:v>-0.85919642936640095</c:v>
                </c:pt>
                <c:pt idx="281">
                  <c:v>-0.86223282335383</c:v>
                </c:pt>
                <c:pt idx="282">
                  <c:v>-0.86533310646129669</c:v>
                </c:pt>
                <c:pt idx="283">
                  <c:v>-0.8685036682599947</c:v>
                </c:pt>
                <c:pt idx="284">
                  <c:v>-0.87175103349475658</c:v>
                </c:pt>
                <c:pt idx="285">
                  <c:v>-0.87508187428590722</c:v>
                </c:pt>
                <c:pt idx="286">
                  <c:v>-0.8785030225197521</c:v>
                </c:pt>
                <c:pt idx="287">
                  <c:v>-0.88202148244157075</c:v>
                </c:pt>
                <c:pt idx="288">
                  <c:v>-0.88564444346221505</c:v>
                </c:pt>
                <c:pt idx="289">
                  <c:v>-0.88937929319032016</c:v>
                </c:pt>
                <c:pt idx="290">
                  <c:v>-0.89323363070113038</c:v>
                </c:pt>
                <c:pt idx="291">
                  <c:v>-0.89721528005093432</c:v>
                </c:pt>
                <c:pt idx="292">
                  <c:v>-0.90133230404737918</c:v>
                </c:pt>
                <c:pt idx="293">
                  <c:v>-0.9055930182825418</c:v>
                </c:pt>
                <c:pt idx="294">
                  <c:v>-0.91000600543687993</c:v>
                </c:pt>
                <c:pt idx="295">
                  <c:v>-0.91458012985865111</c:v>
                </c:pt>
                <c:pt idx="296">
                  <c:v>-0.91932455242424094</c:v>
                </c:pt>
                <c:pt idx="297">
                  <c:v>-0.92424874568152726</c:v>
                </c:pt>
                <c:pt idx="298">
                  <c:v>-0.92936250927757313</c:v>
                </c:pt>
                <c:pt idx="299">
                  <c:v>-0.93467598567044696</c:v>
                </c:pt>
                <c:pt idx="300">
                  <c:v>-0.9401996761221052</c:v>
                </c:pt>
                <c:pt idx="301">
                  <c:v>-0.94594445696723573</c:v>
                </c:pt>
                <c:pt idx="302">
                  <c:v>-0.95192159615185068</c:v>
                </c:pt>
                <c:pt idx="303">
                  <c:v>-0.95814277003021575</c:v>
                </c:pt>
                <c:pt idx="304">
                  <c:v>-0.96462008040877412</c:v>
                </c:pt>
                <c:pt idx="305">
                  <c:v>-0.97136607181989576</c:v>
                </c:pt>
                <c:pt idx="306">
                  <c:v>-0.9783937490071305</c:v>
                </c:pt>
                <c:pt idx="307">
                  <c:v>-0.9857165945985229</c:v>
                </c:pt>
                <c:pt idx="308">
                  <c:v>-0.9933485869411639</c:v>
                </c:pt>
                <c:pt idx="309">
                  <c:v>-1.0013042180660012</c:v>
                </c:pt>
                <c:pt idx="310">
                  <c:v>-1.0095985117468578</c:v>
                </c:pt>
                <c:pt idx="311">
                  <c:v>-1.0182470416135294</c:v>
                </c:pt>
                <c:pt idx="312">
                  <c:v>-1.0272659492728717</c:v>
                </c:pt>
                <c:pt idx="313">
                  <c:v>-1.0366719623866956</c:v>
                </c:pt>
                <c:pt idx="314">
                  <c:v>-1.0464824126491992</c:v>
                </c:pt>
                <c:pt idx="315">
                  <c:v>-1.0567152536006037</c:v>
                </c:pt>
                <c:pt idx="316">
                  <c:v>-1.0673890782070186</c:v>
                </c:pt>
                <c:pt idx="317">
                  <c:v>-1.078523136129625</c:v>
                </c:pt>
                <c:pt idx="318">
                  <c:v>-1.0901373505993919</c:v>
                </c:pt>
                <c:pt idx="319">
                  <c:v>-1.1022523348055695</c:v>
                </c:pt>
                <c:pt idx="320">
                  <c:v>-1.1148894076988323</c:v>
                </c:pt>
                <c:pt idx="321">
                  <c:v>-1.128070609101719</c:v>
                </c:pt>
                <c:pt idx="322">
                  <c:v>-1.1418187140112774</c:v>
                </c:pt>
                <c:pt idx="323">
                  <c:v>-1.1561572459695186</c:v>
                </c:pt>
                <c:pt idx="324">
                  <c:v>-1.1711104893696038</c:v>
                </c:pt>
                <c:pt idx="325">
                  <c:v>-1.1867035005574897</c:v>
                </c:pt>
                <c:pt idx="326">
                  <c:v>-1.2029621175790286</c:v>
                </c:pt>
                <c:pt idx="327">
                  <c:v>-1.219912968415354</c:v>
                </c:pt>
                <c:pt idx="328">
                  <c:v>-1.2375834775409515</c:v>
                </c:pt>
                <c:pt idx="329">
                  <c:v>-1.2560018706303224</c:v>
                </c:pt>
                <c:pt idx="330">
                  <c:v>-1.2751971772339163</c:v>
                </c:pt>
                <c:pt idx="331">
                  <c:v>-1.2951992312339469</c:v>
                </c:pt>
                <c:pt idx="332">
                  <c:v>-1.3160386688887116</c:v>
                </c:pt>
                <c:pt idx="333">
                  <c:v>-1.3377469242651188</c:v>
                </c:pt>
                <c:pt idx="334">
                  <c:v>-1.3603562218588972</c:v>
                </c:pt>
                <c:pt idx="335">
                  <c:v>-1.3838995661958311</c:v>
                </c:pt>
                <c:pt idx="336">
                  <c:v>-1.4084107282094918</c:v>
                </c:pt>
                <c:pt idx="337">
                  <c:v>-1.4339242281882174</c:v>
                </c:pt>
                <c:pt idx="338">
                  <c:v>-1.4604753150892895</c:v>
                </c:pt>
                <c:pt idx="339">
                  <c:v>-1.4880999420211194</c:v>
                </c:pt>
                <c:pt idx="340">
                  <c:v>-1.5168347377016618</c:v>
                </c:pt>
                <c:pt idx="341">
                  <c:v>-1.5467169737104092</c:v>
                </c:pt>
                <c:pt idx="342">
                  <c:v>-1.5777845273635358</c:v>
                </c:pt>
                <c:pt idx="343">
                  <c:v>-1.610075840057186</c:v>
                </c:pt>
                <c:pt idx="344">
                  <c:v>-1.6436298709406238</c:v>
                </c:pt>
                <c:pt idx="345">
                  <c:v>-1.6784860458047364</c:v>
                </c:pt>
                <c:pt idx="346">
                  <c:v>-1.7146842010928098</c:v>
                </c:pt>
                <c:pt idx="347">
                  <c:v>-1.7522645229719167</c:v>
                </c:pt>
                <c:pt idx="348">
                  <c:v>-1.7912674814318148</c:v>
                </c:pt>
                <c:pt idx="349">
                  <c:v>-1.8317337594156338</c:v>
                </c:pt>
                <c:pt idx="350">
                  <c:v>-1.8737041770226472</c:v>
                </c:pt>
                <c:pt idx="351">
                  <c:v>-1.9172196108666739</c:v>
                </c:pt>
                <c:pt idx="352">
                  <c:v>-1.9623209087165152</c:v>
                </c:pt>
                <c:pt idx="353">
                  <c:v>-2.0090487995934376</c:v>
                </c:pt>
                <c:pt idx="354">
                  <c:v>-2.0574437995473769</c:v>
                </c:pt>
                <c:pt idx="355">
                  <c:v>-2.1075461133884295</c:v>
                </c:pt>
                <c:pt idx="356">
                  <c:v>-2.1593955326975514</c:v>
                </c:pt>
                <c:pt idx="357">
                  <c:v>-2.2130313304992462</c:v>
                </c:pt>
                <c:pt idx="358">
                  <c:v>-2.2684921530258362</c:v>
                </c:pt>
                <c:pt idx="359">
                  <c:v>-2.3258159090605131</c:v>
                </c:pt>
                <c:pt idx="360">
                  <c:v>-2.3850396573926367</c:v>
                </c:pt>
                <c:pt idx="361">
                  <c:v>-2.4461994929698134</c:v>
                </c:pt>
                <c:pt idx="362">
                  <c:v>-2.5093304323745653</c:v>
                </c:pt>
                <c:pt idx="363">
                  <c:v>-2.5744662992933129</c:v>
                </c:pt>
                <c:pt idx="364">
                  <c:v>-2.6416396106825042</c:v>
                </c:pt>
                <c:pt idx="365">
                  <c:v>-2.7108814643645158</c:v>
                </c:pt>
                <c:pt idx="366">
                  <c:v>-2.7822214288072429</c:v>
                </c:pt>
                <c:pt idx="367">
                  <c:v>-2.8556874358598878</c:v>
                </c:pt>
                <c:pt idx="368">
                  <c:v>-2.931305677218059</c:v>
                </c:pt>
                <c:pt idx="369">
                  <c:v>-3.0091005053953221</c:v>
                </c:pt>
                <c:pt idx="370">
                  <c:v>-3.0890943399599697</c:v>
                </c:pt>
                <c:pt idx="371">
                  <c:v>-3.1713075797802555</c:v>
                </c:pt>
                <c:pt idx="372">
                  <c:v>-3.2557585219873699</c:v>
                </c:pt>
                <c:pt idx="373">
                  <c:v>-3.3424632883249012</c:v>
                </c:pt>
                <c:pt idx="374">
                  <c:v>-3.4314357595060536</c:v>
                </c:pt>
                <c:pt idx="375">
                  <c:v>-3.5226875181394099</c:v>
                </c:pt>
                <c:pt idx="376">
                  <c:v>-3.6162278007191495</c:v>
                </c:pt>
                <c:pt idx="377">
                  <c:v>-3.7120634591006665</c:v>
                </c:pt>
                <c:pt idx="378">
                  <c:v>-3.8101989318032019</c:v>
                </c:pt>
                <c:pt idx="379">
                  <c:v>-3.9106362253960785</c:v>
                </c:pt>
                <c:pt idx="380">
                  <c:v>-4.0133749061356845</c:v>
                </c:pt>
                <c:pt idx="381">
                  <c:v>-4.1184121019283459</c:v>
                </c:pt>
                <c:pt idx="382">
                  <c:v>-4.225742514603021</c:v>
                </c:pt>
                <c:pt idx="383">
                  <c:v>-4.3353584423826259</c:v>
                </c:pt>
                <c:pt idx="384">
                  <c:v>-4.4472498123545261</c:v>
                </c:pt>
                <c:pt idx="385">
                  <c:v>-4.5614042226517855</c:v>
                </c:pt>
                <c:pt idx="386">
                  <c:v>-4.6778069939729843</c:v>
                </c:pt>
                <c:pt idx="387">
                  <c:v>-4.7964412299912285</c:v>
                </c:pt>
                <c:pt idx="388">
                  <c:v>-4.9172878861320823</c:v>
                </c:pt>
                <c:pt idx="389">
                  <c:v>-5.0403258461358043</c:v>
                </c:pt>
                <c:pt idx="390">
                  <c:v>-5.1655320057646383</c:v>
                </c:pt>
                <c:pt idx="391">
                  <c:v>-5.2928813629702489</c:v>
                </c:pt>
                <c:pt idx="392">
                  <c:v>-5.4223471137978594</c:v>
                </c:pt>
                <c:pt idx="393">
                  <c:v>-5.5539007532785583</c:v>
                </c:pt>
                <c:pt idx="394">
                  <c:v>-5.6875121805417521</c:v>
                </c:pt>
                <c:pt idx="395">
                  <c:v>-5.8231498073721486</c:v>
                </c:pt>
                <c:pt idx="396">
                  <c:v>-5.960780669437689</c:v>
                </c:pt>
                <c:pt idx="397">
                  <c:v>-6.1003705394215038</c:v>
                </c:pt>
                <c:pt idx="398">
                  <c:v>-6.2418840413115966</c:v>
                </c:pt>
                <c:pt idx="399">
                  <c:v>-6.3852847651259328</c:v>
                </c:pt>
                <c:pt idx="400">
                  <c:v>-6.5305353813802691</c:v>
                </c:pt>
                <c:pt idx="401">
                  <c:v>-6.6775977546467322</c:v>
                </c:pt>
                <c:pt idx="402">
                  <c:v>-6.826433055590682</c:v>
                </c:pt>
                <c:pt idx="403">
                  <c:v>-6.977001870920386</c:v>
                </c:pt>
                <c:pt idx="404">
                  <c:v>-7.1292643107328253</c:v>
                </c:pt>
                <c:pt idx="405">
                  <c:v>-7.2831801127907987</c:v>
                </c:pt>
                <c:pt idx="406">
                  <c:v>-7.4387087433189443</c:v>
                </c:pt>
                <c:pt idx="407">
                  <c:v>-7.5958094939577432</c:v>
                </c:pt>
                <c:pt idx="408">
                  <c:v>-7.7544415745701887</c:v>
                </c:pt>
                <c:pt idx="409">
                  <c:v>-7.9145642016457636</c:v>
                </c:pt>
                <c:pt idx="410">
                  <c:v>-8.0761366820969265</c:v>
                </c:pt>
                <c:pt idx="411">
                  <c:v>-8.2391184922923379</c:v>
                </c:pt>
                <c:pt idx="412">
                  <c:v>-8.4034693522180106</c:v>
                </c:pt>
                <c:pt idx="413">
                  <c:v>-8.569149294697576</c:v>
                </c:pt>
                <c:pt idx="414">
                  <c:v>-8.7361187296479361</c:v>
                </c:pt>
                <c:pt idx="415">
                  <c:v>-8.9043385033786038</c:v>
                </c:pt>
                <c:pt idx="416">
                  <c:v>-9.073769952980907</c:v>
                </c:pt>
                <c:pt idx="417">
                  <c:v>-9.2443749558802644</c:v>
                </c:pt>
                <c:pt idx="418">
                  <c:v>-9.4161159746541472</c:v>
                </c:pt>
                <c:pt idx="419">
                  <c:v>-9.588956097239091</c:v>
                </c:pt>
                <c:pt idx="420">
                  <c:v>-9.7628590726733719</c:v>
                </c:pt>
                <c:pt idx="421">
                  <c:v>-9.9377893425355737</c:v>
                </c:pt>
                <c:pt idx="422">
                  <c:v>-10.113712068256497</c:v>
                </c:pt>
                <c:pt idx="423">
                  <c:v>-10.290593154489789</c:v>
                </c:pt>
                <c:pt idx="424">
                  <c:v>-10.468399268737798</c:v>
                </c:pt>
                <c:pt idx="425">
                  <c:v>-10.647097857433469</c:v>
                </c:pt>
                <c:pt idx="426">
                  <c:v>-10.826657158683261</c:v>
                </c:pt>
                <c:pt idx="427">
                  <c:v>-11.007046211878176</c:v>
                </c:pt>
                <c:pt idx="428">
                  <c:v>-11.188234864379172</c:v>
                </c:pt>
                <c:pt idx="429">
                  <c:v>-11.370193775482115</c:v>
                </c:pt>
                <c:pt idx="430">
                  <c:v>-11.552894417864017</c:v>
                </c:pt>
                <c:pt idx="431">
                  <c:v>-11.736309076708464</c:v>
                </c:pt>
                <c:pt idx="432">
                  <c:v>-11.920410846701294</c:v>
                </c:pt>
                <c:pt idx="433">
                  <c:v>-12.105173627084163</c:v>
                </c:pt>
                <c:pt idx="434">
                  <c:v>-12.290572114943124</c:v>
                </c:pt>
                <c:pt idx="435">
                  <c:v>-12.476581796905673</c:v>
                </c:pt>
                <c:pt idx="436">
                  <c:v>-12.663178939408549</c:v>
                </c:pt>
                <c:pt idx="437">
                  <c:v>-12.850340577693036</c:v>
                </c:pt>
                <c:pt idx="438">
                  <c:v>-13.038044503673989</c:v>
                </c:pt>
                <c:pt idx="439">
                  <c:v>-13.226269252822377</c:v>
                </c:pt>
                <c:pt idx="440">
                  <c:v>-13.414994090191069</c:v>
                </c:pt>
                <c:pt idx="441">
                  <c:v>-13.604198995705897</c:v>
                </c:pt>
                <c:pt idx="442">
                  <c:v>-13.793864648836511</c:v>
                </c:pt>
                <c:pt idx="443">
                  <c:v>-13.983972412751651</c:v>
                </c:pt>
                <c:pt idx="444">
                  <c:v>-14.174504318057529</c:v>
                </c:pt>
                <c:pt idx="445">
                  <c:v>-14.365443046208696</c:v>
                </c:pt>
                <c:pt idx="446">
                  <c:v>-14.55677191267573</c:v>
                </c:pt>
                <c:pt idx="447">
                  <c:v>-14.748474849943758</c:v>
                </c:pt>
                <c:pt idx="448">
                  <c:v>-14.94053639041325</c:v>
                </c:pt>
                <c:pt idx="449">
                  <c:v>-15.132941649263948</c:v>
                </c:pt>
                <c:pt idx="450">
                  <c:v>-15.325676307340164</c:v>
                </c:pt>
                <c:pt idx="451">
                  <c:v>-15.518726594108312</c:v>
                </c:pt>
                <c:pt idx="452">
                  <c:v>-15.712079270732545</c:v>
                </c:pt>
                <c:pt idx="453">
                  <c:v>-15.905721613309307</c:v>
                </c:pt>
                <c:pt idx="454">
                  <c:v>-16.099641396297443</c:v>
                </c:pt>
                <c:pt idx="455">
                  <c:v>-16.29382687617527</c:v>
                </c:pt>
                <c:pt idx="456">
                  <c:v>-16.488266775352795</c:v>
                </c:pt>
                <c:pt idx="457">
                  <c:v>-16.682950266363598</c:v>
                </c:pt>
                <c:pt idx="458">
                  <c:v>-16.877866956356119</c:v>
                </c:pt>
                <c:pt idx="459">
                  <c:v>-17.073006871902944</c:v>
                </c:pt>
                <c:pt idx="460">
                  <c:v>-17.268360444142015</c:v>
                </c:pt>
                <c:pt idx="461">
                  <c:v>-17.463918494262018</c:v>
                </c:pt>
                <c:pt idx="462">
                  <c:v>-17.659672219341608</c:v>
                </c:pt>
                <c:pt idx="463">
                  <c:v>-17.855613178549035</c:v>
                </c:pt>
                <c:pt idx="464">
                  <c:v>-18.051733279709129</c:v>
                </c:pt>
                <c:pt idx="465">
                  <c:v>-18.248024766239602</c:v>
                </c:pt>
                <c:pt idx="466">
                  <c:v>-18.444480204458333</c:v>
                </c:pt>
                <c:pt idx="467">
                  <c:v>-18.641092471264443</c:v>
                </c:pt>
                <c:pt idx="468">
                  <c:v>-18.837854742189233</c:v>
                </c:pt>
                <c:pt idx="469">
                  <c:v>-19.034760479817404</c:v>
                </c:pt>
                <c:pt idx="470">
                  <c:v>-19.231803422573851</c:v>
                </c:pt>
                <c:pt idx="471">
                  <c:v>-19.428977573873425</c:v>
                </c:pt>
                <c:pt idx="472">
                  <c:v>-19.626277191626926</c:v>
                </c:pt>
                <c:pt idx="473">
                  <c:v>-19.823696778101009</c:v>
                </c:pt>
                <c:pt idx="474">
                  <c:v>-20.021231070122752</c:v>
                </c:pt>
                <c:pt idx="475">
                  <c:v>-20.218875029624353</c:v>
                </c:pt>
                <c:pt idx="476">
                  <c:v>-20.416623834520458</c:v>
                </c:pt>
                <c:pt idx="477">
                  <c:v>-20.614472869910671</c:v>
                </c:pt>
                <c:pt idx="478">
                  <c:v>-20.812417719599694</c:v>
                </c:pt>
                <c:pt idx="479">
                  <c:v>-21.010454157927988</c:v>
                </c:pt>
                <c:pt idx="480">
                  <c:v>-21.208578141903804</c:v>
                </c:pt>
                <c:pt idx="481">
                  <c:v>-21.406785803629024</c:v>
                </c:pt>
                <c:pt idx="482">
                  <c:v>-21.605073443011349</c:v>
                </c:pt>
                <c:pt idx="483">
                  <c:v>-21.803437520753761</c:v>
                </c:pt>
                <c:pt idx="484">
                  <c:v>-22.001874651612056</c:v>
                </c:pt>
                <c:pt idx="485">
                  <c:v>-22.200381597915289</c:v>
                </c:pt>
                <c:pt idx="486">
                  <c:v>-22.398955263337808</c:v>
                </c:pt>
                <c:pt idx="487">
                  <c:v>-22.59759268691619</c:v>
                </c:pt>
                <c:pt idx="488">
                  <c:v>-22.796291037303078</c:v>
                </c:pt>
                <c:pt idx="489">
                  <c:v>-22.995047607249994</c:v>
                </c:pt>
                <c:pt idx="490">
                  <c:v>-23.193859808311252</c:v>
                </c:pt>
                <c:pt idx="491">
                  <c:v>-23.392725165760698</c:v>
                </c:pt>
                <c:pt idx="492">
                  <c:v>-23.591641313715353</c:v>
                </c:pt>
                <c:pt idx="493">
                  <c:v>-23.790605990457227</c:v>
                </c:pt>
                <c:pt idx="494">
                  <c:v>-23.989617033946303</c:v>
                </c:pt>
                <c:pt idx="495">
                  <c:v>-24.188672377518682</c:v>
                </c:pt>
                <c:pt idx="496">
                  <c:v>-24.387770045762078</c:v>
                </c:pt>
                <c:pt idx="497">
                  <c:v>-24.586908150562351</c:v>
                </c:pt>
                <c:pt idx="498">
                  <c:v>-24.786084887314786</c:v>
                </c:pt>
                <c:pt idx="499">
                  <c:v>-24.985298531293687</c:v>
                </c:pt>
                <c:pt idx="500">
                  <c:v>-25.184547434174092</c:v>
                </c:pt>
                <c:pt idx="501">
                  <c:v>-25.383830020700145</c:v>
                </c:pt>
                <c:pt idx="502">
                  <c:v>-25.583144785493978</c:v>
                </c:pt>
                <c:pt idx="503">
                  <c:v>-25.78249028999975</c:v>
                </c:pt>
                <c:pt idx="504">
                  <c:v>-25.981865159557529</c:v>
                </c:pt>
                <c:pt idx="505">
                  <c:v>-26.181268080601605</c:v>
                </c:pt>
                <c:pt idx="506">
                  <c:v>-26.380697797978783</c:v>
                </c:pt>
                <c:pt idx="507">
                  <c:v>-26.580153112381094</c:v>
                </c:pt>
                <c:pt idx="508">
                  <c:v>-26.779632877888858</c:v>
                </c:pt>
                <c:pt idx="509">
                  <c:v>-26.97913599961948</c:v>
                </c:pt>
                <c:pt idx="510">
                  <c:v>-27.178661431477437</c:v>
                </c:pt>
                <c:pt idx="511">
                  <c:v>-27.378208174001294</c:v>
                </c:pt>
                <c:pt idx="512">
                  <c:v>-27.57777527230424</c:v>
                </c:pt>
                <c:pt idx="513">
                  <c:v>-27.777361814103514</c:v>
                </c:pt>
                <c:pt idx="514">
                  <c:v>-27.976966927835694</c:v>
                </c:pt>
                <c:pt idx="515">
                  <c:v>-28.176589780853721</c:v>
                </c:pt>
                <c:pt idx="516">
                  <c:v>-28.376229577702716</c:v>
                </c:pt>
                <c:pt idx="517">
                  <c:v>-28.575885558470521</c:v>
                </c:pt>
                <c:pt idx="518">
                  <c:v>-28.775556997211218</c:v>
                </c:pt>
                <c:pt idx="519">
                  <c:v>-28.975243200436609</c:v>
                </c:pt>
                <c:pt idx="520">
                  <c:v>-29.174943505674396</c:v>
                </c:pt>
                <c:pt idx="521">
                  <c:v>-29.374657280089433</c:v>
                </c:pt>
                <c:pt idx="522">
                  <c:v>-29.574383919165612</c:v>
                </c:pt>
                <c:pt idx="523">
                  <c:v>-29.77412284544533</c:v>
                </c:pt>
                <c:pt idx="524">
                  <c:v>-29.97387350732517</c:v>
                </c:pt>
                <c:pt idx="525">
                  <c:v>-30.173635377903906</c:v>
                </c:pt>
                <c:pt idx="526">
                  <c:v>-30.373407953881546</c:v>
                </c:pt>
                <c:pt idx="527">
                  <c:v>-30.573190754507351</c:v>
                </c:pt>
                <c:pt idx="528">
                  <c:v>-30.772983320573584</c:v>
                </c:pt>
                <c:pt idx="529">
                  <c:v>-30.972785213454564</c:v>
                </c:pt>
                <c:pt idx="530">
                  <c:v>-31.172596014187562</c:v>
                </c:pt>
                <c:pt idx="531">
                  <c:v>-31.372415322594961</c:v>
                </c:pt>
                <c:pt idx="532">
                  <c:v>-31.572242756444876</c:v>
                </c:pt>
                <c:pt idx="533">
                  <c:v>-31.772077950649091</c:v>
                </c:pt>
                <c:pt idx="534">
                  <c:v>-31.971920556497068</c:v>
                </c:pt>
                <c:pt idx="535">
                  <c:v>-32.171770240923351</c:v>
                </c:pt>
                <c:pt idx="536">
                  <c:v>-32.371626685807506</c:v>
                </c:pt>
                <c:pt idx="537">
                  <c:v>-32.571489587306026</c:v>
                </c:pt>
                <c:pt idx="538">
                  <c:v>-32.771358655212943</c:v>
                </c:pt>
                <c:pt idx="539">
                  <c:v>-32.971233612349444</c:v>
                </c:pt>
                <c:pt idx="540">
                  <c:v>-33.171114193980593</c:v>
                </c:pt>
                <c:pt idx="541">
                  <c:v>-33.371000147258002</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91.365552442948626</c:v>
                </c:pt>
                <c:pt idx="1">
                  <c:v>91.397347517424151</c:v>
                </c:pt>
                <c:pt idx="2">
                  <c:v>91.429882284478197</c:v>
                </c:pt>
                <c:pt idx="3">
                  <c:v>91.463173908748217</c:v>
                </c:pt>
                <c:pt idx="4">
                  <c:v>91.497239950044246</c:v>
                </c:pt>
                <c:pt idx="5">
                  <c:v>91.532098372222407</c:v>
                </c:pt>
                <c:pt idx="6">
                  <c:v>91.567767552241605</c:v>
                </c:pt>
                <c:pt idx="7">
                  <c:v>91.604266289405757</c:v>
                </c:pt>
                <c:pt idx="8">
                  <c:v>91.641613814794241</c:v>
                </c:pt>
                <c:pt idx="9">
                  <c:v>91.679829800883255</c:v>
                </c:pt>
                <c:pt idx="10">
                  <c:v>91.718934371359936</c:v>
                </c:pt>
                <c:pt idx="11">
                  <c:v>91.758948111132071</c:v>
                </c:pt>
                <c:pt idx="12">
                  <c:v>91.799892076535315</c:v>
                </c:pt>
                <c:pt idx="13">
                  <c:v>91.841787805740012</c:v>
                </c:pt>
                <c:pt idx="14">
                  <c:v>91.884657329359655</c:v>
                </c:pt>
                <c:pt idx="15">
                  <c:v>91.928523181262804</c:v>
                </c:pt>
                <c:pt idx="16">
                  <c:v>91.973408409589865</c:v>
                </c:pt>
                <c:pt idx="17">
                  <c:v>92.019336587976639</c:v>
                </c:pt>
                <c:pt idx="18">
                  <c:v>92.066331826985518</c:v>
                </c:pt>
                <c:pt idx="19">
                  <c:v>92.114418785745514</c:v>
                </c:pt>
                <c:pt idx="20">
                  <c:v>92.163622683802046</c:v>
                </c:pt>
                <c:pt idx="21">
                  <c:v>92.213969313176818</c:v>
                </c:pt>
                <c:pt idx="22">
                  <c:v>92.265485050638262</c:v>
                </c:pt>
                <c:pt idx="23">
                  <c:v>92.318196870182319</c:v>
                </c:pt>
                <c:pt idx="24">
                  <c:v>92.37213235572311</c:v>
                </c:pt>
                <c:pt idx="25">
                  <c:v>92.427319713993199</c:v>
                </c:pt>
                <c:pt idx="26">
                  <c:v>92.483787787651366</c:v>
                </c:pt>
                <c:pt idx="27">
                  <c:v>92.541566068597064</c:v>
                </c:pt>
                <c:pt idx="28">
                  <c:v>92.600684711489095</c:v>
                </c:pt>
                <c:pt idx="29">
                  <c:v>92.66117454746572</c:v>
                </c:pt>
                <c:pt idx="30">
                  <c:v>92.723067098063083</c:v>
                </c:pt>
                <c:pt idx="31">
                  <c:v>92.786394589328324</c:v>
                </c:pt>
                <c:pt idx="32">
                  <c:v>92.851189966122305</c:v>
                </c:pt>
                <c:pt idx="33">
                  <c:v>92.917486906607351</c:v>
                </c:pt>
                <c:pt idx="34">
                  <c:v>92.985319836913206</c:v>
                </c:pt>
                <c:pt idx="35">
                  <c:v>93.054723945974942</c:v>
                </c:pt>
                <c:pt idx="36">
                  <c:v>93.125735200534891</c:v>
                </c:pt>
                <c:pt idx="37">
                  <c:v>93.198390360299285</c:v>
                </c:pt>
                <c:pt idx="38">
                  <c:v>93.272726993240497</c:v>
                </c:pt>
                <c:pt idx="39">
                  <c:v>93.348783491033288</c:v>
                </c:pt>
                <c:pt idx="40">
                  <c:v>93.426599084613088</c:v>
                </c:pt>
                <c:pt idx="41">
                  <c:v>93.506213859842831</c:v>
                </c:pt>
                <c:pt idx="42">
                  <c:v>93.587668773273066</c:v>
                </c:pt>
                <c:pt idx="43">
                  <c:v>93.671005667979188</c:v>
                </c:pt>
                <c:pt idx="44">
                  <c:v>93.756267289457384</c:v>
                </c:pt>
                <c:pt idx="45">
                  <c:v>93.843497301559765</c:v>
                </c:pt>
                <c:pt idx="46">
                  <c:v>93.932740302446447</c:v>
                </c:pt>
                <c:pt idx="47">
                  <c:v>94.024041840531382</c:v>
                </c:pt>
                <c:pt idx="48">
                  <c:v>94.11744843039574</c:v>
                </c:pt>
                <c:pt idx="49">
                  <c:v>94.213007568640705</c:v>
                </c:pt>
                <c:pt idx="50">
                  <c:v>94.310767749649045</c:v>
                </c:pt>
                <c:pt idx="51">
                  <c:v>94.410778481222565</c:v>
                </c:pt>
                <c:pt idx="52">
                  <c:v>94.51309030005892</c:v>
                </c:pt>
                <c:pt idx="53">
                  <c:v>94.61775478702944</c:v>
                </c:pt>
                <c:pt idx="54">
                  <c:v>94.724824582215078</c:v>
                </c:pt>
                <c:pt idx="55">
                  <c:v>94.83435339965591</c:v>
                </c:pt>
                <c:pt idx="56">
                  <c:v>94.946396041764515</c:v>
                </c:pt>
                <c:pt idx="57">
                  <c:v>95.061008413350919</c:v>
                </c:pt>
                <c:pt idx="58">
                  <c:v>95.178247535201393</c:v>
                </c:pt>
                <c:pt idx="59">
                  <c:v>95.298171557151036</c:v>
                </c:pt>
                <c:pt idx="60">
                  <c:v>95.420839770584109</c:v>
                </c:pt>
                <c:pt idx="61">
                  <c:v>95.546312620291147</c:v>
                </c:pt>
                <c:pt idx="62">
                  <c:v>95.674651715608348</c:v>
                </c:pt>
                <c:pt idx="63">
                  <c:v>95.805919840757667</c:v>
                </c:pt>
                <c:pt idx="64">
                  <c:v>95.940180964301234</c:v>
                </c:pt>
                <c:pt idx="65">
                  <c:v>96.077500247617877</c:v>
                </c:pt>
                <c:pt idx="66">
                  <c:v>96.217944052302769</c:v>
                </c:pt>
                <c:pt idx="67">
                  <c:v>96.361579946385319</c:v>
                </c:pt>
                <c:pt idx="68">
                  <c:v>96.508476709251894</c:v>
                </c:pt>
                <c:pt idx="69">
                  <c:v>96.658704335155463</c:v>
                </c:pt>
                <c:pt idx="70">
                  <c:v>96.812334035183483</c:v>
                </c:pt>
                <c:pt idx="71">
                  <c:v>96.969438237549824</c:v>
                </c:pt>
                <c:pt idx="72">
                  <c:v>97.130090586066515</c:v>
                </c:pt>
                <c:pt idx="73">
                  <c:v>97.294365936643956</c:v>
                </c:pt>
                <c:pt idx="74">
                  <c:v>97.462340351657474</c:v>
                </c:pt>
                <c:pt idx="75">
                  <c:v>97.634091092010379</c:v>
                </c:pt>
                <c:pt idx="76">
                  <c:v>97.809696606712663</c:v>
                </c:pt>
                <c:pt idx="77">
                  <c:v>97.989236519785379</c:v>
                </c:pt>
                <c:pt idx="78">
                  <c:v>98.172791614289878</c:v>
                </c:pt>
                <c:pt idx="79">
                  <c:v>98.360443813270052</c:v>
                </c:pt>
                <c:pt idx="80">
                  <c:v>98.552276157386657</c:v>
                </c:pt>
                <c:pt idx="81">
                  <c:v>98.748372779008662</c:v>
                </c:pt>
                <c:pt idx="82">
                  <c:v>98.948818872518785</c:v>
                </c:pt>
                <c:pt idx="83">
                  <c:v>99.153700660575453</c:v>
                </c:pt>
                <c:pt idx="84">
                  <c:v>99.363105356065361</c:v>
                </c:pt>
                <c:pt idx="85">
                  <c:v>99.577121119466184</c:v>
                </c:pt>
                <c:pt idx="86">
                  <c:v>99.795837011329553</c:v>
                </c:pt>
                <c:pt idx="87">
                  <c:v>100.01934293958301</c:v>
                </c:pt>
                <c:pt idx="88">
                  <c:v>100.2477296013371</c:v>
                </c:pt>
                <c:pt idx="89">
                  <c:v>100.48108841887557</c:v>
                </c:pt>
                <c:pt idx="90">
                  <c:v>100.71951146949387</c:v>
                </c:pt>
                <c:pt idx="91">
                  <c:v>100.9630914088437</c:v>
                </c:pt>
                <c:pt idx="92">
                  <c:v>101.21192138743213</c:v>
                </c:pt>
                <c:pt idx="93">
                  <c:v>101.46609495991534</c:v>
                </c:pt>
                <c:pt idx="94">
                  <c:v>101.72570598682157</c:v>
                </c:pt>
                <c:pt idx="95">
                  <c:v>101.99084852833286</c:v>
                </c:pt>
                <c:pt idx="96">
                  <c:v>102.26161672975</c:v>
                </c:pt>
                <c:pt idx="97">
                  <c:v>102.53810469826657</c:v>
                </c:pt>
                <c:pt idx="98">
                  <c:v>102.82040637067601</c:v>
                </c:pt>
                <c:pt idx="99">
                  <c:v>103.10861537164016</c:v>
                </c:pt>
                <c:pt idx="100">
                  <c:v>103.40282486215237</c:v>
                </c:pt>
                <c:pt idx="101">
                  <c:v>103.70312737784118</c:v>
                </c:pt>
                <c:pt idx="102">
                  <c:v>104.00961465676686</c:v>
                </c:pt>
                <c:pt idx="103">
                  <c:v>104.32237745638633</c:v>
                </c:pt>
                <c:pt idx="104">
                  <c:v>104.6415053593786</c:v>
                </c:pt>
                <c:pt idx="105">
                  <c:v>104.96708656805031</c:v>
                </c:pt>
                <c:pt idx="106">
                  <c:v>105.29920768707096</c:v>
                </c:pt>
                <c:pt idx="107">
                  <c:v>105.63795349432479</c:v>
                </c:pt>
                <c:pt idx="108">
                  <c:v>105.98340669970773</c:v>
                </c:pt>
                <c:pt idx="109">
                  <c:v>106.33564769174716</c:v>
                </c:pt>
                <c:pt idx="110">
                  <c:v>106.69475427197807</c:v>
                </c:pt>
                <c:pt idx="111">
                  <c:v>107.06080137707247</c:v>
                </c:pt>
                <c:pt idx="112">
                  <c:v>107.433860788788</c:v>
                </c:pt>
                <c:pt idx="113">
                  <c:v>107.814000831884</c:v>
                </c:pt>
                <c:pt idx="114">
                  <c:v>108.20128606023435</c:v>
                </c:pt>
                <c:pt idx="115">
                  <c:v>108.59577693146895</c:v>
                </c:pt>
                <c:pt idx="116">
                  <c:v>108.99752947057353</c:v>
                </c:pt>
                <c:pt idx="117">
                  <c:v>109.40659492299265</c:v>
                </c:pt>
                <c:pt idx="118">
                  <c:v>109.82301939790332</c:v>
                </c:pt>
                <c:pt idx="119">
                  <c:v>110.24684350245245</c:v>
                </c:pt>
                <c:pt idx="120">
                  <c:v>110.67810196789253</c:v>
                </c:pt>
                <c:pt idx="121">
                  <c:v>111.11682326869335</c:v>
                </c:pt>
                <c:pt idx="122">
                  <c:v>111.56302923585763</c:v>
                </c:pt>
                <c:pt idx="123">
                  <c:v>112.01673466583158</c:v>
                </c:pt>
                <c:pt idx="124">
                  <c:v>112.47794692655444</c:v>
                </c:pt>
                <c:pt idx="125">
                  <c:v>112.94666556236871</c:v>
                </c:pt>
                <c:pt idx="126">
                  <c:v>113.42288189967157</c:v>
                </c:pt>
                <c:pt idx="127">
                  <c:v>113.90657865535837</c:v>
                </c:pt>
                <c:pt idx="128">
                  <c:v>114.39772955027667</c:v>
                </c:pt>
                <c:pt idx="129">
                  <c:v>114.89629893007134</c:v>
                </c:pt>
                <c:pt idx="130">
                  <c:v>115.4022413959499</c:v>
                </c:pt>
                <c:pt idx="131">
                  <c:v>115.91550144805444</c:v>
                </c:pt>
                <c:pt idx="132">
                  <c:v>116.4360131442423</c:v>
                </c:pt>
                <c:pt idx="133">
                  <c:v>116.96369977721527</c:v>
                </c:pt>
                <c:pt idx="134">
                  <c:v>117.49847357301465</c:v>
                </c:pt>
                <c:pt idx="135">
                  <c:v>118.04023541399187</c:v>
                </c:pt>
                <c:pt idx="136">
                  <c:v>118.58887458940428</c:v>
                </c:pt>
                <c:pt idx="137">
                  <c:v>119.14426857681416</c:v>
                </c:pt>
                <c:pt idx="138">
                  <c:v>119.70628285745242</c:v>
                </c:pt>
                <c:pt idx="139">
                  <c:v>120.27477076867083</c:v>
                </c:pt>
                <c:pt idx="140">
                  <c:v>120.8495733965149</c:v>
                </c:pt>
                <c:pt idx="141">
                  <c:v>121.43051951133617</c:v>
                </c:pt>
                <c:pt idx="142">
                  <c:v>122.01742554919026</c:v>
                </c:pt>
                <c:pt idx="143">
                  <c:v>122.6100956415647</c:v>
                </c:pt>
                <c:pt idx="144">
                  <c:v>123.20832169573089</c:v>
                </c:pt>
                <c:pt idx="145">
                  <c:v>123.81188352771491</c:v>
                </c:pt>
                <c:pt idx="146">
                  <c:v>124.42054904955324</c:v>
                </c:pt>
                <c:pt idx="147">
                  <c:v>125.0340745121182</c:v>
                </c:pt>
                <c:pt idx="148">
                  <c:v>125.65220480438641</c:v>
                </c:pt>
                <c:pt idx="149">
                  <c:v>126.27467380957222</c:v>
                </c:pt>
                <c:pt idx="150">
                  <c:v>126.90120481807688</c:v>
                </c:pt>
                <c:pt idx="151">
                  <c:v>127.5315109966951</c:v>
                </c:pt>
                <c:pt idx="152">
                  <c:v>128.16529591300588</c:v>
                </c:pt>
                <c:pt idx="153">
                  <c:v>128.80225411334496</c:v>
                </c:pt>
                <c:pt idx="154">
                  <c:v>129.44207175221834</c:v>
                </c:pt>
                <c:pt idx="155">
                  <c:v>130.08442727048998</c:v>
                </c:pt>
                <c:pt idx="156">
                  <c:v>130.72899211916177</c:v>
                </c:pt>
                <c:pt idx="157">
                  <c:v>131.3754315250672</c:v>
                </c:pt>
                <c:pt idx="158">
                  <c:v>132.02340529433522</c:v>
                </c:pt>
                <c:pt idx="159">
                  <c:v>132.67256864905289</c:v>
                </c:pt>
                <c:pt idx="160">
                  <c:v>133.32257309217837</c:v>
                </c:pt>
                <c:pt idx="161">
                  <c:v>133.97306729541901</c:v>
                </c:pt>
                <c:pt idx="162">
                  <c:v>134.6236980045241</c:v>
                </c:pt>
                <c:pt idx="163">
                  <c:v>135.27411095623265</c:v>
                </c:pt>
                <c:pt idx="164">
                  <c:v>135.9239518009762</c:v>
                </c:pt>
                <c:pt idx="165">
                  <c:v>136.57286702536669</c:v>
                </c:pt>
                <c:pt idx="166">
                  <c:v>137.22050486850341</c:v>
                </c:pt>
                <c:pt idx="167">
                  <c:v>137.86651622620576</c:v>
                </c:pt>
                <c:pt idx="168">
                  <c:v>138.51055553741728</c:v>
                </c:pt>
                <c:pt idx="169">
                  <c:v>139.15228164724508</c:v>
                </c:pt>
                <c:pt idx="170">
                  <c:v>139.79135864136768</c:v>
                </c:pt>
                <c:pt idx="171">
                  <c:v>140.42745664687678</c:v>
                </c:pt>
                <c:pt idx="172">
                  <c:v>141.06025259500299</c:v>
                </c:pt>
                <c:pt idx="173">
                  <c:v>141.68943094160872</c:v>
                </c:pt>
                <c:pt idx="174">
                  <c:v>142.31468434179044</c:v>
                </c:pt>
                <c:pt idx="175">
                  <c:v>142.93571427543719</c:v>
                </c:pt>
                <c:pt idx="176">
                  <c:v>143.5522316211015</c:v>
                </c:pt>
                <c:pt idx="177">
                  <c:v>144.16395717607412</c:v>
                </c:pt>
                <c:pt idx="178">
                  <c:v>144.77062212108444</c:v>
                </c:pt>
                <c:pt idx="179">
                  <c:v>145.37196842857747</c:v>
                </c:pt>
                <c:pt idx="180">
                  <c:v>145.96774921404295</c:v>
                </c:pt>
                <c:pt idx="181">
                  <c:v>146.55772903036203</c:v>
                </c:pt>
                <c:pt idx="182">
                  <c:v>147.14168410562536</c:v>
                </c:pt>
                <c:pt idx="183">
                  <c:v>147.71940252531076</c:v>
                </c:pt>
                <c:pt idx="184">
                  <c:v>148.29068436013128</c:v>
                </c:pt>
                <c:pt idx="185">
                  <c:v>148.85534174122981</c:v>
                </c:pt>
                <c:pt idx="186">
                  <c:v>149.41319888473726</c:v>
                </c:pt>
                <c:pt idx="187">
                  <c:v>149.9640920679974</c:v>
                </c:pt>
                <c:pt idx="188">
                  <c:v>150.50786956001315</c:v>
                </c:pt>
                <c:pt idx="189">
                  <c:v>151.04439150887242</c:v>
                </c:pt>
                <c:pt idx="190">
                  <c:v>151.57352978907272</c:v>
                </c:pt>
                <c:pt idx="191">
                  <c:v>152.09516781178638</c:v>
                </c:pt>
                <c:pt idx="192">
                  <c:v>152.6092003011878</c:v>
                </c:pt>
                <c:pt idx="193">
                  <c:v>153.1155330400062</c:v>
                </c:pt>
                <c:pt idx="194">
                  <c:v>153.61408258747855</c:v>
                </c:pt>
                <c:pt idx="195">
                  <c:v>154.10477597285114</c:v>
                </c:pt>
                <c:pt idx="196">
                  <c:v>154.58755036752999</c:v>
                </c:pt>
                <c:pt idx="197">
                  <c:v>155.06235273889808</c:v>
                </c:pt>
                <c:pt idx="198">
                  <c:v>155.52913948872245</c:v>
                </c:pt>
                <c:pt idx="199">
                  <c:v>155.98787607895477</c:v>
                </c:pt>
                <c:pt idx="200">
                  <c:v>156.4385366475943</c:v>
                </c:pt>
                <c:pt idx="201">
                  <c:v>156.881103617138</c:v>
                </c:pt>
                <c:pt idx="202">
                  <c:v>157.31556729798589</c:v>
                </c:pt>
                <c:pt idx="203">
                  <c:v>157.74192548900967</c:v>
                </c:pt>
                <c:pt idx="204">
                  <c:v>158.16018307732261</c:v>
                </c:pt>
                <c:pt idx="205">
                  <c:v>158.57035163912775</c:v>
                </c:pt>
                <c:pt idx="206">
                  <c:v>158.97244904334417</c:v>
                </c:pt>
                <c:pt idx="207">
                  <c:v>159.36649905955429</c:v>
                </c:pt>
                <c:pt idx="208">
                  <c:v>159.75253097164716</c:v>
                </c:pt>
                <c:pt idx="209">
                  <c:v>160.13057919837723</c:v>
                </c:pt>
                <c:pt idx="210">
                  <c:v>160.50068292190605</c:v>
                </c:pt>
                <c:pt idx="211">
                  <c:v>160.86288572525211</c:v>
                </c:pt>
                <c:pt idx="212">
                  <c:v>161.21723523943095</c:v>
                </c:pt>
                <c:pt idx="213">
                  <c:v>161.56378280094734</c:v>
                </c:pt>
                <c:pt idx="214">
                  <c:v>161.9025831201713</c:v>
                </c:pt>
                <c:pt idx="215">
                  <c:v>162.23369396102561</c:v>
                </c:pt>
                <c:pt idx="216">
                  <c:v>162.55717583230214</c:v>
                </c:pt>
                <c:pt idx="217">
                  <c:v>162.87309169083593</c:v>
                </c:pt>
                <c:pt idx="218">
                  <c:v>163.18150665667349</c:v>
                </c:pt>
                <c:pt idx="219">
                  <c:v>163.48248774029713</c:v>
                </c:pt>
                <c:pt idx="220">
                  <c:v>163.77610358189747</c:v>
                </c:pt>
                <c:pt idx="221">
                  <c:v>164.0624242026195</c:v>
                </c:pt>
                <c:pt idx="222">
                  <c:v>164.34152076765599</c:v>
                </c:pt>
                <c:pt idx="223">
                  <c:v>164.61346536101502</c:v>
                </c:pt>
                <c:pt idx="224">
                  <c:v>164.87833077173778</c:v>
                </c:pt>
                <c:pt idx="225">
                  <c:v>165.13619029131948</c:v>
                </c:pt>
                <c:pt idx="226">
                  <c:v>165.38711752204372</c:v>
                </c:pt>
                <c:pt idx="227">
                  <c:v>165.63118619592427</c:v>
                </c:pt>
                <c:pt idx="228">
                  <c:v>165.86847000391938</c:v>
                </c:pt>
                <c:pt idx="229">
                  <c:v>166.0990424350793</c:v>
                </c:pt>
                <c:pt idx="230">
                  <c:v>166.32297662525914</c:v>
                </c:pt>
                <c:pt idx="231">
                  <c:v>166.54034521503621</c:v>
                </c:pt>
                <c:pt idx="232">
                  <c:v>166.75122021645493</c:v>
                </c:pt>
                <c:pt idx="233">
                  <c:v>166.95567288822386</c:v>
                </c:pt>
                <c:pt idx="234">
                  <c:v>167.15377361898717</c:v>
                </c:pt>
                <c:pt idx="235">
                  <c:v>167.3455918182963</c:v>
                </c:pt>
                <c:pt idx="236">
                  <c:v>167.53119581491126</c:v>
                </c:pt>
                <c:pt idx="237">
                  <c:v>167.71065276206269</c:v>
                </c:pt>
                <c:pt idx="238">
                  <c:v>167.88402854932005</c:v>
                </c:pt>
                <c:pt idx="239">
                  <c:v>168.05138772071018</c:v>
                </c:pt>
                <c:pt idx="240">
                  <c:v>168.21279339874792</c:v>
                </c:pt>
                <c:pt idx="241">
                  <c:v>168.36830721404499</c:v>
                </c:pt>
                <c:pt idx="242">
                  <c:v>168.51798924017487</c:v>
                </c:pt>
                <c:pt idx="243">
                  <c:v>168.66189793348488</c:v>
                </c:pt>
                <c:pt idx="244">
                  <c:v>168.80009007755541</c:v>
                </c:pt>
                <c:pt idx="245">
                  <c:v>168.93262073201868</c:v>
                </c:pt>
                <c:pt idx="246">
                  <c:v>169.05954318546293</c:v>
                </c:pt>
                <c:pt idx="247">
                  <c:v>169.180908912158</c:v>
                </c:pt>
                <c:pt idx="248">
                  <c:v>169.29676753235177</c:v>
                </c:pt>
                <c:pt idx="249">
                  <c:v>169.40716677589825</c:v>
                </c:pt>
                <c:pt idx="250">
                  <c:v>169.51215244899035</c:v>
                </c:pt>
                <c:pt idx="251">
                  <c:v>169.61176840378388</c:v>
                </c:pt>
                <c:pt idx="252">
                  <c:v>169.70605651070684</c:v>
                </c:pt>
                <c:pt idx="253">
                  <c:v>169.79505663326498</c:v>
                </c:pt>
                <c:pt idx="254">
                  <c:v>169.87880660516254</c:v>
                </c:pt>
                <c:pt idx="255">
                  <c:v>169.95734220956868</c:v>
                </c:pt>
                <c:pt idx="256">
                  <c:v>170.03069716037137</c:v>
                </c:pt>
                <c:pt idx="257">
                  <c:v>170.09890308527233</c:v>
                </c:pt>
                <c:pt idx="258">
                  <c:v>170.16198951058419</c:v>
                </c:pt>
                <c:pt idx="259">
                  <c:v>170.21998384760468</c:v>
                </c:pt>
                <c:pt idx="260">
                  <c:v>170.2729113804487</c:v>
                </c:pt>
                <c:pt idx="261">
                  <c:v>170.32079525523255</c:v>
                </c:pt>
                <c:pt idx="262">
                  <c:v>170.36365647051136</c:v>
                </c:pt>
                <c:pt idx="263">
                  <c:v>170.40151386888184</c:v>
                </c:pt>
                <c:pt idx="264">
                  <c:v>170.4343841296685</c:v>
                </c:pt>
                <c:pt idx="265">
                  <c:v>170.46228176262514</c:v>
                </c:pt>
                <c:pt idx="266">
                  <c:v>170.48521910258694</c:v>
                </c:pt>
                <c:pt idx="267">
                  <c:v>170.50320630502094</c:v>
                </c:pt>
                <c:pt idx="268">
                  <c:v>170.51625134242795</c:v>
                </c:pt>
                <c:pt idx="269">
                  <c:v>170.5243600015599</c:v>
                </c:pt>
                <c:pt idx="270">
                  <c:v>170.52753588142269</c:v>
                </c:pt>
                <c:pt idx="271">
                  <c:v>170.52578039204386</c:v>
                </c:pt>
                <c:pt idx="272">
                  <c:v>170.5190927539916</c:v>
                </c:pt>
                <c:pt idx="273">
                  <c:v>170.50746999864069</c:v>
                </c:pt>
                <c:pt idx="274">
                  <c:v>170.49090696918714</c:v>
                </c:pt>
                <c:pt idx="275">
                  <c:v>170.46939632242334</c:v>
                </c:pt>
                <c:pt idx="276">
                  <c:v>170.44292853129207</c:v>
                </c:pt>
                <c:pt idx="277">
                  <c:v>170.41149188824576</c:v>
                </c:pt>
                <c:pt idx="278">
                  <c:v>170.37507250944714</c:v>
                </c:pt>
                <c:pt idx="279">
                  <c:v>170.33365433985244</c:v>
                </c:pt>
                <c:pt idx="280">
                  <c:v>170.28721915923089</c:v>
                </c:pt>
                <c:pt idx="281">
                  <c:v>170.23574658917877</c:v>
                </c:pt>
                <c:pt idx="282">
                  <c:v>170.17921410119675</c:v>
                </c:pt>
                <c:pt idx="283">
                  <c:v>170.11759702590817</c:v>
                </c:pt>
                <c:pt idx="284">
                  <c:v>170.05086856350471</c:v>
                </c:pt>
                <c:pt idx="285">
                  <c:v>169.97899979551335</c:v>
                </c:pt>
                <c:pt idx="286">
                  <c:v>169.90195969799132</c:v>
                </c:pt>
                <c:pt idx="287">
                  <c:v>169.81971515626202</c:v>
                </c:pt>
                <c:pt idx="288">
                  <c:v>169.73223098131626</c:v>
                </c:pt>
                <c:pt idx="289">
                  <c:v>169.63946992801354</c:v>
                </c:pt>
                <c:pt idx="290">
                  <c:v>169.54139271522683</c:v>
                </c:pt>
                <c:pt idx="291">
                  <c:v>169.43795804808749</c:v>
                </c:pt>
                <c:pt idx="292">
                  <c:v>169.32912264249521</c:v>
                </c:pt>
                <c:pt idx="293">
                  <c:v>169.21484125206987</c:v>
                </c:pt>
                <c:pt idx="294">
                  <c:v>169.09506669773401</c:v>
                </c:pt>
                <c:pt idx="295">
                  <c:v>168.96974990012632</c:v>
                </c:pt>
                <c:pt idx="296">
                  <c:v>168.83883991505596</c:v>
                </c:pt>
                <c:pt idx="297">
                  <c:v>168.70228397222286</c:v>
                </c:pt>
                <c:pt idx="298">
                  <c:v>168.56002751743844</c:v>
                </c:pt>
                <c:pt idx="299">
                  <c:v>168.41201425859427</c:v>
                </c:pt>
                <c:pt idx="300">
                  <c:v>168.25818621563909</c:v>
                </c:pt>
                <c:pt idx="301">
                  <c:v>168.09848377483479</c:v>
                </c:pt>
                <c:pt idx="302">
                  <c:v>167.93284574757587</c:v>
                </c:pt>
                <c:pt idx="303">
                  <c:v>167.76120943406818</c:v>
                </c:pt>
                <c:pt idx="304">
                  <c:v>167.58351069217363</c:v>
                </c:pt>
                <c:pt idx="305">
                  <c:v>167.39968401173996</c:v>
                </c:pt>
                <c:pt idx="306">
                  <c:v>167.20966259474361</c:v>
                </c:pt>
                <c:pt idx="307">
                  <c:v>167.01337844158664</c:v>
                </c:pt>
                <c:pt idx="308">
                  <c:v>166.81076244389519</c:v>
                </c:pt>
                <c:pt idx="309">
                  <c:v>166.60174448417561</c:v>
                </c:pt>
                <c:pt idx="310">
                  <c:v>166.38625354269462</c:v>
                </c:pt>
                <c:pt idx="311">
                  <c:v>166.16421781195123</c:v>
                </c:pt>
                <c:pt idx="312">
                  <c:v>165.93556481911537</c:v>
                </c:pt>
                <c:pt idx="313">
                  <c:v>165.70022155681028</c:v>
                </c:pt>
                <c:pt idx="314">
                  <c:v>165.4581146226144</c:v>
                </c:pt>
                <c:pt idx="315">
                  <c:v>165.20917036765829</c:v>
                </c:pt>
                <c:pt idx="316">
                  <c:v>164.95331505468593</c:v>
                </c:pt>
                <c:pt idx="317">
                  <c:v>164.69047502594296</c:v>
                </c:pt>
                <c:pt idx="318">
                  <c:v>164.42057688124143</c:v>
                </c:pt>
                <c:pt idx="319">
                  <c:v>164.14354766653702</c:v>
                </c:pt>
                <c:pt idx="320">
                  <c:v>163.85931507333564</c:v>
                </c:pt>
                <c:pt idx="321">
                  <c:v>163.56780764922024</c:v>
                </c:pt>
                <c:pt idx="322">
                  <c:v>163.26895501976179</c:v>
                </c:pt>
                <c:pt idx="323">
                  <c:v>162.96268812204437</c:v>
                </c:pt>
                <c:pt idx="324">
                  <c:v>162.64893944998906</c:v>
                </c:pt>
                <c:pt idx="325">
                  <c:v>162.3276433116252</c:v>
                </c:pt>
                <c:pt idx="326">
                  <c:v>161.9987360983917</c:v>
                </c:pt>
                <c:pt idx="327">
                  <c:v>161.66215656649777</c:v>
                </c:pt>
                <c:pt idx="328">
                  <c:v>161.3178461303072</c:v>
                </c:pt>
                <c:pt idx="329">
                  <c:v>160.96574916762367</c:v>
                </c:pt>
                <c:pt idx="330">
                  <c:v>160.60581333668443</c:v>
                </c:pt>
                <c:pt idx="331">
                  <c:v>160.23798990456328</c:v>
                </c:pt>
                <c:pt idx="332">
                  <c:v>159.86223408659504</c:v>
                </c:pt>
                <c:pt idx="333">
                  <c:v>159.47850539631469</c:v>
                </c:pt>
                <c:pt idx="334">
                  <c:v>159.08676800529147</c:v>
                </c:pt>
                <c:pt idx="335">
                  <c:v>158.68699111211009</c:v>
                </c:pt>
                <c:pt idx="336">
                  <c:v>158.27914931961607</c:v>
                </c:pt>
                <c:pt idx="337">
                  <c:v>157.86322301939794</c:v>
                </c:pt>
                <c:pt idx="338">
                  <c:v>157.43919878233399</c:v>
                </c:pt>
                <c:pt idx="339">
                  <c:v>157.00706975387217</c:v>
                </c:pt>
                <c:pt idx="340">
                  <c:v>156.56683605254923</c:v>
                </c:pt>
                <c:pt idx="341">
                  <c:v>156.11850517009429</c:v>
                </c:pt>
                <c:pt idx="342">
                  <c:v>155.66209237129272</c:v>
                </c:pt>
                <c:pt idx="343">
                  <c:v>155.1976210916167</c:v>
                </c:pt>
                <c:pt idx="344">
                  <c:v>154.72512333046379</c:v>
                </c:pt>
                <c:pt idx="345">
                  <c:v>154.24464003768139</c:v>
                </c:pt>
                <c:pt idx="346">
                  <c:v>153.75622149089486</c:v>
                </c:pt>
                <c:pt idx="347">
                  <c:v>153.25992766101584</c:v>
                </c:pt>
                <c:pt idx="348">
                  <c:v>152.75582856315503</c:v>
                </c:pt>
                <c:pt idx="349">
                  <c:v>152.24400459005997</c:v>
                </c:pt>
                <c:pt idx="350">
                  <c:v>151.72454682507674</c:v>
                </c:pt>
                <c:pt idx="351">
                  <c:v>151.19755733156128</c:v>
                </c:pt>
                <c:pt idx="352">
                  <c:v>150.66314941560074</c:v>
                </c:pt>
                <c:pt idx="353">
                  <c:v>150.12144785887548</c:v>
                </c:pt>
                <c:pt idx="354">
                  <c:v>149.57258911849095</c:v>
                </c:pt>
                <c:pt idx="355">
                  <c:v>149.01672149064396</c:v>
                </c:pt>
                <c:pt idx="356">
                  <c:v>148.45400523505134</c:v>
                </c:pt>
                <c:pt idx="357">
                  <c:v>147.88461265718573</c:v>
                </c:pt>
                <c:pt idx="358">
                  <c:v>147.30872814550779</c:v>
                </c:pt>
                <c:pt idx="359">
                  <c:v>146.72654816107703</c:v>
                </c:pt>
                <c:pt idx="360">
                  <c:v>146.13828117716159</c:v>
                </c:pt>
                <c:pt idx="361">
                  <c:v>145.54414756674296</c:v>
                </c:pt>
                <c:pt idx="362">
                  <c:v>144.94437943613823</c:v>
                </c:pt>
                <c:pt idx="363">
                  <c:v>144.33922040331828</c:v>
                </c:pt>
                <c:pt idx="364">
                  <c:v>143.72892531990755</c:v>
                </c:pt>
                <c:pt idx="365">
                  <c:v>143.11375993628684</c:v>
                </c:pt>
                <c:pt idx="366">
                  <c:v>142.49400050968586</c:v>
                </c:pt>
                <c:pt idx="367">
                  <c:v>141.86993335565077</c:v>
                </c:pt>
                <c:pt idx="368">
                  <c:v>141.24185434377924</c:v>
                </c:pt>
                <c:pt idx="369">
                  <c:v>140.61006833915081</c:v>
                </c:pt>
                <c:pt idx="370">
                  <c:v>139.97488859140935</c:v>
                </c:pt>
                <c:pt idx="371">
                  <c:v>139.33663607398441</c:v>
                </c:pt>
                <c:pt idx="372">
                  <c:v>138.69563877646166</c:v>
                </c:pt>
                <c:pt idx="373">
                  <c:v>138.05223095362069</c:v>
                </c:pt>
                <c:pt idx="374">
                  <c:v>137.40675233512087</c:v>
                </c:pt>
                <c:pt idx="375">
                  <c:v>136.75954730027294</c:v>
                </c:pt>
                <c:pt idx="376">
                  <c:v>136.11096402271957</c:v>
                </c:pt>
                <c:pt idx="377">
                  <c:v>135.46135359020289</c:v>
                </c:pt>
                <c:pt idx="378">
                  <c:v>134.81106910488634</c:v>
                </c:pt>
                <c:pt idx="379">
                  <c:v>134.16046476992531</c:v>
                </c:pt>
                <c:pt idx="380">
                  <c:v>133.50989496814918</c:v>
                </c:pt>
                <c:pt idx="381">
                  <c:v>132.85971333880875</c:v>
                </c:pt>
                <c:pt idx="382">
                  <c:v>132.21027185835987</c:v>
                </c:pt>
                <c:pt idx="383">
                  <c:v>131.56191993121587</c:v>
                </c:pt>
                <c:pt idx="384">
                  <c:v>130.91500349627543</c:v>
                </c:pt>
                <c:pt idx="385">
                  <c:v>130.2698641548391</c:v>
                </c:pt>
                <c:pt idx="386">
                  <c:v>129.62683832528739</c:v>
                </c:pt>
                <c:pt idx="387">
                  <c:v>128.98625642956824</c:v>
                </c:pt>
                <c:pt idx="388">
                  <c:v>128.34844211618059</c:v>
                </c:pt>
                <c:pt idx="389">
                  <c:v>127.71371152392371</c:v>
                </c:pt>
                <c:pt idx="390">
                  <c:v>127.08237259023029</c:v>
                </c:pt>
                <c:pt idx="391">
                  <c:v>126.45472440740707</c:v>
                </c:pt>
                <c:pt idx="392">
                  <c:v>125.83105662960435</c:v>
                </c:pt>
                <c:pt idx="393">
                  <c:v>125.21164893280439</c:v>
                </c:pt>
                <c:pt idx="394">
                  <c:v>124.59677052958682</c:v>
                </c:pt>
                <c:pt idx="395">
                  <c:v>123.9866797398973</c:v>
                </c:pt>
                <c:pt idx="396">
                  <c:v>123.3816236185222</c:v>
                </c:pt>
                <c:pt idx="397">
                  <c:v>122.78183763946514</c:v>
                </c:pt>
                <c:pt idx="398">
                  <c:v>122.18754543693485</c:v>
                </c:pt>
                <c:pt idx="399">
                  <c:v>121.59895860219854</c:v>
                </c:pt>
                <c:pt idx="400">
                  <c:v>121.01627653513083</c:v>
                </c:pt>
                <c:pt idx="401">
                  <c:v>120.43968634889654</c:v>
                </c:pt>
                <c:pt idx="402">
                  <c:v>119.8693628258662</c:v>
                </c:pt>
                <c:pt idx="403">
                  <c:v>119.30546842254677</c:v>
                </c:pt>
                <c:pt idx="404">
                  <c:v>118.74815332105744</c:v>
                </c:pt>
                <c:pt idx="405">
                  <c:v>118.19755552445149</c:v>
                </c:pt>
                <c:pt idx="406">
                  <c:v>117.65380099301555</c:v>
                </c:pt>
                <c:pt idx="407">
                  <c:v>117.11700381854183</c:v>
                </c:pt>
                <c:pt idx="408">
                  <c:v>116.58726643346726</c:v>
                </c:pt>
                <c:pt idx="409">
                  <c:v>116.06467985173374</c:v>
                </c:pt>
                <c:pt idx="410">
                  <c:v>115.54932393818436</c:v>
                </c:pt>
                <c:pt idx="411">
                  <c:v>115.04126770333984</c:v>
                </c:pt>
                <c:pt idx="412">
                  <c:v>114.54056962043005</c:v>
                </c:pt>
                <c:pt idx="413">
                  <c:v>114.04727796163426</c:v>
                </c:pt>
                <c:pt idx="414">
                  <c:v>113.56143115056337</c:v>
                </c:pt>
                <c:pt idx="415">
                  <c:v>113.083058128145</c:v>
                </c:pt>
                <c:pt idx="416">
                  <c:v>112.61217872918827</c:v>
                </c:pt>
                <c:pt idx="417">
                  <c:v>112.14880406705117</c:v>
                </c:pt>
                <c:pt idx="418">
                  <c:v>111.6929369239886</c:v>
                </c:pt>
                <c:pt idx="419">
                  <c:v>111.24457214491419</c:v>
                </c:pt>
                <c:pt idx="420">
                  <c:v>110.80369703247791</c:v>
                </c:pt>
                <c:pt idx="421">
                  <c:v>110.37029174152728</c:v>
                </c:pt>
                <c:pt idx="422">
                  <c:v>109.94432967118733</c:v>
                </c:pt>
                <c:pt idx="423">
                  <c:v>109.52577785296268</c:v>
                </c:pt>
                <c:pt idx="424">
                  <c:v>109.11459733342831</c:v>
                </c:pt>
                <c:pt idx="425">
                  <c:v>108.71074355023484</c:v>
                </c:pt>
                <c:pt idx="426">
                  <c:v>108.31416670030467</c:v>
                </c:pt>
                <c:pt idx="427">
                  <c:v>107.92481209925003</c:v>
                </c:pt>
                <c:pt idx="428">
                  <c:v>107.54262053117473</c:v>
                </c:pt>
                <c:pt idx="429">
                  <c:v>107.16752858815714</c:v>
                </c:pt>
                <c:pt idx="430">
                  <c:v>106.79946899884007</c:v>
                </c:pt>
                <c:pt idx="431">
                  <c:v>106.43837094565873</c:v>
                </c:pt>
                <c:pt idx="432">
                  <c:v>106.08416037035276</c:v>
                </c:pt>
                <c:pt idx="433">
                  <c:v>105.73676026750151</c:v>
                </c:pt>
                <c:pt idx="434">
                  <c:v>105.39609096591305</c:v>
                </c:pt>
                <c:pt idx="435">
                  <c:v>105.06207039777865</c:v>
                </c:pt>
                <c:pt idx="436">
                  <c:v>104.73461435557454</c:v>
                </c:pt>
                <c:pt idx="437">
                  <c:v>104.41363673676233</c:v>
                </c:pt>
                <c:pt idx="438">
                  <c:v>104.0990497763935</c:v>
                </c:pt>
                <c:pt idx="439">
                  <c:v>103.79076426777742</c:v>
                </c:pt>
                <c:pt idx="440">
                  <c:v>103.48868977141166</c:v>
                </c:pt>
                <c:pt idx="441">
                  <c:v>103.19273481241946</c:v>
                </c:pt>
                <c:pt idx="442">
                  <c:v>102.90280706676215</c:v>
                </c:pt>
                <c:pt idx="443">
                  <c:v>102.61881353652964</c:v>
                </c:pt>
                <c:pt idx="444">
                  <c:v>102.34066071462877</c:v>
                </c:pt>
                <c:pt idx="445">
                  <c:v>102.06825473921005</c:v>
                </c:pt>
                <c:pt idx="446">
                  <c:v>101.80150153818586</c:v>
                </c:pt>
                <c:pt idx="447">
                  <c:v>101.54030696420423</c:v>
                </c:pt>
                <c:pt idx="448">
                  <c:v>101.2845769204482</c:v>
                </c:pt>
                <c:pt idx="449">
                  <c:v>101.03421747763485</c:v>
                </c:pt>
                <c:pt idx="450">
                  <c:v>100.78913498259108</c:v>
                </c:pt>
                <c:pt idx="451">
                  <c:v>100.54923615877912</c:v>
                </c:pt>
                <c:pt idx="452">
                  <c:v>100.31442819914646</c:v>
                </c:pt>
                <c:pt idx="453">
                  <c:v>100.08461885166379</c:v>
                </c:pt>
                <c:pt idx="454">
                  <c:v>99.859716497916835</c:v>
                </c:pt>
                <c:pt idx="455">
                  <c:v>99.639630225101342</c:v>
                </c:pt>
                <c:pt idx="456">
                  <c:v>99.424269891771431</c:v>
                </c:pt>
                <c:pt idx="457">
                  <c:v>99.213546187673501</c:v>
                </c:pt>
                <c:pt idx="458">
                  <c:v>99.007370687994495</c:v>
                </c:pt>
                <c:pt idx="459">
                  <c:v>98.805655902339808</c:v>
                </c:pt>
                <c:pt idx="460">
                  <c:v>98.608315318745866</c:v>
                </c:pt>
                <c:pt idx="461">
                  <c:v>98.415263443020109</c:v>
                </c:pt>
                <c:pt idx="462">
                  <c:v>98.226415833692698</c:v>
                </c:pt>
                <c:pt idx="463">
                  <c:v>98.041689132848617</c:v>
                </c:pt>
                <c:pt idx="464">
                  <c:v>97.861001093101024</c:v>
                </c:pt>
                <c:pt idx="465">
                  <c:v>97.684270600953454</c:v>
                </c:pt>
                <c:pt idx="466">
                  <c:v>97.511417696786438</c:v>
                </c:pt>
                <c:pt idx="467">
                  <c:v>97.342363591695587</c:v>
                </c:pt>
                <c:pt idx="468">
                  <c:v>97.177030681394427</c:v>
                </c:pt>
                <c:pt idx="469">
                  <c:v>97.015342557385509</c:v>
                </c:pt>
                <c:pt idx="470">
                  <c:v>96.857224015594483</c:v>
                </c:pt>
                <c:pt idx="471">
                  <c:v>96.702601062648768</c:v>
                </c:pt>
                <c:pt idx="472">
                  <c:v>96.551400919975094</c:v>
                </c:pt>
                <c:pt idx="473">
                  <c:v>96.403552025879563</c:v>
                </c:pt>
                <c:pt idx="474">
                  <c:v>96.258984035764854</c:v>
                </c:pt>
                <c:pt idx="475">
                  <c:v>96.117627820630787</c:v>
                </c:pt>
                <c:pt idx="476">
                  <c:v>95.979415463995593</c:v>
                </c:pt>
                <c:pt idx="477">
                  <c:v>95.844280257367288</c:v>
                </c:pt>
                <c:pt idx="478">
                  <c:v>95.712156694387119</c:v>
                </c:pt>
                <c:pt idx="479">
                  <c:v>95.582980463759355</c:v>
                </c:pt>
                <c:pt idx="480">
                  <c:v>95.456688441074164</c:v>
                </c:pt>
                <c:pt idx="481">
                  <c:v>95.333218679625602</c:v>
                </c:pt>
                <c:pt idx="482">
                  <c:v>95.21251040031693</c:v>
                </c:pt>
                <c:pt idx="483">
                  <c:v>95.094503980743184</c:v>
                </c:pt>
                <c:pt idx="484">
                  <c:v>94.979140943532954</c:v>
                </c:pt>
                <c:pt idx="485">
                  <c:v>94.866363944025579</c:v>
                </c:pt>
                <c:pt idx="486">
                  <c:v>94.756116757356693</c:v>
                </c:pt>
                <c:pt idx="487">
                  <c:v>94.648344265018551</c:v>
                </c:pt>
                <c:pt idx="488">
                  <c:v>94.542992440957761</c:v>
                </c:pt>
                <c:pt idx="489">
                  <c:v>94.440008337268068</c:v>
                </c:pt>
                <c:pt idx="490">
                  <c:v>94.339340069532525</c:v>
                </c:pt>
                <c:pt idx="491">
                  <c:v>94.240936801865331</c:v>
                </c:pt>
                <c:pt idx="492">
                  <c:v>94.144748731698982</c:v>
                </c:pt>
                <c:pt idx="493">
                  <c:v>94.05072707436085</c:v>
                </c:pt>
                <c:pt idx="494">
                  <c:v>93.958824047477975</c:v>
                </c:pt>
                <c:pt idx="495">
                  <c:v>93.868992855248067</c:v>
                </c:pt>
                <c:pt idx="496">
                  <c:v>93.781187672609335</c:v>
                </c:pt>
                <c:pt idx="497">
                  <c:v>93.695363629341799</c:v>
                </c:pt>
                <c:pt idx="498">
                  <c:v>93.611476794128009</c:v>
                </c:pt>
                <c:pt idx="499">
                  <c:v>93.52948415860017</c:v>
                </c:pt>
                <c:pt idx="500">
                  <c:v>93.449343621397944</c:v>
                </c:pt>
                <c:pt idx="501">
                  <c:v>93.371013972259021</c:v>
                </c:pt>
                <c:pt idx="502">
                  <c:v>93.294454876162973</c:v>
                </c:pt>
                <c:pt idx="503">
                  <c:v>93.219626857547325</c:v>
                </c:pt>
                <c:pt idx="504">
                  <c:v>93.146491284612111</c:v>
                </c:pt>
                <c:pt idx="505">
                  <c:v>93.075010353729027</c:v>
                </c:pt>
                <c:pt idx="506">
                  <c:v>93.005147073968544</c:v>
                </c:pt>
                <c:pt idx="507">
                  <c:v>92.936865251758064</c:v>
                </c:pt>
                <c:pt idx="508">
                  <c:v>92.870129475682162</c:v>
                </c:pt>
                <c:pt idx="509">
                  <c:v>92.804905101435182</c:v>
                </c:pt>
                <c:pt idx="510">
                  <c:v>92.741158236935277</c:v>
                </c:pt>
                <c:pt idx="511">
                  <c:v>92.678855727608166</c:v>
                </c:pt>
                <c:pt idx="512">
                  <c:v>92.617965141847321</c:v>
                </c:pt>
                <c:pt idx="513">
                  <c:v>92.558454756657525</c:v>
                </c:pt>
                <c:pt idx="514">
                  <c:v>92.500293543486521</c:v>
                </c:pt>
                <c:pt idx="515">
                  <c:v>92.443451154250255</c:v>
                </c:pt>
                <c:pt idx="516">
                  <c:v>92.387897907555043</c:v>
                </c:pt>
                <c:pt idx="517">
                  <c:v>92.333604775120762</c:v>
                </c:pt>
                <c:pt idx="518">
                  <c:v>92.280543368407351</c:v>
                </c:pt>
                <c:pt idx="519">
                  <c:v>92.228685925447138</c:v>
                </c:pt>
                <c:pt idx="520">
                  <c:v>92.178005297884852</c:v>
                </c:pt>
                <c:pt idx="521">
                  <c:v>92.128474938226461</c:v>
                </c:pt>
                <c:pt idx="522">
                  <c:v>92.080068887297699</c:v>
                </c:pt>
                <c:pt idx="523">
                  <c:v>92.032761761913335</c:v>
                </c:pt>
                <c:pt idx="524">
                  <c:v>91.986528742756377</c:v>
                </c:pt>
                <c:pt idx="525">
                  <c:v>91.941345562467887</c:v>
                </c:pt>
                <c:pt idx="526">
                  <c:v>91.897188493946729</c:v>
                </c:pt>
                <c:pt idx="527">
                  <c:v>91.854034338858199</c:v>
                </c:pt>
                <c:pt idx="528">
                  <c:v>91.811860416350896</c:v>
                </c:pt>
                <c:pt idx="529">
                  <c:v>91.770644551980368</c:v>
                </c:pt>
                <c:pt idx="530">
                  <c:v>91.73036506683853</c:v>
                </c:pt>
                <c:pt idx="531">
                  <c:v>91.691000766886617</c:v>
                </c:pt>
                <c:pt idx="532">
                  <c:v>91.652530932490706</c:v>
                </c:pt>
                <c:pt idx="533">
                  <c:v>91.614935308156902</c:v>
                </c:pt>
                <c:pt idx="534">
                  <c:v>91.578194092465296</c:v>
                </c:pt>
                <c:pt idx="535">
                  <c:v>91.542287928199443</c:v>
                </c:pt>
                <c:pt idx="536">
                  <c:v>91.50719789266995</c:v>
                </c:pt>
                <c:pt idx="537">
                  <c:v>91.472905488229216</c:v>
                </c:pt>
                <c:pt idx="538">
                  <c:v>91.439392632975128</c:v>
                </c:pt>
                <c:pt idx="539">
                  <c:v>91.406641651641394</c:v>
                </c:pt>
                <c:pt idx="540">
                  <c:v>91.374635266671433</c:v>
                </c:pt>
                <c:pt idx="541">
                  <c:v>91.343356589473686</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61.729004070402674</c:v>
                </c:pt>
                <c:pt idx="1">
                  <c:v>61.529004285573151</c:v>
                </c:pt>
                <c:pt idx="2">
                  <c:v>61.329004510871258</c:v>
                </c:pt>
                <c:pt idx="3">
                  <c:v>61.129004746773163</c:v>
                </c:pt>
                <c:pt idx="4">
                  <c:v>60.929004993777099</c:v>
                </c:pt>
                <c:pt idx="5">
                  <c:v>60.729005252404818</c:v>
                </c:pt>
                <c:pt idx="6">
                  <c:v>60.529005523202599</c:v>
                </c:pt>
                <c:pt idx="7">
                  <c:v>60.329005806742003</c:v>
                </c:pt>
                <c:pt idx="8">
                  <c:v>60.129006103621606</c:v>
                </c:pt>
                <c:pt idx="9">
                  <c:v>59.929006414468027</c:v>
                </c:pt>
                <c:pt idx="10">
                  <c:v>59.729006739936978</c:v>
                </c:pt>
                <c:pt idx="11">
                  <c:v>59.529007080715161</c:v>
                </c:pt>
                <c:pt idx="12">
                  <c:v>59.329007437521014</c:v>
                </c:pt>
                <c:pt idx="13">
                  <c:v>59.12900781110686</c:v>
                </c:pt>
                <c:pt idx="14">
                  <c:v>58.929008202260093</c:v>
                </c:pt>
                <c:pt idx="15">
                  <c:v>58.729008611804751</c:v>
                </c:pt>
                <c:pt idx="16">
                  <c:v>58.529009040603526</c:v>
                </c:pt>
                <c:pt idx="17">
                  <c:v>58.329009489559368</c:v>
                </c:pt>
                <c:pt idx="18">
                  <c:v>58.129009959617179</c:v>
                </c:pt>
                <c:pt idx="19">
                  <c:v>57.929010451766089</c:v>
                </c:pt>
                <c:pt idx="20">
                  <c:v>57.729010967041091</c:v>
                </c:pt>
                <c:pt idx="21">
                  <c:v>57.529011506525698</c:v>
                </c:pt>
                <c:pt idx="22">
                  <c:v>57.329012071353617</c:v>
                </c:pt>
                <c:pt idx="23">
                  <c:v>57.129012662711318</c:v>
                </c:pt>
                <c:pt idx="24">
                  <c:v>56.929013281840597</c:v>
                </c:pt>
                <c:pt idx="25">
                  <c:v>56.72901393004075</c:v>
                </c:pt>
                <c:pt idx="26">
                  <c:v>56.529014608671488</c:v>
                </c:pt>
                <c:pt idx="27">
                  <c:v>56.329015319155708</c:v>
                </c:pt>
                <c:pt idx="28">
                  <c:v>56.129016062981982</c:v>
                </c:pt>
                <c:pt idx="29">
                  <c:v>55.929016841708055</c:v>
                </c:pt>
                <c:pt idx="30">
                  <c:v>55.729017656963784</c:v>
                </c:pt>
                <c:pt idx="31">
                  <c:v>55.529018510454463</c:v>
                </c:pt>
                <c:pt idx="32">
                  <c:v>55.329019403963912</c:v>
                </c:pt>
                <c:pt idx="33">
                  <c:v>55.129020339358505</c:v>
                </c:pt>
                <c:pt idx="34">
                  <c:v>54.929021318590642</c:v>
                </c:pt>
                <c:pt idx="35">
                  <c:v>54.729022343702752</c:v>
                </c:pt>
                <c:pt idx="36">
                  <c:v>54.529023416831102</c:v>
                </c:pt>
                <c:pt idx="37">
                  <c:v>54.329024540210156</c:v>
                </c:pt>
                <c:pt idx="38">
                  <c:v>54.129025716177111</c:v>
                </c:pt>
                <c:pt idx="39">
                  <c:v>53.929026947176276</c:v>
                </c:pt>
                <c:pt idx="40">
                  <c:v>53.729028235763757</c:v>
                </c:pt>
                <c:pt idx="41">
                  <c:v>53.529029584612715</c:v>
                </c:pt>
                <c:pt idx="42">
                  <c:v>53.329030996518426</c:v>
                </c:pt>
                <c:pt idx="43">
                  <c:v>53.129032474403388</c:v>
                </c:pt>
                <c:pt idx="44">
                  <c:v>52.929034021323204</c:v>
                </c:pt>
                <c:pt idx="45">
                  <c:v>52.72903564047251</c:v>
                </c:pt>
                <c:pt idx="46">
                  <c:v>52.529037335190623</c:v>
                </c:pt>
                <c:pt idx="47">
                  <c:v>52.32903910896836</c:v>
                </c:pt>
                <c:pt idx="48">
                  <c:v>52.129040965453868</c:v>
                </c:pt>
                <c:pt idx="49">
                  <c:v>51.929042908460275</c:v>
                </c:pt>
                <c:pt idx="50">
                  <c:v>51.729044941972198</c:v>
                </c:pt>
                <c:pt idx="51">
                  <c:v>51.529047070152956</c:v>
                </c:pt>
                <c:pt idx="52">
                  <c:v>51.329049297352675</c:v>
                </c:pt>
                <c:pt idx="53">
                  <c:v>51.129051628115647</c:v>
                </c:pt>
                <c:pt idx="54">
                  <c:v>50.929054067188879</c:v>
                </c:pt>
                <c:pt idx="55">
                  <c:v>50.72905661953029</c:v>
                </c:pt>
                <c:pt idx="56">
                  <c:v>50.529059290317633</c:v>
                </c:pt>
                <c:pt idx="57">
                  <c:v>50.3290620849574</c:v>
                </c:pt>
                <c:pt idx="58">
                  <c:v>50.129065009094155</c:v>
                </c:pt>
                <c:pt idx="59">
                  <c:v>49.929068068620467</c:v>
                </c:pt>
                <c:pt idx="60">
                  <c:v>49.7290712696866</c:v>
                </c:pt>
                <c:pt idx="61">
                  <c:v>49.529074618710773</c:v>
                </c:pt>
                <c:pt idx="62">
                  <c:v>49.329078122390058</c:v>
                </c:pt>
                <c:pt idx="63">
                  <c:v>49.129081787711002</c:v>
                </c:pt>
                <c:pt idx="64">
                  <c:v>48.929085621960986</c:v>
                </c:pt>
                <c:pt idx="65">
                  <c:v>48.729089632739779</c:v>
                </c:pt>
                <c:pt idx="66">
                  <c:v>48.529093827971209</c:v>
                </c:pt>
                <c:pt idx="67">
                  <c:v>48.329098215915394</c:v>
                </c:pt>
                <c:pt idx="68">
                  <c:v>48.129102805181276</c:v>
                </c:pt>
                <c:pt idx="69">
                  <c:v>47.929107604739073</c:v>
                </c:pt>
                <c:pt idx="70">
                  <c:v>47.729112623933446</c:v>
                </c:pt>
                <c:pt idx="71">
                  <c:v>47.529117872496364</c:v>
                </c:pt>
                <c:pt idx="72">
                  <c:v>47.329123360561013</c:v>
                </c:pt>
                <c:pt idx="73">
                  <c:v>47.129129098675108</c:v>
                </c:pt>
                <c:pt idx="74">
                  <c:v>46.929135097814445</c:v>
                </c:pt>
                <c:pt idx="75">
                  <c:v>46.729141369397468</c:v>
                </c:pt>
                <c:pt idx="76">
                  <c:v>46.529147925298737</c:v>
                </c:pt>
                <c:pt idx="77">
                  <c:v>46.329154777863337</c:v>
                </c:pt>
                <c:pt idx="78">
                  <c:v>46.129161939920785</c:v>
                </c:pt>
                <c:pt idx="79">
                  <c:v>45.929169424799532</c:v>
                </c:pt>
                <c:pt idx="80">
                  <c:v>45.729177246340299</c:v>
                </c:pt>
                <c:pt idx="81">
                  <c:v>45.529185418910743</c:v>
                </c:pt>
                <c:pt idx="82">
                  <c:v>45.329193957418461</c:v>
                </c:pt>
                <c:pt idx="83">
                  <c:v>45.12920287732446</c:v>
                </c:pt>
                <c:pt idx="84">
                  <c:v>44.92921219465633</c:v>
                </c:pt>
                <c:pt idx="85">
                  <c:v>44.729221926020443</c:v>
                </c:pt>
                <c:pt idx="86">
                  <c:v>44.529232088613924</c:v>
                </c:pt>
                <c:pt idx="87">
                  <c:v>44.32924270023571</c:v>
                </c:pt>
                <c:pt idx="88">
                  <c:v>44.129253779296974</c:v>
                </c:pt>
                <c:pt idx="89">
                  <c:v>43.929265344830377</c:v>
                </c:pt>
                <c:pt idx="90">
                  <c:v>43.729277416498284</c:v>
                </c:pt>
                <c:pt idx="91">
                  <c:v>43.529290014599823</c:v>
                </c:pt>
                <c:pt idx="92">
                  <c:v>43.329303160076158</c:v>
                </c:pt>
                <c:pt idx="93">
                  <c:v>43.129316874514515</c:v>
                </c:pt>
                <c:pt idx="94">
                  <c:v>42.929331180150292</c:v>
                </c:pt>
                <c:pt idx="95">
                  <c:v>42.729346099866419</c:v>
                </c:pt>
                <c:pt idx="96">
                  <c:v>42.529361657191778</c:v>
                </c:pt>
                <c:pt idx="97">
                  <c:v>42.329377876295872</c:v>
                </c:pt>
                <c:pt idx="98">
                  <c:v>42.129394781981304</c:v>
                </c:pt>
                <c:pt idx="99">
                  <c:v>41.929412399672977</c:v>
                </c:pt>
                <c:pt idx="100">
                  <c:v>41.729430755404309</c:v>
                </c:pt>
                <c:pt idx="101">
                  <c:v>41.529449875799351</c:v>
                </c:pt>
                <c:pt idx="102">
                  <c:v>41.329469788050929</c:v>
                </c:pt>
                <c:pt idx="103">
                  <c:v>41.129490519895327</c:v>
                </c:pt>
                <c:pt idx="104">
                  <c:v>40.929512099581245</c:v>
                </c:pt>
                <c:pt idx="105">
                  <c:v>40.72953455583459</c:v>
                </c:pt>
                <c:pt idx="106">
                  <c:v>40.529557917817726</c:v>
                </c:pt>
                <c:pt idx="107">
                  <c:v>40.329582215082802</c:v>
                </c:pt>
                <c:pt idx="108">
                  <c:v>40.129607477519556</c:v>
                </c:pt>
                <c:pt idx="109">
                  <c:v>39.929633735296726</c:v>
                </c:pt>
                <c:pt idx="110">
                  <c:v>39.729661018795795</c:v>
                </c:pt>
                <c:pt idx="111">
                  <c:v>39.529689358539137</c:v>
                </c:pt>
                <c:pt idx="112">
                  <c:v>39.329718785109463</c:v>
                </c:pt>
                <c:pt idx="113">
                  <c:v>39.129749329062285</c:v>
                </c:pt>
                <c:pt idx="114">
                  <c:v>38.929781020830319</c:v>
                </c:pt>
                <c:pt idx="115">
                  <c:v>38.729813890619106</c:v>
                </c:pt>
                <c:pt idx="116">
                  <c:v>38.529847968294639</c:v>
                </c:pt>
                <c:pt idx="117">
                  <c:v>38.329883283262177</c:v>
                </c:pt>
                <c:pt idx="118">
                  <c:v>38.129919864335946</c:v>
                </c:pt>
                <c:pt idx="119">
                  <c:v>37.929957739600461</c:v>
                </c:pt>
                <c:pt idx="120">
                  <c:v>37.729996936262424</c:v>
                </c:pt>
                <c:pt idx="121">
                  <c:v>37.530037480494016</c:v>
                </c:pt>
                <c:pt idx="122">
                  <c:v>37.330079397267717</c:v>
                </c:pt>
                <c:pt idx="123">
                  <c:v>37.130122710181901</c:v>
                </c:pt>
                <c:pt idx="124">
                  <c:v>36.930167441279657</c:v>
                </c:pt>
                <c:pt idx="125">
                  <c:v>36.730213610858314</c:v>
                </c:pt>
                <c:pt idx="126">
                  <c:v>36.530261237273692</c:v>
                </c:pt>
                <c:pt idx="127">
                  <c:v>36.330310336736211</c:v>
                </c:pt>
                <c:pt idx="128">
                  <c:v>36.130360923102927</c:v>
                </c:pt>
                <c:pt idx="129">
                  <c:v>35.9304130076642</c:v>
                </c:pt>
                <c:pt idx="130">
                  <c:v>35.730466598927137</c:v>
                </c:pt>
                <c:pt idx="131">
                  <c:v>35.530521702396712</c:v>
                </c:pt>
                <c:pt idx="132">
                  <c:v>35.330578320356317</c:v>
                </c:pt>
                <c:pt idx="133">
                  <c:v>35.130636451648783</c:v>
                </c:pt>
                <c:pt idx="134">
                  <c:v>34.930696091459822</c:v>
                </c:pt>
                <c:pt idx="135">
                  <c:v>34.730757231105557</c:v>
                </c:pt>
                <c:pt idx="136">
                  <c:v>34.530819857826295</c:v>
                </c:pt>
                <c:pt idx="137">
                  <c:v>34.330883954588025</c:v>
                </c:pt>
                <c:pt idx="138">
                  <c:v>34.130949499893887</c:v>
                </c:pt>
                <c:pt idx="139">
                  <c:v>33.931016467608416</c:v>
                </c:pt>
                <c:pt idx="140">
                  <c:v>33.731084826795261</c:v>
                </c:pt>
                <c:pt idx="141">
                  <c:v>33.531154541572207</c:v>
                </c:pt>
                <c:pt idx="142">
                  <c:v>33.331225570984095</c:v>
                </c:pt>
                <c:pt idx="143">
                  <c:v>33.131297868896638</c:v>
                </c:pt>
                <c:pt idx="144">
                  <c:v>32.931371383912904</c:v>
                </c:pt>
                <c:pt idx="145">
                  <c:v>32.731446059314266</c:v>
                </c:pt>
                <c:pt idx="146">
                  <c:v>32.531521833027</c:v>
                </c:pt>
                <c:pt idx="147">
                  <c:v>32.331598637616963</c:v>
                </c:pt>
                <c:pt idx="148">
                  <c:v>32.131676400312237</c:v>
                </c:pt>
                <c:pt idx="149">
                  <c:v>31.931755043056434</c:v>
                </c:pt>
                <c:pt idx="150">
                  <c:v>31.731834482591022</c:v>
                </c:pt>
                <c:pt idx="151">
                  <c:v>31.531914630568739</c:v>
                </c:pt>
                <c:pt idx="152">
                  <c:v>31.331995393697486</c:v>
                </c:pt>
                <c:pt idx="153">
                  <c:v>31.132076673913819</c:v>
                </c:pt>
                <c:pt idx="154">
                  <c:v>30.932158368585192</c:v>
                </c:pt>
                <c:pt idx="155">
                  <c:v>30.732240370740417</c:v>
                </c:pt>
                <c:pt idx="156">
                  <c:v>30.532322569325856</c:v>
                </c:pt>
                <c:pt idx="157">
                  <c:v>30.332404849485528</c:v>
                </c:pt>
                <c:pt idx="158">
                  <c:v>30.132487092862522</c:v>
                </c:pt>
                <c:pt idx="159">
                  <c:v>29.932569177919461</c:v>
                </c:pt>
                <c:pt idx="160">
                  <c:v>29.732650980274379</c:v>
                </c:pt>
                <c:pt idx="161">
                  <c:v>29.532732373048756</c:v>
                </c:pt>
                <c:pt idx="162">
                  <c:v>29.332813227224431</c:v>
                </c:pt>
                <c:pt idx="163">
                  <c:v>29.132893412004819</c:v>
                </c:pt>
                <c:pt idx="164">
                  <c:v>28.932972795177893</c:v>
                </c:pt>
                <c:pt idx="165">
                  <c:v>28.733051243475249</c:v>
                </c:pt>
                <c:pt idx="166">
                  <c:v>28.533128622924579</c:v>
                </c:pt>
                <c:pt idx="167">
                  <c:v>28.333204799191662</c:v>
                </c:pt>
                <c:pt idx="168">
                  <c:v>28.133279637906874</c:v>
                </c:pt>
                <c:pt idx="169">
                  <c:v>27.933353004973789</c:v>
                </c:pt>
                <c:pt idx="170">
                  <c:v>27.733424766855851</c:v>
                </c:pt>
                <c:pt idx="171">
                  <c:v>27.533494790838262</c:v>
                </c:pt>
                <c:pt idx="172">
                  <c:v>27.333562945261708</c:v>
                </c:pt>
                <c:pt idx="173">
                  <c:v>27.133629099726022</c:v>
                </c:pt>
                <c:pt idx="174">
                  <c:v>26.93369312526119</c:v>
                </c:pt>
                <c:pt idx="175">
                  <c:v>26.733754894464106</c:v>
                </c:pt>
                <c:pt idx="176">
                  <c:v>26.533814281599284</c:v>
                </c:pt>
                <c:pt idx="177">
                  <c:v>26.333871162663055</c:v>
                </c:pt>
                <c:pt idx="178">
                  <c:v>26.133925415410463</c:v>
                </c:pt>
                <c:pt idx="179">
                  <c:v>25.933976919343728</c:v>
                </c:pt>
                <c:pt idx="180">
                  <c:v>25.734025555663671</c:v>
                </c:pt>
                <c:pt idx="181">
                  <c:v>25.5340712071837</c:v>
                </c:pt>
                <c:pt idx="182">
                  <c:v>25.334113758207188</c:v>
                </c:pt>
                <c:pt idx="183">
                  <c:v>25.13415309436887</c:v>
                </c:pt>
                <c:pt idx="184">
                  <c:v>24.934189102442378</c:v>
                </c:pt>
                <c:pt idx="185">
                  <c:v>24.734221670114387</c:v>
                </c:pt>
                <c:pt idx="186">
                  <c:v>24.534250685726661</c:v>
                </c:pt>
                <c:pt idx="187">
                  <c:v>24.334276037989206</c:v>
                </c:pt>
                <c:pt idx="188">
                  <c:v>24.134297615664487</c:v>
                </c:pt>
                <c:pt idx="189">
                  <c:v>23.934315307225134</c:v>
                </c:pt>
                <c:pt idx="190">
                  <c:v>23.734329000487676</c:v>
                </c:pt>
                <c:pt idx="191">
                  <c:v>23.534338582222261</c:v>
                </c:pt>
                <c:pt idx="192">
                  <c:v>23.334343937742041</c:v>
                </c:pt>
                <c:pt idx="193">
                  <c:v>23.134344950472791</c:v>
                </c:pt>
                <c:pt idx="194">
                  <c:v>22.934341501503887</c:v>
                </c:pt>
                <c:pt idx="195">
                  <c:v>22.734333469122735</c:v>
                </c:pt>
                <c:pt idx="196">
                  <c:v>22.534320728334318</c:v>
                </c:pt>
                <c:pt idx="197">
                  <c:v>22.334303150365628</c:v>
                </c:pt>
                <c:pt idx="198">
                  <c:v>22.134280602157034</c:v>
                </c:pt>
                <c:pt idx="199">
                  <c:v>21.934252945841145</c:v>
                </c:pt>
                <c:pt idx="200">
                  <c:v>21.734220038208775</c:v>
                </c:pt>
                <c:pt idx="201">
                  <c:v>21.534181730164967</c:v>
                </c:pt>
                <c:pt idx="202">
                  <c:v>21.334137866171833</c:v>
                </c:pt>
                <c:pt idx="203">
                  <c:v>21.134088283681862</c:v>
                </c:pt>
                <c:pt idx="204">
                  <c:v>20.934032812558236</c:v>
                </c:pt>
                <c:pt idx="205">
                  <c:v>20.73397127448515</c:v>
                </c:pt>
                <c:pt idx="206">
                  <c:v>20.533903482365776</c:v>
                </c:pt>
                <c:pt idx="207">
                  <c:v>20.333829239706578</c:v>
                </c:pt>
                <c:pt idx="208">
                  <c:v>20.133748339990845</c:v>
                </c:pt>
                <c:pt idx="209">
                  <c:v>19.933660566035833</c:v>
                </c:pt>
                <c:pt idx="210">
                  <c:v>19.733565689336633</c:v>
                </c:pt>
                <c:pt idx="211">
                  <c:v>19.533463469393229</c:v>
                </c:pt>
                <c:pt idx="212">
                  <c:v>19.333353653021064</c:v>
                </c:pt>
                <c:pt idx="213">
                  <c:v>19.133235973642428</c:v>
                </c:pt>
                <c:pt idx="214">
                  <c:v>18.933110150558395</c:v>
                </c:pt>
                <c:pt idx="215">
                  <c:v>18.732975888199238</c:v>
                </c:pt>
                <c:pt idx="216">
                  <c:v>18.532832875352085</c:v>
                </c:pt>
                <c:pt idx="217">
                  <c:v>18.33268078436361</c:v>
                </c:pt>
                <c:pt idx="218">
                  <c:v>18.132519270316475</c:v>
                </c:pt>
                <c:pt idx="219">
                  <c:v>17.932347970177293</c:v>
                </c:pt>
                <c:pt idx="220">
                  <c:v>17.73216650191495</c:v>
                </c:pt>
                <c:pt idx="221">
                  <c:v>17.531974463585691</c:v>
                </c:pt>
                <c:pt idx="222">
                  <c:v>17.331771432384702</c:v>
                </c:pt>
                <c:pt idx="223">
                  <c:v>17.131556963661033</c:v>
                </c:pt>
                <c:pt idx="224">
                  <c:v>16.931330589893456</c:v>
                </c:pt>
                <c:pt idx="225">
                  <c:v>16.731091819625419</c:v>
                </c:pt>
                <c:pt idx="226">
                  <c:v>16.530840136356527</c:v>
                </c:pt>
                <c:pt idx="227">
                  <c:v>16.330574997388322</c:v>
                </c:pt>
                <c:pt idx="228">
                  <c:v>16.130295832620902</c:v>
                </c:pt>
                <c:pt idx="229">
                  <c:v>15.930002043298883</c:v>
                </c:pt>
                <c:pt idx="230">
                  <c:v>15.729693000703215</c:v>
                </c:pt>
                <c:pt idx="231">
                  <c:v>15.529368044786514</c:v>
                </c:pt>
                <c:pt idx="232">
                  <c:v>15.329026482748212</c:v>
                </c:pt>
                <c:pt idx="233">
                  <c:v>15.128667587547621</c:v>
                </c:pt>
                <c:pt idx="234">
                  <c:v>14.928290596350791</c:v>
                </c:pt>
                <c:pt idx="235">
                  <c:v>14.727894708908458</c:v>
                </c:pt>
                <c:pt idx="236">
                  <c:v>14.527479085861863</c:v>
                </c:pt>
                <c:pt idx="237">
                  <c:v>14.327042846972478</c:v>
                </c:pt>
                <c:pt idx="238">
                  <c:v>14.126585069272547</c:v>
                </c:pt>
                <c:pt idx="239">
                  <c:v>13.926104785132779</c:v>
                </c:pt>
                <c:pt idx="240">
                  <c:v>13.725600980242787</c:v>
                </c:pt>
                <c:pt idx="241">
                  <c:v>13.525072591501676</c:v>
                </c:pt>
                <c:pt idx="242">
                  <c:v>13.324518504812588</c:v>
                </c:pt>
                <c:pt idx="243">
                  <c:v>13.123937552779379</c:v>
                </c:pt>
                <c:pt idx="244">
                  <c:v>12.923328512299207</c:v>
                </c:pt>
                <c:pt idx="245">
                  <c:v>12.722690102048226</c:v>
                </c:pt>
                <c:pt idx="246">
                  <c:v>12.52202097985341</c:v>
                </c:pt>
                <c:pt idx="247">
                  <c:v>12.321319739948757</c:v>
                </c:pt>
                <c:pt idx="248">
                  <c:v>12.120584910107826</c:v>
                </c:pt>
                <c:pt idx="249">
                  <c:v>11.919814948650334</c:v>
                </c:pt>
                <c:pt idx="250">
                  <c:v>11.71900824131508</c:v>
                </c:pt>
                <c:pt idx="251">
                  <c:v>11.51816309799549</c:v>
                </c:pt>
                <c:pt idx="252">
                  <c:v>11.317277749331673</c:v>
                </c:pt>
                <c:pt idx="253">
                  <c:v>11.116350343152702</c:v>
                </c:pt>
                <c:pt idx="254">
                  <c:v>10.915378940763919</c:v>
                </c:pt>
                <c:pt idx="255">
                  <c:v>10.714361513072832</c:v>
                </c:pt>
                <c:pt idx="256">
                  <c:v>10.513295936547413</c:v>
                </c:pt>
                <c:pt idx="257">
                  <c:v>10.312179989000366</c:v>
                </c:pt>
                <c:pt idx="258">
                  <c:v>10.11101134519266</c:v>
                </c:pt>
                <c:pt idx="259">
                  <c:v>9.9097875722495417</c:v>
                </c:pt>
                <c:pt idx="260">
                  <c:v>9.7085061248828257</c:v>
                </c:pt>
                <c:pt idx="261">
                  <c:v>9.5071643404114212</c:v>
                </c:pt>
                <c:pt idx="262">
                  <c:v>9.3057594335732841</c:v>
                </c:pt>
                <c:pt idx="263">
                  <c:v>9.1042884911218955</c:v>
                </c:pt>
                <c:pt idx="264">
                  <c:v>8.9027484661998368</c:v>
                </c:pt>
                <c:pt idx="265">
                  <c:v>8.7011361724808207</c:v>
                </c:pt>
                <c:pt idx="266">
                  <c:v>8.4994482780736682</c:v>
                </c:pt>
                <c:pt idx="267">
                  <c:v>8.2976812991819742</c:v>
                </c:pt>
                <c:pt idx="268">
                  <c:v>8.0958315935070981</c:v>
                </c:pt>
                <c:pt idx="269">
                  <c:v>7.8938953533927183</c:v>
                </c:pt>
                <c:pt idx="270">
                  <c:v>7.691868598699017</c:v>
                </c:pt>
                <c:pt idx="271">
                  <c:v>7.4897471694000375</c:v>
                </c:pt>
                <c:pt idx="272">
                  <c:v>7.2875267178979177</c:v>
                </c:pt>
                <c:pt idx="273">
                  <c:v>7.0852027010442873</c:v>
                </c:pt>
                <c:pt idx="274">
                  <c:v>6.8827703718640336</c:v>
                </c:pt>
                <c:pt idx="275">
                  <c:v>6.6802247709718729</c:v>
                </c:pt>
                <c:pt idx="276">
                  <c:v>6.4775607176776671</c:v>
                </c:pt>
                <c:pt idx="277">
                  <c:v>6.2747728007711965</c:v>
                </c:pt>
                <c:pt idx="278">
                  <c:v>6.071855368983659</c:v>
                </c:pt>
                <c:pt idx="279">
                  <c:v>5.8688025211162911</c:v>
                </c:pt>
                <c:pt idx="280">
                  <c:v>5.665608095836113</c:v>
                </c:pt>
                <c:pt idx="281">
                  <c:v>5.4622656611295533</c:v>
                </c:pt>
                <c:pt idx="282">
                  <c:v>5.2587685034142382</c:v>
                </c:pt>
                <c:pt idx="283">
                  <c:v>5.0551096163037901</c:v>
                </c:pt>
                <c:pt idx="284">
                  <c:v>4.8512816890258907</c:v>
                </c:pt>
                <c:pt idx="285">
                  <c:v>4.6472770944911881</c:v>
                </c:pt>
                <c:pt idx="286">
                  <c:v>4.443087877015417</c:v>
                </c:pt>
                <c:pt idx="287">
                  <c:v>4.2387057396950754</c:v>
                </c:pt>
                <c:pt idx="288">
                  <c:v>4.0341220314423314</c:v>
                </c:pt>
                <c:pt idx="289">
                  <c:v>3.8293277336828209</c:v>
                </c:pt>
                <c:pt idx="290">
                  <c:v>3.6243134467238742</c:v>
                </c:pt>
                <c:pt idx="291">
                  <c:v>3.419069375804122</c:v>
                </c:pt>
                <c:pt idx="292">
                  <c:v>3.2135853168330408</c:v>
                </c:pt>
                <c:pt idx="293">
                  <c:v>3.0078506418391915</c:v>
                </c:pt>
                <c:pt idx="294">
                  <c:v>2.8018542841384435</c:v>
                </c:pt>
                <c:pt idx="295">
                  <c:v>2.595584723248499</c:v>
                </c:pt>
                <c:pt idx="296">
                  <c:v>2.3890299695674773</c:v>
                </c:pt>
                <c:pt idx="297">
                  <c:v>2.1821775488471613</c:v>
                </c:pt>
                <c:pt idx="298">
                  <c:v>1.9750144864896688</c:v>
                </c:pt>
                <c:pt idx="299">
                  <c:v>1.7675272917032558</c:v>
                </c:pt>
                <c:pt idx="300">
                  <c:v>1.5597019415564264</c:v>
                </c:pt>
                <c:pt idx="301">
                  <c:v>1.351523864974038</c:v>
                </c:pt>
                <c:pt idx="302">
                  <c:v>1.1429779267242259</c:v>
                </c:pt>
                <c:pt idx="303">
                  <c:v>0.93404841145210749</c:v>
                </c:pt>
                <c:pt idx="304">
                  <c:v>0.72471900781849352</c:v>
                </c:pt>
                <c:pt idx="305">
                  <c:v>0.51497279281092534</c:v>
                </c:pt>
                <c:pt idx="306">
                  <c:v>0.30479221629998882</c:v>
                </c:pt>
                <c:pt idx="307">
                  <c:v>9.4159085918442478E-2</c:v>
                </c:pt>
                <c:pt idx="308">
                  <c:v>-0.11694544764871355</c:v>
                </c:pt>
                <c:pt idx="309">
                  <c:v>-0.32854090487151788</c:v>
                </c:pt>
                <c:pt idx="310">
                  <c:v>-0.54064749097741838</c:v>
                </c:pt>
                <c:pt idx="311">
                  <c:v>-0.75328610884173319</c:v>
                </c:pt>
                <c:pt idx="312">
                  <c:v>-0.96647837104880996</c:v>
                </c:pt>
                <c:pt idx="313">
                  <c:v>-1.1802466110003325</c:v>
                </c:pt>
                <c:pt idx="314">
                  <c:v>-1.3946138929378189</c:v>
                </c:pt>
                <c:pt idx="315">
                  <c:v>-1.6096040207399129</c:v>
                </c:pt>
                <c:pt idx="316">
                  <c:v>-1.8252415453454909</c:v>
                </c:pt>
                <c:pt idx="317">
                  <c:v>-2.0415517706471338</c:v>
                </c:pt>
                <c:pt idx="318">
                  <c:v>-2.2585607576914932</c:v>
                </c:pt>
                <c:pt idx="319">
                  <c:v>-2.4762953270155417</c:v>
                </c:pt>
                <c:pt idx="320">
                  <c:v>-2.6947830589425954</c:v>
                </c:pt>
                <c:pt idx="321">
                  <c:v>-2.9140522916540057</c:v>
                </c:pt>
                <c:pt idx="322">
                  <c:v>-3.1341321168489</c:v>
                </c:pt>
                <c:pt idx="323">
                  <c:v>-3.3550523727996473</c:v>
                </c:pt>
                <c:pt idx="324">
                  <c:v>-3.5768436346072061</c:v>
                </c:pt>
                <c:pt idx="325">
                  <c:v>-3.7995372014596862</c:v>
                </c:pt>
                <c:pt idx="326">
                  <c:v>-4.0231650806953771</c:v>
                </c:pt>
                <c:pt idx="327">
                  <c:v>-4.2477599684760605</c:v>
                </c:pt>
                <c:pt idx="328">
                  <c:v>-4.4733552268752597</c:v>
                </c:pt>
                <c:pt idx="329">
                  <c:v>-4.6999848571958029</c:v>
                </c:pt>
                <c:pt idx="330">
                  <c:v>-4.9276834693358254</c:v>
                </c:pt>
                <c:pt idx="331">
                  <c:v>-5.1564862470326283</c:v>
                </c:pt>
                <c:pt idx="332">
                  <c:v>-5.3864289088278428</c:v>
                </c:pt>
                <c:pt idx="333">
                  <c:v>-5.6175476646115072</c:v>
                </c:pt>
                <c:pt idx="334">
                  <c:v>-5.8498791676208199</c:v>
                </c:pt>
                <c:pt idx="335">
                  <c:v>-6.0834604617918107</c:v>
                </c:pt>
                <c:pt idx="336">
                  <c:v>-6.3183289243848648</c:v>
                </c:pt>
                <c:pt idx="337">
                  <c:v>-6.5545222038345061</c:v>
                </c:pt>
                <c:pt idx="338">
                  <c:v>-6.7920781528019951</c:v>
                </c:pt>
                <c:pt idx="339">
                  <c:v>-7.0310347564456368</c:v>
                </c:pt>
                <c:pt idx="340">
                  <c:v>-7.2714300559573832</c:v>
                </c:pt>
                <c:pt idx="341">
                  <c:v>-7.5133020674562401</c:v>
                </c:pt>
                <c:pt idx="342">
                  <c:v>-7.7566886963683004</c:v>
                </c:pt>
                <c:pt idx="343">
                  <c:v>-8.0016276474687622</c:v>
                </c:pt>
                <c:pt idx="344">
                  <c:v>-8.2481563308054433</c:v>
                </c:pt>
                <c:pt idx="345">
                  <c:v>-8.4963117637726366</c:v>
                </c:pt>
                <c:pt idx="346">
                  <c:v>-8.7461304696479019</c:v>
                </c:pt>
                <c:pt idx="347">
                  <c:v>-8.9976483729558066</c:v>
                </c:pt>
                <c:pt idx="348">
                  <c:v>-9.2509006920681465</c:v>
                </c:pt>
                <c:pt idx="349">
                  <c:v>-9.5059218294968453</c:v>
                </c:pt>
                <c:pt idx="350">
                  <c:v>-9.7627452603784608</c:v>
                </c:pt>
                <c:pt idx="351">
                  <c:v>-10.021403419693195</c:v>
                </c:pt>
                <c:pt idx="352">
                  <c:v>-10.281927588796748</c:v>
                </c:pt>
                <c:pt idx="353">
                  <c:v>-10.544347781878088</c:v>
                </c:pt>
                <c:pt idx="354">
                  <c:v>-10.808692632984844</c:v>
                </c:pt>
                <c:pt idx="355">
                  <c:v>-11.074989284279672</c:v>
                </c:pt>
                <c:pt idx="356">
                  <c:v>-11.34326327620842</c:v>
                </c:pt>
                <c:pt idx="357">
                  <c:v>-11.613538440270377</c:v>
                </c:pt>
                <c:pt idx="358">
                  <c:v>-11.885836795079809</c:v>
                </c:pt>
                <c:pt idx="359">
                  <c:v>-12.16017844640705</c:v>
                </c:pt>
                <c:pt idx="360">
                  <c:v>-12.436581491867472</c:v>
                </c:pt>
                <c:pt idx="361">
                  <c:v>-12.715061930908435</c:v>
                </c:pt>
                <c:pt idx="362">
                  <c:v>-12.99563358071271</c:v>
                </c:pt>
                <c:pt idx="363">
                  <c:v>-13.278307998596592</c:v>
                </c:pt>
                <c:pt idx="364">
                  <c:v>-13.563094411437911</c:v>
                </c:pt>
                <c:pt idx="365">
                  <c:v>-13.849999652614741</c:v>
                </c:pt>
                <c:pt idx="366">
                  <c:v>-14.13902810687458</c:v>
                </c:pt>
                <c:pt idx="367">
                  <c:v>-14.430181663493578</c:v>
                </c:pt>
                <c:pt idx="368">
                  <c:v>-14.723459678010311</c:v>
                </c:pt>
                <c:pt idx="369">
                  <c:v>-15.01885894275086</c:v>
                </c:pt>
                <c:pt idx="370">
                  <c:v>-15.316373666281144</c:v>
                </c:pt>
                <c:pt idx="371">
                  <c:v>-15.615995461851689</c:v>
                </c:pt>
                <c:pt idx="372">
                  <c:v>-15.917713344816875</c:v>
                </c:pt>
                <c:pt idx="373">
                  <c:v>-16.221513738938928</c:v>
                </c:pt>
                <c:pt idx="374">
                  <c:v>-16.527380491409591</c:v>
                </c:pt>
                <c:pt idx="375">
                  <c:v>-16.835294896355972</c:v>
                </c:pt>
                <c:pt idx="376">
                  <c:v>-17.145235726524305</c:v>
                </c:pt>
                <c:pt idx="377">
                  <c:v>-17.457179272779054</c:v>
                </c:pt>
                <c:pt idx="378">
                  <c:v>-17.771099390995545</c:v>
                </c:pt>
                <c:pt idx="379">
                  <c:v>-18.086967555876829</c:v>
                </c:pt>
                <c:pt idx="380">
                  <c:v>-18.404752921181139</c:v>
                </c:pt>
                <c:pt idx="381">
                  <c:v>-18.724422385813725</c:v>
                </c:pt>
                <c:pt idx="382">
                  <c:v>-19.045940665207315</c:v>
                </c:pt>
                <c:pt idx="383">
                  <c:v>-19.36927036739722</c:v>
                </c:pt>
                <c:pt idx="384">
                  <c:v>-19.694372073183615</c:v>
                </c:pt>
                <c:pt idx="385">
                  <c:v>-20.021204419772847</c:v>
                </c:pt>
                <c:pt idx="386">
                  <c:v>-20.349724187287357</c:v>
                </c:pt>
                <c:pt idx="387">
                  <c:v>-20.679886387548869</c:v>
                </c:pt>
                <c:pt idx="388">
                  <c:v>-21.011644354553308</c:v>
                </c:pt>
                <c:pt idx="389">
                  <c:v>-21.344949836078953</c:v>
                </c:pt>
                <c:pt idx="390">
                  <c:v>-21.67975308589893</c:v>
                </c:pt>
                <c:pt idx="391">
                  <c:v>-22.016002956100856</c:v>
                </c:pt>
                <c:pt idx="392">
                  <c:v>-22.353646989053647</c:v>
                </c:pt>
                <c:pt idx="393">
                  <c:v>-22.692631508604709</c:v>
                </c:pt>
                <c:pt idx="394">
                  <c:v>-23.032901710131313</c:v>
                </c:pt>
                <c:pt idx="395">
                  <c:v>-23.374401749119421</c:v>
                </c:pt>
                <c:pt idx="396">
                  <c:v>-23.717074827990572</c:v>
                </c:pt>
                <c:pt idx="397">
                  <c:v>-24.060863280944226</c:v>
                </c:pt>
                <c:pt idx="398">
                  <c:v>-24.405708656636268</c:v>
                </c:pt>
                <c:pt idx="399">
                  <c:v>-24.751551798563021</c:v>
                </c:pt>
                <c:pt idx="400">
                  <c:v>-25.098332923066021</c:v>
                </c:pt>
                <c:pt idx="401">
                  <c:v>-25.445991694927393</c:v>
                </c:pt>
                <c:pt idx="402">
                  <c:v>-25.794467300566165</c:v>
                </c:pt>
                <c:pt idx="403">
                  <c:v>-26.14369851889585</c:v>
                </c:pt>
                <c:pt idx="404">
                  <c:v>-26.493623789942372</c:v>
                </c:pt>
                <c:pt idx="405">
                  <c:v>-26.844181281364943</c:v>
                </c:pt>
                <c:pt idx="406">
                  <c:v>-27.195308953059133</c:v>
                </c:pt>
                <c:pt idx="407">
                  <c:v>-27.546944620053189</c:v>
                </c:pt>
                <c:pt idx="408">
                  <c:v>-27.899026013945004</c:v>
                </c:pt>
                <c:pt idx="409">
                  <c:v>-28.251490843149803</c:v>
                </c:pt>
                <c:pt idx="410">
                  <c:v>-28.60427685225455</c:v>
                </c:pt>
                <c:pt idx="411">
                  <c:v>-28.957321880795707</c:v>
                </c:pt>
                <c:pt idx="412">
                  <c:v>-29.310563921792099</c:v>
                </c:pt>
                <c:pt idx="413">
                  <c:v>-29.663941180374444</c:v>
                </c:pt>
                <c:pt idx="414">
                  <c:v>-30.017392132865112</c:v>
                </c:pt>
                <c:pt idx="415">
                  <c:v>-30.3708555866592</c:v>
                </c:pt>
                <c:pt idx="416">
                  <c:v>-30.724270741260092</c:v>
                </c:pt>
                <c:pt idx="417">
                  <c:v>-31.077577250814894</c:v>
                </c:pt>
                <c:pt idx="418">
                  <c:v>-31.430715288483743</c:v>
                </c:pt>
                <c:pt idx="419">
                  <c:v>-31.783625612961956</c:v>
                </c:pt>
                <c:pt idx="420">
                  <c:v>-32.136249637453609</c:v>
                </c:pt>
                <c:pt idx="421">
                  <c:v>-32.48852950136785</c:v>
                </c:pt>
                <c:pt idx="422">
                  <c:v>-32.840408144981645</c:v>
                </c:pt>
                <c:pt idx="423">
                  <c:v>-33.191829387276712</c:v>
                </c:pt>
                <c:pt idx="424">
                  <c:v>-33.542738007117691</c:v>
                </c:pt>
                <c:pt idx="425">
                  <c:v>-33.893079827897559</c:v>
                </c:pt>
                <c:pt idx="426">
                  <c:v>-34.242801805726813</c:v>
                </c:pt>
                <c:pt idx="427">
                  <c:v>-34.591852121189774</c:v>
                </c:pt>
                <c:pt idx="428">
                  <c:v>-34.940180274639111</c:v>
                </c:pt>
                <c:pt idx="429">
                  <c:v>-35.287737184939814</c:v>
                </c:pt>
                <c:pt idx="430">
                  <c:v>-35.63447529151064</c:v>
                </c:pt>
                <c:pt idx="431">
                  <c:v>-35.980348659452389</c:v>
                </c:pt>
                <c:pt idx="432">
                  <c:v>-36.325313087483295</c:v>
                </c:pt>
                <c:pt idx="433">
                  <c:v>-36.669326218340203</c:v>
                </c:pt>
                <c:pt idx="434">
                  <c:v>-37.012347651235928</c:v>
                </c:pt>
                <c:pt idx="435">
                  <c:v>-37.354339055901434</c:v>
                </c:pt>
                <c:pt idx="436">
                  <c:v>-37.69526428767778</c:v>
                </c:pt>
                <c:pt idx="437">
                  <c:v>-38.035089503062885</c:v>
                </c:pt>
                <c:pt idx="438">
                  <c:v>-38.373783275061896</c:v>
                </c:pt>
                <c:pt idx="439">
                  <c:v>-38.711316707639789</c:v>
                </c:pt>
                <c:pt idx="440">
                  <c:v>-39.047663548526728</c:v>
                </c:pt>
                <c:pt idx="441">
                  <c:v>-39.38280029958846</c:v>
                </c:pt>
                <c:pt idx="442">
                  <c:v>-39.716706323941665</c:v>
                </c:pt>
                <c:pt idx="443">
                  <c:v>-40.049363948969003</c:v>
                </c:pt>
                <c:pt idx="444">
                  <c:v>-40.380758564373956</c:v>
                </c:pt>
                <c:pt idx="445">
                  <c:v>-40.710878714407912</c:v>
                </c:pt>
                <c:pt idx="446">
                  <c:v>-41.039716183407705</c:v>
                </c:pt>
                <c:pt idx="447">
                  <c:v>-41.367266073791555</c:v>
                </c:pt>
                <c:pt idx="448">
                  <c:v>-41.693526875687574</c:v>
                </c:pt>
                <c:pt idx="449">
                  <c:v>-42.018500527400995</c:v>
                </c:pt>
                <c:pt idx="450">
                  <c:v>-42.342192465968182</c:v>
                </c:pt>
                <c:pt idx="451">
                  <c:v>-42.664611667099862</c:v>
                </c:pt>
                <c:pt idx="452">
                  <c:v>-42.98577067387447</c:v>
                </c:pt>
                <c:pt idx="453">
                  <c:v>-43.305685613612297</c:v>
                </c:pt>
                <c:pt idx="454">
                  <c:v>-43.624376202436785</c:v>
                </c:pt>
                <c:pt idx="455">
                  <c:v>-43.941865737110192</c:v>
                </c:pt>
                <c:pt idx="456">
                  <c:v>-44.258181073817511</c:v>
                </c:pt>
                <c:pt idx="457">
                  <c:v>-44.573352593664268</c:v>
                </c:pt>
                <c:pt idx="458">
                  <c:v>-44.887414154742686</c:v>
                </c:pt>
                <c:pt idx="459">
                  <c:v>-45.200403030719045</c:v>
                </c:pt>
                <c:pt idx="460">
                  <c:v>-45.512359835984732</c:v>
                </c:pt>
                <c:pt idx="461">
                  <c:v>-45.823328437509083</c:v>
                </c:pt>
                <c:pt idx="462">
                  <c:v>-46.133355853621921</c:v>
                </c:pt>
                <c:pt idx="463">
                  <c:v>-46.442492140038866</c:v>
                </c:pt>
                <c:pt idx="464">
                  <c:v>-46.750790263530256</c:v>
                </c:pt>
                <c:pt idx="465">
                  <c:v>-47.058305963707909</c:v>
                </c:pt>
                <c:pt idx="466">
                  <c:v>-47.365097603480905</c:v>
                </c:pt>
                <c:pt idx="467">
                  <c:v>-47.671226008798016</c:v>
                </c:pt>
                <c:pt idx="468">
                  <c:v>-47.976754298356511</c:v>
                </c:pt>
                <c:pt idx="469">
                  <c:v>-48.281747704010051</c:v>
                </c:pt>
                <c:pt idx="470">
                  <c:v>-48.586273382662633</c:v>
                </c:pt>
                <c:pt idx="471">
                  <c:v>-48.890400220474113</c:v>
                </c:pt>
                <c:pt idx="472">
                  <c:v>-49.194198630242013</c:v>
                </c:pt>
                <c:pt idx="473">
                  <c:v>-49.497740342860219</c:v>
                </c:pt>
                <c:pt idx="474">
                  <c:v>-49.80109819377396</c:v>
                </c:pt>
                <c:pt idx="475">
                  <c:v>-50.104345905381237</c:v>
                </c:pt>
                <c:pt idx="476">
                  <c:v>-50.407557866341428</c:v>
                </c:pt>
                <c:pt idx="477">
                  <c:v>-50.710808908769557</c:v>
                </c:pt>
                <c:pt idx="478">
                  <c:v>-51.014174084299285</c:v>
                </c:pt>
                <c:pt idx="479">
                  <c:v>-51.31772844001005</c:v>
                </c:pt>
                <c:pt idx="480">
                  <c:v>-51.621546795204438</c:v>
                </c:pt>
                <c:pt idx="481">
                  <c:v>-51.925703520031036</c:v>
                </c:pt>
                <c:pt idx="482">
                  <c:v>-52.230272316934318</c:v>
                </c:pt>
                <c:pt idx="483">
                  <c:v>-52.535326005906825</c:v>
                </c:pt>
                <c:pt idx="484">
                  <c:v>-52.840936314500738</c:v>
                </c:pt>
                <c:pt idx="485">
                  <c:v>-53.147173673545929</c:v>
                </c:pt>
                <c:pt idx="486">
                  <c:v>-53.454107019487083</c:v>
                </c:pt>
                <c:pt idx="487">
                  <c:v>-53.761803604234288</c:v>
                </c:pt>
                <c:pt idx="488">
                  <c:v>-54.070328813381948</c:v>
                </c:pt>
                <c:pt idx="489">
                  <c:v>-54.37974599361533</c:v>
                </c:pt>
                <c:pt idx="490">
                  <c:v>-54.690116290076254</c:v>
                </c:pt>
                <c:pt idx="491">
                  <c:v>-55.001498494409674</c:v>
                </c:pt>
                <c:pt idx="492">
                  <c:v>-55.313948904157357</c:v>
                </c:pt>
                <c:pt idx="493">
                  <c:v>-55.627521194097042</c:v>
                </c:pt>
                <c:pt idx="494">
                  <c:v>-55.94226630006002</c:v>
                </c:pt>
                <c:pt idx="495">
                  <c:v>-56.258232315684076</c:v>
                </c:pt>
                <c:pt idx="496">
                  <c:v>-56.575464402476719</c:v>
                </c:pt>
                <c:pt idx="497">
                  <c:v>-56.894004713479859</c:v>
                </c:pt>
                <c:pt idx="498">
                  <c:v>-57.213892330738673</c:v>
                </c:pt>
                <c:pt idx="499">
                  <c:v>-57.53516321668323</c:v>
                </c:pt>
                <c:pt idx="500">
                  <c:v>-57.857850179440632</c:v>
                </c:pt>
                <c:pt idx="501">
                  <c:v>-58.181982851995599</c:v>
                </c:pt>
                <c:pt idx="502">
                  <c:v>-58.507587685028987</c:v>
                </c:pt>
                <c:pt idx="503">
                  <c:v>-58.834687953162501</c:v>
                </c:pt>
                <c:pt idx="504">
                  <c:v>-59.163303774253755</c:v>
                </c:pt>
                <c:pt idx="505">
                  <c:v>-59.493452141294441</c:v>
                </c:pt>
                <c:pt idx="506">
                  <c:v>-59.825146966383628</c:v>
                </c:pt>
                <c:pt idx="507">
                  <c:v>-60.158399136171575</c:v>
                </c:pt>
                <c:pt idx="508">
                  <c:v>-60.493216578101624</c:v>
                </c:pt>
                <c:pt idx="509">
                  <c:v>-60.829604336713487</c:v>
                </c:pt>
                <c:pt idx="510">
                  <c:v>-61.16756465922191</c:v>
                </c:pt>
                <c:pt idx="511">
                  <c:v>-61.507097089538334</c:v>
                </c:pt>
                <c:pt idx="512">
                  <c:v>-61.848198569871101</c:v>
                </c:pt>
                <c:pt idx="513">
                  <c:v>-62.190863549013585</c:v>
                </c:pt>
                <c:pt idx="514">
                  <c:v>-62.535084096416512</c:v>
                </c:pt>
                <c:pt idx="515">
                  <c:v>-62.880850021133952</c:v>
                </c:pt>
                <c:pt idx="516">
                  <c:v>-63.228148994739385</c:v>
                </c:pt>
                <c:pt idx="517">
                  <c:v>-63.576966677317053</c:v>
                </c:pt>
                <c:pt idx="518">
                  <c:v>-63.927286845660561</c:v>
                </c:pt>
                <c:pt idx="519">
                  <c:v>-64.279091522834207</c:v>
                </c:pt>
                <c:pt idx="520">
                  <c:v>-64.632361108292059</c:v>
                </c:pt>
                <c:pt idx="521">
                  <c:v>-64.987074507789671</c:v>
                </c:pt>
                <c:pt idx="522">
                  <c:v>-65.34320926237082</c:v>
                </c:pt>
                <c:pt idx="523">
                  <c:v>-65.700741675761421</c:v>
                </c:pt>
                <c:pt idx="524">
                  <c:v>-66.059646939558647</c:v>
                </c:pt>
                <c:pt idx="525">
                  <c:v>-66.419899255657612</c:v>
                </c:pt>
                <c:pt idx="526">
                  <c:v>-66.781471955416805</c:v>
                </c:pt>
                <c:pt idx="527">
                  <c:v>-67.144337615123519</c:v>
                </c:pt>
                <c:pt idx="528">
                  <c:v>-67.508468167374033</c:v>
                </c:pt>
                <c:pt idx="529">
                  <c:v>-67.873835008047877</c:v>
                </c:pt>
                <c:pt idx="530">
                  <c:v>-68.240409098603379</c:v>
                </c:pt>
                <c:pt idx="531">
                  <c:v>-68.608161063483266</c:v>
                </c:pt>
                <c:pt idx="532">
                  <c:v>-68.977061282463723</c:v>
                </c:pt>
                <c:pt idx="533">
                  <c:v>-69.347079977835293</c:v>
                </c:pt>
                <c:pt idx="534">
                  <c:v>-69.718187296343331</c:v>
                </c:pt>
                <c:pt idx="535">
                  <c:v>-70.090353385863153</c:v>
                </c:pt>
                <c:pt idx="536">
                  <c:v>-70.463548466817187</c:v>
                </c:pt>
                <c:pt idx="537">
                  <c:v>-70.837742898385613</c:v>
                </c:pt>
                <c:pt idx="538">
                  <c:v>-71.212907239581767</c:v>
                </c:pt>
                <c:pt idx="539">
                  <c:v>-71.589012305299661</c:v>
                </c:pt>
                <c:pt idx="540">
                  <c:v>-71.966029217462165</c:v>
                </c:pt>
                <c:pt idx="541">
                  <c:v>-72.343929451417793</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89.971079810477022</c:v>
                </c:pt>
                <c:pt idx="1">
                  <c:v>89.970406136512509</c:v>
                </c:pt>
                <c:pt idx="2">
                  <c:v>89.96971676807776</c:v>
                </c:pt>
                <c:pt idx="3">
                  <c:v>89.969011339416781</c:v>
                </c:pt>
                <c:pt idx="4">
                  <c:v>89.968289476240855</c:v>
                </c:pt>
                <c:pt idx="5">
                  <c:v>89.967550795528823</c:v>
                </c:pt>
                <c:pt idx="6">
                  <c:v>89.966794905322658</c:v>
                </c:pt>
                <c:pt idx="7">
                  <c:v>89.96602140451833</c:v>
                </c:pt>
                <c:pt idx="8">
                  <c:v>89.965229882651471</c:v>
                </c:pt>
                <c:pt idx="9">
                  <c:v>89.96441991967815</c:v>
                </c:pt>
                <c:pt idx="10">
                  <c:v>89.963591085750551</c:v>
                </c:pt>
                <c:pt idx="11">
                  <c:v>89.962742940986956</c:v>
                </c:pt>
                <c:pt idx="12">
                  <c:v>89.961875035236659</c:v>
                </c:pt>
                <c:pt idx="13">
                  <c:v>89.960986907839171</c:v>
                </c:pt>
                <c:pt idx="14">
                  <c:v>89.960078087377568</c:v>
                </c:pt>
                <c:pt idx="15">
                  <c:v>89.959148091426187</c:v>
                </c:pt>
                <c:pt idx="16">
                  <c:v>89.958196426292048</c:v>
                </c:pt>
                <c:pt idx="17">
                  <c:v>89.95722258675049</c:v>
                </c:pt>
                <c:pt idx="18">
                  <c:v>89.956226055774138</c:v>
                </c:pt>
                <c:pt idx="19">
                  <c:v>89.955206304255455</c:v>
                </c:pt>
                <c:pt idx="20">
                  <c:v>89.954162790722975</c:v>
                </c:pt>
                <c:pt idx="21">
                  <c:v>89.953094961050269</c:v>
                </c:pt>
                <c:pt idx="22">
                  <c:v>89.952002248158323</c:v>
                </c:pt>
                <c:pt idx="23">
                  <c:v>89.950884071710561</c:v>
                </c:pt>
                <c:pt idx="24">
                  <c:v>89.949739837800578</c:v>
                </c:pt>
                <c:pt idx="25">
                  <c:v>89.948568938632405</c:v>
                </c:pt>
                <c:pt idx="26">
                  <c:v>89.947370752193081</c:v>
                </c:pt>
                <c:pt idx="27">
                  <c:v>89.946144641917115</c:v>
                </c:pt>
                <c:pt idx="28">
                  <c:v>89.944889956343232</c:v>
                </c:pt>
                <c:pt idx="29">
                  <c:v>89.943606028762431</c:v>
                </c:pt>
                <c:pt idx="30">
                  <c:v>89.942292176857663</c:v>
                </c:pt>
                <c:pt idx="31">
                  <c:v>89.940947702334711</c:v>
                </c:pt>
                <c:pt idx="32">
                  <c:v>89.939571890544286</c:v>
                </c:pt>
                <c:pt idx="33">
                  <c:v>89.938164010094539</c:v>
                </c:pt>
                <c:pt idx="34">
                  <c:v>89.936723312454433</c:v>
                </c:pt>
                <c:pt idx="35">
                  <c:v>89.935249031547173</c:v>
                </c:pt>
                <c:pt idx="36">
                  <c:v>89.933740383333912</c:v>
                </c:pt>
                <c:pt idx="37">
                  <c:v>89.932196565387017</c:v>
                </c:pt>
                <c:pt idx="38">
                  <c:v>89.930616756452821</c:v>
                </c:pt>
                <c:pt idx="39">
                  <c:v>89.92900011600365</c:v>
                </c:pt>
                <c:pt idx="40">
                  <c:v>89.927345783778946</c:v>
                </c:pt>
                <c:pt idx="41">
                  <c:v>89.925652879314555</c:v>
                </c:pt>
                <c:pt idx="42">
                  <c:v>89.923920501460699</c:v>
                </c:pt>
                <c:pt idx="43">
                  <c:v>89.922147727887747</c:v>
                </c:pt>
                <c:pt idx="44">
                  <c:v>89.920333614579718</c:v>
                </c:pt>
                <c:pt idx="45">
                  <c:v>89.918477195314964</c:v>
                </c:pt>
                <c:pt idx="46">
                  <c:v>89.916577481133913</c:v>
                </c:pt>
                <c:pt idx="47">
                  <c:v>89.914633459793279</c:v>
                </c:pt>
                <c:pt idx="48">
                  <c:v>89.912644095206588</c:v>
                </c:pt>
                <c:pt idx="49">
                  <c:v>89.910608326870474</c:v>
                </c:pt>
                <c:pt idx="50">
                  <c:v>89.908525069276152</c:v>
                </c:pt>
                <c:pt idx="51">
                  <c:v>89.906393211306224</c:v>
                </c:pt>
                <c:pt idx="52">
                  <c:v>89.904211615615807</c:v>
                </c:pt>
                <c:pt idx="53">
                  <c:v>89.901979117997811</c:v>
                </c:pt>
                <c:pt idx="54">
                  <c:v>89.899694526731736</c:v>
                </c:pt>
                <c:pt idx="55">
                  <c:v>89.897356621915677</c:v>
                </c:pt>
                <c:pt idx="56">
                  <c:v>89.894964154781093</c:v>
                </c:pt>
                <c:pt idx="57">
                  <c:v>89.89251584698971</c:v>
                </c:pt>
                <c:pt idx="58">
                  <c:v>89.890010389911581</c:v>
                </c:pt>
                <c:pt idx="59">
                  <c:v>89.887446443884684</c:v>
                </c:pt>
                <c:pt idx="60">
                  <c:v>89.884822637454832</c:v>
                </c:pt>
                <c:pt idx="61">
                  <c:v>89.882137566595375</c:v>
                </c:pt>
                <c:pt idx="62">
                  <c:v>89.879389793906199</c:v>
                </c:pt>
                <c:pt idx="63">
                  <c:v>89.876577847791495</c:v>
                </c:pt>
                <c:pt idx="64">
                  <c:v>89.873700221615223</c:v>
                </c:pt>
                <c:pt idx="65">
                  <c:v>89.870755372833969</c:v>
                </c:pt>
                <c:pt idx="66">
                  <c:v>89.867741722106459</c:v>
                </c:pt>
                <c:pt idx="67">
                  <c:v>89.864657652379179</c:v>
                </c:pt>
                <c:pt idx="68">
                  <c:v>89.861501507946258</c:v>
                </c:pt>
                <c:pt idx="69">
                  <c:v>89.85827159348483</c:v>
                </c:pt>
                <c:pt idx="70">
                  <c:v>89.854966173062905</c:v>
                </c:pt>
                <c:pt idx="71">
                  <c:v>89.851583469120484</c:v>
                </c:pt>
                <c:pt idx="72">
                  <c:v>89.84812166142261</c:v>
                </c:pt>
                <c:pt idx="73">
                  <c:v>89.844578885983012</c:v>
                </c:pt>
                <c:pt idx="74">
                  <c:v>89.840953233958047</c:v>
                </c:pt>
                <c:pt idx="75">
                  <c:v>89.837242750509645</c:v>
                </c:pt>
                <c:pt idx="76">
                  <c:v>89.833445433636626</c:v>
                </c:pt>
                <c:pt idx="77">
                  <c:v>89.829559232973125</c:v>
                </c:pt>
                <c:pt idx="78">
                  <c:v>89.825582048553201</c:v>
                </c:pt>
                <c:pt idx="79">
                  <c:v>89.821511729540234</c:v>
                </c:pt>
                <c:pt idx="80">
                  <c:v>89.817346072921353</c:v>
                </c:pt>
                <c:pt idx="81">
                  <c:v>89.813082822163508</c:v>
                </c:pt>
                <c:pt idx="82">
                  <c:v>89.808719665833209</c:v>
                </c:pt>
                <c:pt idx="83">
                  <c:v>89.80425423617497</c:v>
                </c:pt>
                <c:pt idx="84">
                  <c:v>89.799684107651331</c:v>
                </c:pt>
                <c:pt idx="85">
                  <c:v>89.795006795440386</c:v>
                </c:pt>
                <c:pt idx="86">
                  <c:v>89.790219753890497</c:v>
                </c:pt>
                <c:pt idx="87">
                  <c:v>89.78532037493197</c:v>
                </c:pt>
                <c:pt idx="88">
                  <c:v>89.780305986442926</c:v>
                </c:pt>
                <c:pt idx="89">
                  <c:v>89.775173850569786</c:v>
                </c:pt>
                <c:pt idx="90">
                  <c:v>89.76992116199952</c:v>
                </c:pt>
                <c:pt idx="91">
                  <c:v>89.764545046184026</c:v>
                </c:pt>
                <c:pt idx="92">
                  <c:v>89.759042557515031</c:v>
                </c:pt>
                <c:pt idx="93">
                  <c:v>89.753410677447775</c:v>
                </c:pt>
                <c:pt idx="94">
                  <c:v>89.747646312572954</c:v>
                </c:pt>
                <c:pt idx="95">
                  <c:v>89.74174629263625</c:v>
                </c:pt>
                <c:pt idx="96">
                  <c:v>89.735707368503483</c:v>
                </c:pt>
                <c:pt idx="97">
                  <c:v>89.729526210071583</c:v>
                </c:pt>
                <c:pt idx="98">
                  <c:v>89.723199404123861</c:v>
                </c:pt>
                <c:pt idx="99">
                  <c:v>89.716723452128591</c:v>
                </c:pt>
                <c:pt idx="100">
                  <c:v>89.710094767980678</c:v>
                </c:pt>
                <c:pt idx="101">
                  <c:v>89.703309675687109</c:v>
                </c:pt>
                <c:pt idx="102">
                  <c:v>89.69636440699243</c:v>
                </c:pt>
                <c:pt idx="103">
                  <c:v>89.689255098947712</c:v>
                </c:pt>
                <c:pt idx="104">
                  <c:v>89.68197779142065</c:v>
                </c:pt>
                <c:pt idx="105">
                  <c:v>89.674528424547688</c:v>
                </c:pt>
                <c:pt idx="106">
                  <c:v>89.666902836127903</c:v>
                </c:pt>
                <c:pt idx="107">
                  <c:v>89.659096758960132</c:v>
                </c:pt>
                <c:pt idx="108">
                  <c:v>89.651105818123355</c:v>
                </c:pt>
                <c:pt idx="109">
                  <c:v>89.642925528200863</c:v>
                </c:pt>
                <c:pt idx="110">
                  <c:v>89.634551290450304</c:v>
                </c:pt>
                <c:pt idx="111">
                  <c:v>89.625978389921826</c:v>
                </c:pt>
                <c:pt idx="112">
                  <c:v>89.617201992523064</c:v>
                </c:pt>
                <c:pt idx="113">
                  <c:v>89.608217142037773</c:v>
                </c:pt>
                <c:pt idx="114">
                  <c:v>89.599018757095251</c:v>
                </c:pt>
                <c:pt idx="115">
                  <c:v>89.589601628098123</c:v>
                </c:pt>
                <c:pt idx="116">
                  <c:v>89.57996041410901</c:v>
                </c:pt>
                <c:pt idx="117">
                  <c:v>89.570089639698452</c:v>
                </c:pt>
                <c:pt idx="118">
                  <c:v>89.559983691762383</c:v>
                </c:pt>
                <c:pt idx="119">
                  <c:v>89.549636816306304</c:v>
                </c:pt>
                <c:pt idx="120">
                  <c:v>89.539043115207733</c:v>
                </c:pt>
                <c:pt idx="121">
                  <c:v>89.528196542955598</c:v>
                </c:pt>
                <c:pt idx="122">
                  <c:v>89.517090903375305</c:v>
                </c:pt>
                <c:pt idx="123">
                  <c:v>89.50571984634341</c:v>
                </c:pt>
                <c:pt idx="124">
                  <c:v>89.494076864494417</c:v>
                </c:pt>
                <c:pt idx="125">
                  <c:v>89.48215528992904</c:v>
                </c:pt>
                <c:pt idx="126">
                  <c:v>89.469948290927348</c:v>
                </c:pt>
                <c:pt idx="127">
                  <c:v>89.45744886867088</c:v>
                </c:pt>
                <c:pt idx="128">
                  <c:v>89.44464985398055</c:v>
                </c:pt>
                <c:pt idx="129">
                  <c:v>89.431543904072853</c:v>
                </c:pt>
                <c:pt idx="130">
                  <c:v>89.418123499340979</c:v>
                </c:pt>
                <c:pt idx="131">
                  <c:v>89.40438094016514</c:v>
                </c:pt>
                <c:pt idx="132">
                  <c:v>89.390308343749993</c:v>
                </c:pt>
                <c:pt idx="133">
                  <c:v>89.375897640999639</c:v>
                </c:pt>
                <c:pt idx="134">
                  <c:v>89.361140573425288</c:v>
                </c:pt>
                <c:pt idx="135">
                  <c:v>89.34602869008863</c:v>
                </c:pt>
                <c:pt idx="136">
                  <c:v>89.330553344581048</c:v>
                </c:pt>
                <c:pt idx="137">
                  <c:v>89.314705692035176</c:v>
                </c:pt>
                <c:pt idx="138">
                  <c:v>89.298476686166026</c:v>
                </c:pt>
                <c:pt idx="139">
                  <c:v>89.281857076337133</c:v>
                </c:pt>
                <c:pt idx="140">
                  <c:v>89.264837404644496</c:v>
                </c:pt>
                <c:pt idx="141">
                  <c:v>89.247408003011472</c:v>
                </c:pt>
                <c:pt idx="142">
                  <c:v>89.229558990280978</c:v>
                </c:pt>
                <c:pt idx="143">
                  <c:v>89.211280269297873</c:v>
                </c:pt>
                <c:pt idx="144">
                  <c:v>89.192561523965566</c:v>
                </c:pt>
                <c:pt idx="145">
                  <c:v>89.173392216257781</c:v>
                </c:pt>
                <c:pt idx="146">
                  <c:v>89.15376158317531</c:v>
                </c:pt>
                <c:pt idx="147">
                  <c:v>89.133658633621664</c:v>
                </c:pt>
                <c:pt idx="148">
                  <c:v>89.113072145182812</c:v>
                </c:pt>
                <c:pt idx="149">
                  <c:v>89.0919906607825</c:v>
                </c:pt>
                <c:pt idx="150">
                  <c:v>89.070402485197675</c:v>
                </c:pt>
                <c:pt idx="151">
                  <c:v>89.048295681403388</c:v>
                </c:pt>
                <c:pt idx="152">
                  <c:v>89.025658066725271</c:v>
                </c:pt>
                <c:pt idx="153">
                  <c:v>89.002477208773982</c:v>
                </c:pt>
                <c:pt idx="154">
                  <c:v>88.978740421138141</c:v>
                </c:pt>
                <c:pt idx="155">
                  <c:v>88.954434758805661</c:v>
                </c:pt>
                <c:pt idx="156">
                  <c:v>88.929547013295775</c:v>
                </c:pt>
                <c:pt idx="157">
                  <c:v>88.904063707473611</c:v>
                </c:pt>
                <c:pt idx="158">
                  <c:v>88.877971090028097</c:v>
                </c:pt>
                <c:pt idx="159">
                  <c:v>88.851255129589219</c:v>
                </c:pt>
                <c:pt idx="160">
                  <c:v>88.823901508471195</c:v>
                </c:pt>
                <c:pt idx="161">
                  <c:v>88.79589561602215</c:v>
                </c:pt>
                <c:pt idx="162">
                  <c:v>88.767222541565815</c:v>
                </c:pt>
                <c:pt idx="163">
                  <c:v>88.737867066926029</c:v>
                </c:pt>
                <c:pt idx="164">
                  <c:v>88.707813658526973</c:v>
                </c:pt>
                <c:pt idx="165">
                  <c:v>88.677046459056967</c:v>
                </c:pt>
                <c:pt idx="166">
                  <c:v>88.645549278701424</c:v>
                </c:pt>
                <c:pt idx="167">
                  <c:v>88.613305585942143</c:v>
                </c:pt>
                <c:pt idx="168">
                  <c:v>88.580298497921234</c:v>
                </c:pt>
                <c:pt idx="169">
                  <c:v>88.546510770382753</c:v>
                </c:pt>
                <c:pt idx="170">
                  <c:v>88.511924787195312</c:v>
                </c:pt>
                <c:pt idx="171">
                  <c:v>88.476522549466637</c:v>
                </c:pt>
                <c:pt idx="172">
                  <c:v>88.440285664261253</c:v>
                </c:pt>
                <c:pt idx="173">
                  <c:v>88.403195332940498</c:v>
                </c:pt>
                <c:pt idx="174">
                  <c:v>88.365232339130003</c:v>
                </c:pt>
                <c:pt idx="175">
                  <c:v>88.326377036340645</c:v>
                </c:pt>
                <c:pt idx="176">
                  <c:v>88.28660933525353</c:v>
                </c:pt>
                <c:pt idx="177">
                  <c:v>88.245908690685553</c:v>
                </c:pt>
                <c:pt idx="178">
                  <c:v>88.204254088258054</c:v>
                </c:pt>
                <c:pt idx="179">
                  <c:v>88.161624030775414</c:v>
                </c:pt>
                <c:pt idx="180">
                  <c:v>88.117996524341166</c:v>
                </c:pt>
                <c:pt idx="181">
                  <c:v>88.073349064212394</c:v>
                </c:pt>
                <c:pt idx="182">
                  <c:v>88.027658620420382</c:v>
                </c:pt>
                <c:pt idx="183">
                  <c:v>87.980901623155617</c:v>
                </c:pt>
                <c:pt idx="184">
                  <c:v>87.933053947938802</c:v>
                </c:pt>
                <c:pt idx="185">
                  <c:v>87.884090900579338</c:v>
                </c:pt>
                <c:pt idx="186">
                  <c:v>87.833987201931834</c:v>
                </c:pt>
                <c:pt idx="187">
                  <c:v>87.782716972451595</c:v>
                </c:pt>
                <c:pt idx="188">
                  <c:v>87.730253716559929</c:v>
                </c:pt>
                <c:pt idx="189">
                  <c:v>87.67657030680968</c:v>
                </c:pt>
                <c:pt idx="190">
                  <c:v>87.621638967859923</c:v>
                </c:pt>
                <c:pt idx="191">
                  <c:v>87.565431260251586</c:v>
                </c:pt>
                <c:pt idx="192">
                  <c:v>87.507918063981904</c:v>
                </c:pt>
                <c:pt idx="193">
                  <c:v>87.449069561871823</c:v>
                </c:pt>
                <c:pt idx="194">
                  <c:v>87.388855222719059</c:v>
                </c:pt>
                <c:pt idx="195">
                  <c:v>87.327243784227448</c:v>
                </c:pt>
                <c:pt idx="196">
                  <c:v>87.26420323570423</c:v>
                </c:pt>
                <c:pt idx="197">
                  <c:v>87.199700800513739</c:v>
                </c:pt>
                <c:pt idx="198">
                  <c:v>87.133702918274409</c:v>
                </c:pt>
                <c:pt idx="199">
                  <c:v>87.066175226788417</c:v>
                </c:pt>
                <c:pt idx="200">
                  <c:v>86.997082543690468</c:v>
                </c:pt>
                <c:pt idx="201">
                  <c:v>86.926388847800567</c:v>
                </c:pt>
                <c:pt idx="202">
                  <c:v>86.854057260168219</c:v>
                </c:pt>
                <c:pt idx="203">
                  <c:v>86.780050024792345</c:v>
                </c:pt>
                <c:pt idx="204">
                  <c:v>86.704328489002933</c:v>
                </c:pt>
                <c:pt idx="205">
                  <c:v>86.626853083489948</c:v>
                </c:pt>
                <c:pt idx="206">
                  <c:v>86.547583301963996</c:v>
                </c:pt>
                <c:pt idx="207">
                  <c:v>86.466477680434934</c:v>
                </c:pt>
                <c:pt idx="208">
                  <c:v>86.383493776093772</c:v>
                </c:pt>
                <c:pt idx="209">
                  <c:v>86.298588145782119</c:v>
                </c:pt>
                <c:pt idx="210">
                  <c:v>86.211716324038335</c:v>
                </c:pt>
                <c:pt idx="211">
                  <c:v>86.122832800703563</c:v>
                </c:pt>
                <c:pt idx="212">
                  <c:v>86.03189099807588</c:v>
                </c:pt>
                <c:pt idx="213">
                  <c:v>85.938843247599834</c:v>
                </c:pt>
                <c:pt idx="214">
                  <c:v>85.843640766077698</c:v>
                </c:pt>
                <c:pt idx="215">
                  <c:v>85.746233631391434</c:v>
                </c:pt>
                <c:pt idx="216">
                  <c:v>85.646570757723168</c:v>
                </c:pt>
                <c:pt idx="217">
                  <c:v>85.544599870263241</c:v>
                </c:pt>
                <c:pt idx="218">
                  <c:v>85.440267479395146</c:v>
                </c:pt>
                <c:pt idx="219">
                  <c:v>85.333518854346451</c:v>
                </c:pt>
                <c:pt idx="220">
                  <c:v>85.224297996298702</c:v>
                </c:pt>
                <c:pt idx="221">
                  <c:v>85.112547610942926</c:v>
                </c:pt>
                <c:pt idx="222">
                  <c:v>84.998209080475959</c:v>
                </c:pt>
                <c:pt idx="223">
                  <c:v>84.881222435028576</c:v>
                </c:pt>
                <c:pt idx="224">
                  <c:v>84.761526323516463</c:v>
                </c:pt>
                <c:pt idx="225">
                  <c:v>84.639057983909879</c:v>
                </c:pt>
                <c:pt idx="226">
                  <c:v>84.513753212913585</c:v>
                </c:pt>
                <c:pt idx="227">
                  <c:v>84.385546335054229</c:v>
                </c:pt>
                <c:pt idx="228">
                  <c:v>84.254370171166585</c:v>
                </c:pt>
                <c:pt idx="229">
                  <c:v>84.120156006279743</c:v>
                </c:pt>
                <c:pt idx="230">
                  <c:v>83.982833556895059</c:v>
                </c:pt>
                <c:pt idx="231">
                  <c:v>83.842330937657124</c:v>
                </c:pt>
                <c:pt idx="232">
                  <c:v>83.698574627415141</c:v>
                </c:pt>
                <c:pt idx="233">
                  <c:v>83.551489434673783</c:v>
                </c:pt>
                <c:pt idx="234">
                  <c:v>83.400998462434387</c:v>
                </c:pt>
                <c:pt idx="235">
                  <c:v>83.247023072428576</c:v>
                </c:pt>
                <c:pt idx="236">
                  <c:v>83.089482848747366</c:v>
                </c:pt>
                <c:pt idx="237">
                  <c:v>82.928295560867667</c:v>
                </c:pt>
                <c:pt idx="238">
                  <c:v>82.763377126085629</c:v>
                </c:pt>
                <c:pt idx="239">
                  <c:v>82.594641571359034</c:v>
                </c:pt>
                <c:pt idx="240">
                  <c:v>82.422000994571832</c:v>
                </c:pt>
                <c:pt idx="241">
                  <c:v>82.245365525227598</c:v>
                </c:pt>
                <c:pt idx="242">
                  <c:v>82.064643284585102</c:v>
                </c:pt>
                <c:pt idx="243">
                  <c:v>81.879740345251378</c:v>
                </c:pt>
                <c:pt idx="244">
                  <c:v>81.690560690246087</c:v>
                </c:pt>
                <c:pt idx="245">
                  <c:v>81.497006171557132</c:v>
                </c:pt>
                <c:pt idx="246">
                  <c:v>81.29897646820811</c:v>
                </c:pt>
                <c:pt idx="247">
                  <c:v>81.096369043861586</c:v>
                </c:pt>
                <c:pt idx="248">
                  <c:v>80.889079103983178</c:v>
                </c:pt>
                <c:pt idx="249">
                  <c:v>80.676999552598488</c:v>
                </c:pt>
                <c:pt idx="250">
                  <c:v>80.460020948672309</c:v>
                </c:pt>
                <c:pt idx="251">
                  <c:v>80.238031462150616</c:v>
                </c:pt>
                <c:pt idx="252">
                  <c:v>80.010916829701529</c:v>
                </c:pt>
                <c:pt idx="253">
                  <c:v>79.77856031020201</c:v>
                </c:pt>
                <c:pt idx="254">
                  <c:v>79.54084264001861</c:v>
                </c:pt>
                <c:pt idx="255">
                  <c:v>79.297641988134444</c:v>
                </c:pt>
                <c:pt idx="256">
                  <c:v>79.048833911182882</c:v>
                </c:pt>
                <c:pt idx="257">
                  <c:v>78.794291308449232</c:v>
                </c:pt>
                <c:pt idx="258">
                  <c:v>78.533884376912297</c:v>
                </c:pt>
                <c:pt idx="259">
                  <c:v>78.26748056640028</c:v>
                </c:pt>
                <c:pt idx="260">
                  <c:v>77.994944534943329</c:v>
                </c:pt>
                <c:pt idx="261">
                  <c:v>77.716138104412821</c:v>
                </c:pt>
                <c:pt idx="262">
                  <c:v>77.430920216543356</c:v>
                </c:pt>
                <c:pt idx="263">
                  <c:v>77.139146889443566</c:v>
                </c:pt>
                <c:pt idx="264">
                  <c:v>76.840671174707111</c:v>
                </c:pt>
                <c:pt idx="265">
                  <c:v>76.535343115248438</c:v>
                </c:pt>
                <c:pt idx="266">
                  <c:v>76.223009703993796</c:v>
                </c:pt>
                <c:pt idx="267">
                  <c:v>75.90351484357133</c:v>
                </c:pt>
                <c:pt idx="268">
                  <c:v>75.576699307151117</c:v>
                </c:pt>
                <c:pt idx="269">
                  <c:v>75.242400700603</c:v>
                </c:pt>
                <c:pt idx="270">
                  <c:v>74.900453426146257</c:v>
                </c:pt>
                <c:pt idx="271">
                  <c:v>74.550688647682804</c:v>
                </c:pt>
                <c:pt idx="272">
                  <c:v>74.1929342580179</c:v>
                </c:pt>
                <c:pt idx="273">
                  <c:v>73.827014848183964</c:v>
                </c:pt>
                <c:pt idx="274">
                  <c:v>73.452751679105873</c:v>
                </c:pt>
                <c:pt idx="275">
                  <c:v>73.069962655850347</c:v>
                </c:pt>
                <c:pt idx="276">
                  <c:v>72.678462304734296</c:v>
                </c:pt>
                <c:pt idx="277">
                  <c:v>72.278061753569276</c:v>
                </c:pt>
                <c:pt idx="278">
                  <c:v>71.868568715350804</c:v>
                </c:pt>
                <c:pt idx="279">
                  <c:v>71.449787475712256</c:v>
                </c:pt>
                <c:pt idx="280">
                  <c:v>71.021518884490121</c:v>
                </c:pt>
                <c:pt idx="281">
                  <c:v>70.583560351763694</c:v>
                </c:pt>
                <c:pt idx="282">
                  <c:v>70.13570584875842</c:v>
                </c:pt>
                <c:pt idx="283">
                  <c:v>69.677745914025877</c:v>
                </c:pt>
                <c:pt idx="284">
                  <c:v>69.209467665334699</c:v>
                </c:pt>
                <c:pt idx="285">
                  <c:v>68.73065481773601</c:v>
                </c:pt>
                <c:pt idx="286">
                  <c:v>68.241087708292397</c:v>
                </c:pt>
                <c:pt idx="287">
                  <c:v>67.740543327983389</c:v>
                </c:pt>
                <c:pt idx="288">
                  <c:v>67.228795361336253</c:v>
                </c:pt>
                <c:pt idx="289">
                  <c:v>66.705614234350421</c:v>
                </c:pt>
                <c:pt idx="290">
                  <c:v>66.170767171321856</c:v>
                </c:pt>
                <c:pt idx="291">
                  <c:v>65.624018261201229</c:v>
                </c:pt>
                <c:pt idx="292">
                  <c:v>65.065128534147135</c:v>
                </c:pt>
                <c:pt idx="293">
                  <c:v>64.493856048975218</c:v>
                </c:pt>
                <c:pt idx="294">
                  <c:v>63.909955992224624</c:v>
                </c:pt>
                <c:pt idx="295">
                  <c:v>63.313180789609518</c:v>
                </c:pt>
                <c:pt idx="296">
                  <c:v>62.703280230639727</c:v>
                </c:pt>
                <c:pt idx="297">
                  <c:v>62.080001607236817</c:v>
                </c:pt>
                <c:pt idx="298">
                  <c:v>61.443089867199525</c:v>
                </c:pt>
                <c:pt idx="299">
                  <c:v>60.792287783400766</c:v>
                </c:pt>
                <c:pt idx="300">
                  <c:v>60.127336139631083</c:v>
                </c:pt>
                <c:pt idx="301">
                  <c:v>59.447973934025406</c:v>
                </c:pt>
                <c:pt idx="302">
                  <c:v>58.75393860104009</c:v>
                </c:pt>
                <c:pt idx="303">
                  <c:v>58.044966252969267</c:v>
                </c:pt>
                <c:pt idx="304">
                  <c:v>57.320791942006288</c:v>
                </c:pt>
                <c:pt idx="305">
                  <c:v>56.581149943875076</c:v>
                </c:pt>
                <c:pt idx="306">
                  <c:v>55.825774064069911</c:v>
                </c:pt>
                <c:pt idx="307">
                  <c:v>55.054397967744691</c:v>
                </c:pt>
                <c:pt idx="308">
                  <c:v>54.266755534302249</c:v>
                </c:pt>
                <c:pt idx="309">
                  <c:v>53.462581237720642</c:v>
                </c:pt>
                <c:pt idx="310">
                  <c:v>52.641610553653628</c:v>
                </c:pt>
                <c:pt idx="311">
                  <c:v>51.803580394311282</c:v>
                </c:pt>
                <c:pt idx="312">
                  <c:v>50.948229572108225</c:v>
                </c:pt>
                <c:pt idx="313">
                  <c:v>50.075299293024742</c:v>
                </c:pt>
                <c:pt idx="314">
                  <c:v>49.184533680577339</c:v>
                </c:pt>
                <c:pt idx="315">
                  <c:v>48.275680331235826</c:v>
                </c:pt>
                <c:pt idx="316">
                  <c:v>47.348490902050173</c:v>
                </c:pt>
                <c:pt idx="317">
                  <c:v>46.402721731163091</c:v>
                </c:pt>
                <c:pt idx="318">
                  <c:v>45.43813449177793</c:v>
                </c:pt>
                <c:pt idx="319">
                  <c:v>44.454496880040161</c:v>
                </c:pt>
                <c:pt idx="320">
                  <c:v>43.451583337144157</c:v>
                </c:pt>
                <c:pt idx="321">
                  <c:v>42.429175805830994</c:v>
                </c:pt>
                <c:pt idx="322">
                  <c:v>41.387064521261713</c:v>
                </c:pt>
                <c:pt idx="323">
                  <c:v>40.32504883606498</c:v>
                </c:pt>
                <c:pt idx="324">
                  <c:v>39.242938079124592</c:v>
                </c:pt>
                <c:pt idx="325">
                  <c:v>38.140552447464728</c:v>
                </c:pt>
                <c:pt idx="326">
                  <c:v>37.017723930302644</c:v>
                </c:pt>
                <c:pt idx="327">
                  <c:v>35.874297264069298</c:v>
                </c:pt>
                <c:pt idx="328">
                  <c:v>34.710130916906742</c:v>
                </c:pt>
                <c:pt idx="329">
                  <c:v>33.525098100798729</c:v>
                </c:pt>
                <c:pt idx="330">
                  <c:v>32.319087809178889</c:v>
                </c:pt>
                <c:pt idx="331">
                  <c:v>31.092005877461734</c:v>
                </c:pt>
                <c:pt idx="332">
                  <c:v>29.843776063585192</c:v>
                </c:pt>
                <c:pt idx="333">
                  <c:v>28.574341145230676</c:v>
                </c:pt>
                <c:pt idx="334">
                  <c:v>27.283664029988611</c:v>
                </c:pt>
                <c:pt idx="335">
                  <c:v>25.97172887429657</c:v>
                </c:pt>
                <c:pt idx="336">
                  <c:v>24.638542206559027</c:v>
                </c:pt>
                <c:pt idx="337">
                  <c:v>23.284134049395746</c:v>
                </c:pt>
                <c:pt idx="338">
                  <c:v>21.908559035559044</c:v>
                </c:pt>
                <c:pt idx="339">
                  <c:v>20.511897511602886</c:v>
                </c:pt>
                <c:pt idx="340">
                  <c:v>19.094256622980947</c:v>
                </c:pt>
                <c:pt idx="341">
                  <c:v>17.655771373842789</c:v>
                </c:pt>
                <c:pt idx="342">
                  <c:v>16.196605654425358</c:v>
                </c:pt>
                <c:pt idx="343">
                  <c:v>14.716953228584414</c:v>
                </c:pt>
                <c:pt idx="344">
                  <c:v>13.217038673708659</c:v>
                </c:pt>
                <c:pt idx="345">
                  <c:v>11.697118264995247</c:v>
                </c:pt>
                <c:pt idx="346">
                  <c:v>10.157480795857959</c:v>
                </c:pt>
                <c:pt idx="347">
                  <c:v>8.5984483261084002</c:v>
                </c:pt>
                <c:pt idx="348">
                  <c:v>7.0203768494445464</c:v>
                </c:pt>
                <c:pt idx="349">
                  <c:v>5.4236568718254956</c:v>
                </c:pt>
                <c:pt idx="350">
                  <c:v>3.8087138923566077</c:v>
                </c:pt>
                <c:pt idx="351">
                  <c:v>2.1760087785187303</c:v>
                </c:pt>
                <c:pt idx="352">
                  <c:v>0.52603802781641062</c:v>
                </c:pt>
                <c:pt idx="353">
                  <c:v>-1.1406660916816254</c:v>
                </c:pt>
                <c:pt idx="354">
                  <c:v>-2.823535528991151</c:v>
                </c:pt>
                <c:pt idx="355">
                  <c:v>-4.5219665725259341</c:v>
                </c:pt>
                <c:pt idx="356">
                  <c:v>-6.2353201129010092</c:v>
                </c:pt>
                <c:pt idx="357">
                  <c:v>-7.9629220512406791</c:v>
                </c:pt>
                <c:pt idx="358">
                  <c:v>-9.7040638571412696</c:v>
                </c:pt>
                <c:pt idx="359">
                  <c:v>-11.458003279453536</c:v>
                </c:pt>
                <c:pt idx="360">
                  <c:v>-13.223965211993868</c:v>
                </c:pt>
                <c:pt idx="361">
                  <c:v>-15.001142715142359</c:v>
                </c:pt>
                <c:pt idx="362">
                  <c:v>-16.788698193093666</c:v>
                </c:pt>
                <c:pt idx="363">
                  <c:v>-18.585764725255007</c:v>
                </c:pt>
                <c:pt idx="364">
                  <c:v>-20.391447548994684</c:v>
                </c:pt>
                <c:pt idx="365">
                  <c:v>-22.204825689616083</c:v>
                </c:pt>
                <c:pt idx="366">
                  <c:v>-24.024953732117719</c:v>
                </c:pt>
                <c:pt idx="367">
                  <c:v>-25.85086372796032</c:v>
                </c:pt>
                <c:pt idx="368">
                  <c:v>-27.681567228817666</c:v>
                </c:pt>
                <c:pt idx="369">
                  <c:v>-29.516057438004157</c:v>
                </c:pt>
                <c:pt idx="370">
                  <c:v>-31.353311469155017</c:v>
                </c:pt>
                <c:pt idx="371">
                  <c:v>-33.192292700623256</c:v>
                </c:pt>
                <c:pt idx="372">
                  <c:v>-35.031953213108686</c:v>
                </c:pt>
                <c:pt idx="373">
                  <c:v>-36.871236297155647</c:v>
                </c:pt>
                <c:pt idx="374">
                  <c:v>-38.709079016473417</c:v>
                </c:pt>
                <c:pt idx="375">
                  <c:v>-40.544414812431313</c:v>
                </c:pt>
                <c:pt idx="376">
                  <c:v>-42.376176134693253</c:v>
                </c:pt>
                <c:pt idx="377">
                  <c:v>-44.203297082698434</c:v>
                </c:pt>
                <c:pt idx="378">
                  <c:v>-46.024716042619495</c:v>
                </c:pt>
                <c:pt idx="379">
                  <c:v>-47.839378304540475</c:v>
                </c:pt>
                <c:pt idx="380">
                  <c:v>-49.646238644837211</c:v>
                </c:pt>
                <c:pt idx="381">
                  <c:v>-51.444263859204007</c:v>
                </c:pt>
                <c:pt idx="382">
                  <c:v>-53.23243523235098</c:v>
                </c:pt>
                <c:pt idx="383">
                  <c:v>-55.00975093113702</c:v>
                </c:pt>
                <c:pt idx="384">
                  <c:v>-56.775228308790709</c:v>
                </c:pt>
                <c:pt idx="385">
                  <c:v>-58.527906108877602</c:v>
                </c:pt>
                <c:pt idx="386">
                  <c:v>-60.266846558774112</c:v>
                </c:pt>
                <c:pt idx="387">
                  <c:v>-61.991137343617218</c:v>
                </c:pt>
                <c:pt idx="388">
                  <c:v>-63.699893452964936</c:v>
                </c:pt>
                <c:pt idx="389">
                  <c:v>-65.392258893721987</c:v>
                </c:pt>
                <c:pt idx="390">
                  <c:v>-67.067408264229414</c:v>
                </c:pt>
                <c:pt idx="391">
                  <c:v>-68.724548185791107</c:v>
                </c:pt>
                <c:pt idx="392">
                  <c:v>-70.362918589242256</c:v>
                </c:pt>
                <c:pt idx="393">
                  <c:v>-71.981793855496662</c:v>
                </c:pt>
                <c:pt idx="394">
                  <c:v>-73.580483810284377</c:v>
                </c:pt>
                <c:pt idx="395">
                  <c:v>-75.158334574507421</c:v>
                </c:pt>
                <c:pt idx="396">
                  <c:v>-76.714729272778939</c:v>
                </c:pt>
                <c:pt idx="397">
                  <c:v>-78.249088603767277</c:v>
                </c:pt>
                <c:pt idx="398">
                  <c:v>-79.760871276922757</c:v>
                </c:pt>
                <c:pt idx="399">
                  <c:v>-81.24957432101435</c:v>
                </c:pt>
                <c:pt idx="400">
                  <c:v>-82.714733270639357</c:v>
                </c:pt>
                <c:pt idx="401">
                  <c:v>-84.155922237504896</c:v>
                </c:pt>
                <c:pt idx="402">
                  <c:v>-85.572753873773223</c:v>
                </c:pt>
                <c:pt idx="403">
                  <c:v>-86.964879235165711</c:v>
                </c:pt>
                <c:pt idx="404">
                  <c:v>-88.331987551789936</c:v>
                </c:pt>
                <c:pt idx="405">
                  <c:v>-89.673805914816896</c:v>
                </c:pt>
                <c:pt idx="406">
                  <c:v>-90.990098887200389</c:v>
                </c:pt>
                <c:pt idx="407">
                  <c:v>-92.280668046570227</c:v>
                </c:pt>
                <c:pt idx="408">
                  <c:v>-93.545351468312617</c:v>
                </c:pt>
                <c:pt idx="409">
                  <c:v>-94.784023156601847</c:v>
                </c:pt>
                <c:pt idx="410">
                  <c:v>-95.996592430858058</c:v>
                </c:pt>
                <c:pt idx="411">
                  <c:v>-97.183003274719553</c:v>
                </c:pt>
                <c:pt idx="412">
                  <c:v>-98.343233654185568</c:v>
                </c:pt>
                <c:pt idx="413">
                  <c:v>-99.477294811086665</c:v>
                </c:pt>
                <c:pt idx="414">
                  <c:v>-100.58523053751424</c:v>
                </c:pt>
                <c:pt idx="415">
                  <c:v>-101.6671164362558</c:v>
                </c:pt>
                <c:pt idx="416">
                  <c:v>-102.72305917169523</c:v>
                </c:pt>
                <c:pt idx="417">
                  <c:v>-103.75319571501485</c:v>
                </c:pt>
                <c:pt idx="418">
                  <c:v>-104.75769258690494</c:v>
                </c:pt>
                <c:pt idx="419">
                  <c:v>-105.7367451003639</c:v>
                </c:pt>
                <c:pt idx="420">
                  <c:v>-106.69057660553393</c:v>
                </c:pt>
                <c:pt idx="421">
                  <c:v>-107.61943773790622</c:v>
                </c:pt>
                <c:pt idx="422">
                  <c:v>-108.52360567063172</c:v>
                </c:pt>
                <c:pt idx="423">
                  <c:v>-109.40338337109687</c:v>
                </c:pt>
                <c:pt idx="424">
                  <c:v>-110.2590988613739</c:v>
                </c:pt>
                <c:pt idx="425">
                  <c:v>-111.09110448164974</c:v>
                </c:pt>
                <c:pt idx="426">
                  <c:v>-111.89977615526907</c:v>
                </c:pt>
                <c:pt idx="427">
                  <c:v>-112.68551265358754</c:v>
                </c:pt>
                <c:pt idx="428">
                  <c:v>-113.44873485847147</c:v>
                </c:pt>
                <c:pt idx="429">
                  <c:v>-114.18988501994808</c:v>
                </c:pt>
                <c:pt idx="430">
                  <c:v>-114.90942600623518</c:v>
                </c:pt>
                <c:pt idx="431">
                  <c:v>-115.60784054318871</c:v>
                </c:pt>
                <c:pt idx="432">
                  <c:v>-116.28563044004375</c:v>
                </c:pt>
                <c:pt idx="433">
                  <c:v>-116.9433157982519</c:v>
                </c:pt>
                <c:pt idx="434">
                  <c:v>-117.58143420019753</c:v>
                </c:pt>
                <c:pt idx="435">
                  <c:v>-118.20053987461696</c:v>
                </c:pt>
                <c:pt idx="436">
                  <c:v>-118.80120283567581</c:v>
                </c:pt>
                <c:pt idx="437">
                  <c:v>-119.38400799281401</c:v>
                </c:pt>
                <c:pt idx="438">
                  <c:v>-119.94955422872553</c:v>
                </c:pt>
                <c:pt idx="439">
                  <c:v>-120.4984534431315</c:v>
                </c:pt>
                <c:pt idx="440">
                  <c:v>-121.03132956036741</c:v>
                </c:pt>
                <c:pt idx="441">
                  <c:v>-121.54881749919966</c:v>
                </c:pt>
                <c:pt idx="442">
                  <c:v>-122.05156210376191</c:v>
                </c:pt>
                <c:pt idx="443">
                  <c:v>-122.54021703497128</c:v>
                </c:pt>
                <c:pt idx="444">
                  <c:v>-123.01544362232995</c:v>
                </c:pt>
                <c:pt idx="445">
                  <c:v>-123.47790967656078</c:v>
                </c:pt>
                <c:pt idx="446">
                  <c:v>-123.92828826410039</c:v>
                </c:pt>
                <c:pt idx="447">
                  <c:v>-124.3672564450446</c:v>
                </c:pt>
                <c:pt idx="448">
                  <c:v>-124.79549397672866</c:v>
                </c:pt>
                <c:pt idx="449">
                  <c:v>-125.21368198568882</c:v>
                </c:pt>
                <c:pt idx="450">
                  <c:v>-125.62250161130471</c:v>
                </c:pt>
                <c:pt idx="451">
                  <c:v>-126.02263262494976</c:v>
                </c:pt>
                <c:pt idx="452">
                  <c:v>-126.41475202896729</c:v>
                </c:pt>
                <c:pt idx="453">
                  <c:v>-126.79953264024066</c:v>
                </c:pt>
                <c:pt idx="454">
                  <c:v>-127.17764166353153</c:v>
                </c:pt>
                <c:pt idx="455">
                  <c:v>-127.54973926010334</c:v>
                </c:pt>
                <c:pt idx="456">
                  <c:v>-127.91647711744415</c:v>
                </c:pt>
                <c:pt idx="457">
                  <c:v>-128.27849702613332</c:v>
                </c:pt>
                <c:pt idx="458">
                  <c:v>-128.63642947005889</c:v>
                </c:pt>
                <c:pt idx="459">
                  <c:v>-128.99089223629849</c:v>
                </c:pt>
                <c:pt idx="460">
                  <c:v>-129.34248905101867</c:v>
                </c:pt>
                <c:pt idx="461">
                  <c:v>-129.69180824771797</c:v>
                </c:pt>
                <c:pt idx="462">
                  <c:v>-130.03942147406497</c:v>
                </c:pt>
                <c:pt idx="463">
                  <c:v>-130.38588244343654</c:v>
                </c:pt>
                <c:pt idx="464">
                  <c:v>-130.731725737077</c:v>
                </c:pt>
                <c:pt idx="465">
                  <c:v>-131.0774656625579</c:v>
                </c:pt>
                <c:pt idx="466">
                  <c:v>-131.4235951739438</c:v>
                </c:pt>
                <c:pt idx="467">
                  <c:v>-131.77058485874826</c:v>
                </c:pt>
                <c:pt idx="468">
                  <c:v>-132.11888199642539</c:v>
                </c:pt>
                <c:pt idx="469">
                  <c:v>-132.46890969276714</c:v>
                </c:pt>
                <c:pt idx="470">
                  <c:v>-132.82106609418571</c:v>
                </c:pt>
                <c:pt idx="471">
                  <c:v>-133.17572368546081</c:v>
                </c:pt>
                <c:pt idx="472">
                  <c:v>-133.53322867409915</c:v>
                </c:pt>
                <c:pt idx="473">
                  <c:v>-133.89390046404611</c:v>
                </c:pt>
                <c:pt idx="474">
                  <c:v>-134.25803122104594</c:v>
                </c:pt>
                <c:pt idx="475">
                  <c:v>-134.62588553151599</c:v>
                </c:pt>
                <c:pt idx="476">
                  <c:v>-134.99770015636935</c:v>
                </c:pt>
                <c:pt idx="477">
                  <c:v>-135.37368388078067</c:v>
                </c:pt>
                <c:pt idx="478">
                  <c:v>-135.75401746045554</c:v>
                </c:pt>
                <c:pt idx="479">
                  <c:v>-136.13885366452527</c:v>
                </c:pt>
                <c:pt idx="480">
                  <c:v>-136.52831741475978</c:v>
                </c:pt>
                <c:pt idx="481">
                  <c:v>-136.92250602034372</c:v>
                </c:pt>
                <c:pt idx="482">
                  <c:v>-137.32148950702694</c:v>
                </c:pt>
                <c:pt idx="483">
                  <c:v>-137.72531103902386</c:v>
                </c:pt>
                <c:pt idx="484">
                  <c:v>-138.13398743158618</c:v>
                </c:pt>
                <c:pt idx="485">
                  <c:v>-138.54750975173539</c:v>
                </c:pt>
                <c:pt idx="486">
                  <c:v>-138.96584400419965</c:v>
                </c:pt>
                <c:pt idx="487">
                  <c:v>-139.38893189915433</c:v>
                </c:pt>
                <c:pt idx="488">
                  <c:v>-139.81669169792804</c:v>
                </c:pt>
                <c:pt idx="489">
                  <c:v>-140.24901913241433</c:v>
                </c:pt>
                <c:pt idx="490">
                  <c:v>-140.68578839349735</c:v>
                </c:pt>
                <c:pt idx="491">
                  <c:v>-141.12685318340337</c:v>
                </c:pt>
                <c:pt idx="492">
                  <c:v>-141.57204782650774</c:v>
                </c:pt>
                <c:pt idx="493">
                  <c:v>-142.02118843275443</c:v>
                </c:pt>
                <c:pt idx="494">
                  <c:v>-142.47407410753448</c:v>
                </c:pt>
                <c:pt idx="495">
                  <c:v>-142.93048820156707</c:v>
                </c:pt>
                <c:pt idx="496">
                  <c:v>-143.39019959407375</c:v>
                </c:pt>
                <c:pt idx="497">
                  <c:v>-143.85296400234031</c:v>
                </c:pt>
                <c:pt idx="498">
                  <c:v>-144.31852531060983</c:v>
                </c:pt>
                <c:pt idx="499">
                  <c:v>-144.78661691114937</c:v>
                </c:pt>
                <c:pt idx="500">
                  <c:v>-145.2569630503022</c:v>
                </c:pt>
                <c:pt idx="501">
                  <c:v>-145.72928017236973</c:v>
                </c:pt>
                <c:pt idx="502">
                  <c:v>-146.20327825424431</c:v>
                </c:pt>
                <c:pt idx="503">
                  <c:v>-146.67866212389342</c:v>
                </c:pt>
                <c:pt idx="504">
                  <c:v>-147.155132755989</c:v>
                </c:pt>
                <c:pt idx="505">
                  <c:v>-147.63238853827994</c:v>
                </c:pt>
                <c:pt idx="506">
                  <c:v>-148.11012650262958</c:v>
                </c:pt>
                <c:pt idx="507">
                  <c:v>-148.58804351503795</c:v>
                </c:pt>
                <c:pt idx="508">
                  <c:v>-149.06583741942168</c:v>
                </c:pt>
                <c:pt idx="509">
                  <c:v>-149.5432081303878</c:v>
                </c:pt>
                <c:pt idx="510">
                  <c:v>-150.01985867078065</c:v>
                </c:pt>
                <c:pt idx="511">
                  <c:v>-150.49549615031609</c:v>
                </c:pt>
                <c:pt idx="512">
                  <c:v>-150.96983268219455</c:v>
                </c:pt>
                <c:pt idx="513">
                  <c:v>-151.44258623515958</c:v>
                </c:pt>
                <c:pt idx="514">
                  <c:v>-151.91348141906661</c:v>
                </c:pt>
                <c:pt idx="515">
                  <c:v>-152.38225020259489</c:v>
                </c:pt>
                <c:pt idx="516">
                  <c:v>-152.84863256231935</c:v>
                </c:pt>
                <c:pt idx="517">
                  <c:v>-153.31237706291145</c:v>
                </c:pt>
                <c:pt idx="518">
                  <c:v>-153.77324136876092</c:v>
                </c:pt>
                <c:pt idx="519">
                  <c:v>-154.23099268781939</c:v>
                </c:pt>
                <c:pt idx="520">
                  <c:v>-154.68540814892594</c:v>
                </c:pt>
                <c:pt idx="521">
                  <c:v>-155.13627511430309</c:v>
                </c:pt>
                <c:pt idx="522">
                  <c:v>-155.58339142929162</c:v>
                </c:pt>
                <c:pt idx="523">
                  <c:v>-156.02656561173961</c:v>
                </c:pt>
                <c:pt idx="524">
                  <c:v>-156.46561698374927</c:v>
                </c:pt>
                <c:pt idx="525">
                  <c:v>-156.90037574873301</c:v>
                </c:pt>
                <c:pt idx="526">
                  <c:v>-157.33068301693604</c:v>
                </c:pt>
                <c:pt idx="527">
                  <c:v>-157.7563907827371</c:v>
                </c:pt>
                <c:pt idx="528">
                  <c:v>-158.1773618571527</c:v>
                </c:pt>
                <c:pt idx="529">
                  <c:v>-158.59346975904646</c:v>
                </c:pt>
                <c:pt idx="530">
                  <c:v>-159.00459856857069</c:v>
                </c:pt>
                <c:pt idx="531">
                  <c:v>-159.41064274637753</c:v>
                </c:pt>
                <c:pt idx="532">
                  <c:v>-159.81150692209133</c:v>
                </c:pt>
                <c:pt idx="533">
                  <c:v>-160.2071056554793</c:v>
                </c:pt>
                <c:pt idx="534">
                  <c:v>-160.59736317366031</c:v>
                </c:pt>
                <c:pt idx="535">
                  <c:v>-160.9822130875877</c:v>
                </c:pt>
                <c:pt idx="536">
                  <c:v>-161.36159809090555</c:v>
                </c:pt>
                <c:pt idx="537">
                  <c:v>-161.73546964413822</c:v>
                </c:pt>
                <c:pt idx="538">
                  <c:v>-162.10378764700772</c:v>
                </c:pt>
                <c:pt idx="539">
                  <c:v>-162.4665201015107</c:v>
                </c:pt>
                <c:pt idx="540">
                  <c:v>-162.82364276821437</c:v>
                </c:pt>
                <c:pt idx="541">
                  <c:v>-163.17513881805027</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37.83657657237729</c:v>
                </c:pt>
                <c:pt idx="1">
                  <c:v>37.836453712805771</c:v>
                </c:pt>
                <c:pt idx="2">
                  <c:v>37.836325066766186</c:v>
                </c:pt>
                <c:pt idx="3">
                  <c:v>37.836190361909878</c:v>
                </c:pt>
                <c:pt idx="4">
                  <c:v>37.836049313087329</c:v>
                </c:pt>
                <c:pt idx="5">
                  <c:v>37.835901621748398</c:v>
                </c:pt>
                <c:pt idx="6">
                  <c:v>37.835746975314215</c:v>
                </c:pt>
                <c:pt idx="7">
                  <c:v>37.835585046520166</c:v>
                </c:pt>
                <c:pt idx="8">
                  <c:v>37.835415492728181</c:v>
                </c:pt>
                <c:pt idx="9">
                  <c:v>37.835237955206914</c:v>
                </c:pt>
                <c:pt idx="10">
                  <c:v>37.835052058378643</c:v>
                </c:pt>
                <c:pt idx="11">
                  <c:v>37.834857409031109</c:v>
                </c:pt>
                <c:pt idx="12">
                  <c:v>37.834653595492732</c:v>
                </c:pt>
                <c:pt idx="13">
                  <c:v>37.834440186769655</c:v>
                </c:pt>
                <c:pt idx="14">
                  <c:v>37.834216731642684</c:v>
                </c:pt>
                <c:pt idx="15">
                  <c:v>37.833982757722481</c:v>
                </c:pt>
                <c:pt idx="16">
                  <c:v>37.833737770460992</c:v>
                </c:pt>
                <c:pt idx="17">
                  <c:v>37.833481252117117</c:v>
                </c:pt>
                <c:pt idx="18">
                  <c:v>37.833212660674839</c:v>
                </c:pt>
                <c:pt idx="19">
                  <c:v>37.832931428710964</c:v>
                </c:pt>
                <c:pt idx="20">
                  <c:v>37.83263696221119</c:v>
                </c:pt>
                <c:pt idx="21">
                  <c:v>37.832328639331195</c:v>
                </c:pt>
                <c:pt idx="22">
                  <c:v>37.832005809101069</c:v>
                </c:pt>
                <c:pt idx="23">
                  <c:v>37.831667790069979</c:v>
                </c:pt>
                <c:pt idx="24">
                  <c:v>37.831313868888692</c:v>
                </c:pt>
                <c:pt idx="25">
                  <c:v>37.830943298827229</c:v>
                </c:pt>
                <c:pt idx="26">
                  <c:v>37.83055529822451</c:v>
                </c:pt>
                <c:pt idx="27">
                  <c:v>37.830149048867206</c:v>
                </c:pt>
                <c:pt idx="28">
                  <c:v>37.829723694294607</c:v>
                </c:pt>
                <c:pt idx="29">
                  <c:v>37.829278338026178</c:v>
                </c:pt>
                <c:pt idx="30">
                  <c:v>37.828812041708495</c:v>
                </c:pt>
                <c:pt idx="31">
                  <c:v>37.828323823178025</c:v>
                </c:pt>
                <c:pt idx="32">
                  <c:v>37.827812654436116</c:v>
                </c:pt>
                <c:pt idx="33">
                  <c:v>37.827277459532162</c:v>
                </c:pt>
                <c:pt idx="34">
                  <c:v>37.826717112351375</c:v>
                </c:pt>
                <c:pt idx="35">
                  <c:v>37.826130434302712</c:v>
                </c:pt>
                <c:pt idx="36">
                  <c:v>37.825516191902878</c:v>
                </c:pt>
                <c:pt idx="37">
                  <c:v>37.824873094251906</c:v>
                </c:pt>
                <c:pt idx="38">
                  <c:v>37.824199790395696</c:v>
                </c:pt>
                <c:pt idx="39">
                  <c:v>37.823494866570847</c:v>
                </c:pt>
                <c:pt idx="40">
                  <c:v>37.822756843326815</c:v>
                </c:pt>
                <c:pt idx="41">
                  <c:v>37.821984172520182</c:v>
                </c:pt>
                <c:pt idx="42">
                  <c:v>37.821175234175939</c:v>
                </c:pt>
                <c:pt idx="43">
                  <c:v>37.820328333210284</c:v>
                </c:pt>
                <c:pt idx="44">
                  <c:v>37.819441696009022</c:v>
                </c:pt>
                <c:pt idx="45">
                  <c:v>37.818513466856274</c:v>
                </c:pt>
                <c:pt idx="46">
                  <c:v>37.817541704206874</c:v>
                </c:pt>
                <c:pt idx="47">
                  <c:v>37.816524376796814</c:v>
                </c:pt>
                <c:pt idx="48">
                  <c:v>37.815459359584956</c:v>
                </c:pt>
                <c:pt idx="49">
                  <c:v>37.81434442951965</c:v>
                </c:pt>
                <c:pt idx="50">
                  <c:v>37.813177261123471</c:v>
                </c:pt>
                <c:pt idx="51">
                  <c:v>37.811955421889188</c:v>
                </c:pt>
                <c:pt idx="52">
                  <c:v>37.810676367479758</c:v>
                </c:pt>
                <c:pt idx="53">
                  <c:v>37.809337436725265</c:v>
                </c:pt>
                <c:pt idx="54">
                  <c:v>37.807935846409173</c:v>
                </c:pt>
                <c:pt idx="55">
                  <c:v>37.806468685836585</c:v>
                </c:pt>
                <c:pt idx="56">
                  <c:v>37.804932911176465</c:v>
                </c:pt>
                <c:pt idx="57">
                  <c:v>37.803325339570208</c:v>
                </c:pt>
                <c:pt idx="58">
                  <c:v>37.801642642998594</c:v>
                </c:pt>
                <c:pt idx="59">
                  <c:v>37.799881341898917</c:v>
                </c:pt>
                <c:pt idx="60">
                  <c:v>37.798037798524263</c:v>
                </c:pt>
                <c:pt idx="61">
                  <c:v>37.796108210036643</c:v>
                </c:pt>
                <c:pt idx="62">
                  <c:v>37.794088601325996</c:v>
                </c:pt>
                <c:pt idx="63">
                  <c:v>37.791974817546389</c:v>
                </c:pt>
                <c:pt idx="64">
                  <c:v>37.78976251636162</c:v>
                </c:pt>
                <c:pt idx="65">
                  <c:v>37.78744715989194</c:v>
                </c:pt>
                <c:pt idx="66">
                  <c:v>37.785024006353822</c:v>
                </c:pt>
                <c:pt idx="67">
                  <c:v>37.782488101384807</c:v>
                </c:pt>
                <c:pt idx="68">
                  <c:v>37.779834269046106</c:v>
                </c:pt>
                <c:pt idx="69">
                  <c:v>37.777057102495185</c:v>
                </c:pt>
                <c:pt idx="70">
                  <c:v>37.77415095432135</c:v>
                </c:pt>
                <c:pt idx="71">
                  <c:v>37.771109926537797</c:v>
                </c:pt>
                <c:pt idx="72">
                  <c:v>37.767927860223665</c:v>
                </c:pt>
                <c:pt idx="73">
                  <c:v>37.764598324810528</c:v>
                </c:pt>
                <c:pt idx="74">
                  <c:v>37.761114607008544</c:v>
                </c:pt>
                <c:pt idx="75">
                  <c:v>37.757469699367377</c:v>
                </c:pt>
                <c:pt idx="76">
                  <c:v>37.753656288469216</c:v>
                </c:pt>
                <c:pt idx="77">
                  <c:v>37.749666742750961</c:v>
                </c:pt>
                <c:pt idx="78">
                  <c:v>37.745493099954274</c:v>
                </c:pt>
                <c:pt idx="79">
                  <c:v>37.741127054203744</c:v>
                </c:pt>
                <c:pt idx="80">
                  <c:v>37.736559942714024</c:v>
                </c:pt>
                <c:pt idx="81">
                  <c:v>37.731782732129247</c:v>
                </c:pt>
                <c:pt idx="82">
                  <c:v>37.726786004498926</c:v>
                </c:pt>
                <c:pt idx="83">
                  <c:v>37.721559942897287</c:v>
                </c:pt>
                <c:pt idx="84">
                  <c:v>37.716094316694338</c:v>
                </c:pt>
                <c:pt idx="85">
                  <c:v>37.710378466489928</c:v>
                </c:pt>
                <c:pt idx="86">
                  <c:v>37.704401288724199</c:v>
                </c:pt>
                <c:pt idx="87">
                  <c:v>37.698151219981099</c:v>
                </c:pt>
                <c:pt idx="88">
                  <c:v>37.691616221004011</c:v>
                </c:pt>
                <c:pt idx="89">
                  <c:v>37.684783760446692</c:v>
                </c:pt>
                <c:pt idx="90">
                  <c:v>37.677640798385681</c:v>
                </c:pt>
                <c:pt idx="91">
                  <c:v>37.670173769624647</c:v>
                </c:pt>
                <c:pt idx="92">
                  <c:v>37.66236856682518</c:v>
                </c:pt>
                <c:pt idx="93">
                  <c:v>37.654210523503131</c:v>
                </c:pt>
                <c:pt idx="94">
                  <c:v>37.645684396934449</c:v>
                </c:pt>
                <c:pt idx="95">
                  <c:v>37.636774351019675</c:v>
                </c:pt>
                <c:pt idx="96">
                  <c:v>37.627463939161814</c:v>
                </c:pt>
                <c:pt idx="97">
                  <c:v>37.61773608721812</c:v>
                </c:pt>
                <c:pt idx="98">
                  <c:v>37.607573076592566</c:v>
                </c:pt>
                <c:pt idx="99">
                  <c:v>37.596956527542261</c:v>
                </c:pt>
                <c:pt idx="100">
                  <c:v>37.585867382778389</c:v>
                </c:pt>
                <c:pt idx="101">
                  <c:v>37.574285891448454</c:v>
                </c:pt>
                <c:pt idx="102">
                  <c:v>37.56219159359533</c:v>
                </c:pt>
                <c:pt idx="103">
                  <c:v>37.549563305195363</c:v>
                </c:pt>
                <c:pt idx="104">
                  <c:v>37.536379103886389</c:v>
                </c:pt>
                <c:pt idx="105">
                  <c:v>37.522616315504301</c:v>
                </c:pt>
                <c:pt idx="106">
                  <c:v>37.508251501555598</c:v>
                </c:pt>
                <c:pt idx="107">
                  <c:v>37.493260447761159</c:v>
                </c:pt>
                <c:pt idx="108">
                  <c:v>37.477618153815541</c:v>
                </c:pt>
                <c:pt idx="109">
                  <c:v>37.461298824514124</c:v>
                </c:pt>
                <c:pt idx="110">
                  <c:v>37.444275862408702</c:v>
                </c:pt>
                <c:pt idx="111">
                  <c:v>37.426521862160349</c:v>
                </c:pt>
                <c:pt idx="112">
                  <c:v>37.408008606765392</c:v>
                </c:pt>
                <c:pt idx="113">
                  <c:v>37.388707065838538</c:v>
                </c:pt>
                <c:pt idx="114">
                  <c:v>37.368587396142289</c:v>
                </c:pt>
                <c:pt idx="115">
                  <c:v>37.347618944558775</c:v>
                </c:pt>
                <c:pt idx="116">
                  <c:v>37.325770253703972</c:v>
                </c:pt>
                <c:pt idx="117">
                  <c:v>37.30300907038832</c:v>
                </c:pt>
                <c:pt idx="118">
                  <c:v>37.279302357129879</c:v>
                </c:pt>
                <c:pt idx="119">
                  <c:v>37.254616306926998</c:v>
                </c:pt>
                <c:pt idx="120">
                  <c:v>37.228916361496154</c:v>
                </c:pt>
                <c:pt idx="121">
                  <c:v>37.202167233178486</c:v>
                </c:pt>
                <c:pt idx="122">
                  <c:v>37.174332930712289</c:v>
                </c:pt>
                <c:pt idx="123">
                  <c:v>37.14537678906234</c:v>
                </c:pt>
                <c:pt idx="124">
                  <c:v>37.115261503486401</c:v>
                </c:pt>
                <c:pt idx="125">
                  <c:v>37.083949168006221</c:v>
                </c:pt>
                <c:pt idx="126">
                  <c:v>37.051401318435126</c:v>
                </c:pt>
                <c:pt idx="127">
                  <c:v>37.017578980095116</c:v>
                </c:pt>
                <c:pt idx="128">
                  <c:v>36.982442720333871</c:v>
                </c:pt>
                <c:pt idx="129">
                  <c:v>36.945952705927276</c:v>
                </c:pt>
                <c:pt idx="130">
                  <c:v>36.908068765423742</c:v>
                </c:pt>
                <c:pt idx="131">
                  <c:v>36.868750456453988</c:v>
                </c:pt>
                <c:pt idx="132">
                  <c:v>36.82795713799505</c:v>
                </c:pt>
                <c:pt idx="133">
                  <c:v>36.785648047537059</c:v>
                </c:pt>
                <c:pt idx="134">
                  <c:v>36.741782383060368</c:v>
                </c:pt>
                <c:pt idx="135">
                  <c:v>36.696319389684874</c:v>
                </c:pt>
                <c:pt idx="136">
                  <c:v>36.649218450805868</c:v>
                </c:pt>
                <c:pt idx="137">
                  <c:v>36.600439183481114</c:v>
                </c:pt>
                <c:pt idx="138">
                  <c:v>36.54994153778275</c:v>
                </c:pt>
                <c:pt idx="139">
                  <c:v>36.497685899774133</c:v>
                </c:pt>
                <c:pt idx="140">
                  <c:v>36.443633197719741</c:v>
                </c:pt>
                <c:pt idx="141">
                  <c:v>36.3877450110827</c:v>
                </c:pt>
                <c:pt idx="142">
                  <c:v>36.329983681812948</c:v>
                </c:pt>
                <c:pt idx="143">
                  <c:v>36.270312427378954</c:v>
                </c:pt>
                <c:pt idx="144">
                  <c:v>36.208695454948653</c:v>
                </c:pt>
                <c:pt idx="145">
                  <c:v>36.145098076081339</c:v>
                </c:pt>
                <c:pt idx="146">
                  <c:v>36.079486821253155</c:v>
                </c:pt>
                <c:pt idx="147">
                  <c:v>36.011829553505017</c:v>
                </c:pt>
                <c:pt idx="148">
                  <c:v>35.942095580473989</c:v>
                </c:pt>
                <c:pt idx="149">
                  <c:v>35.870255764048835</c:v>
                </c:pt>
                <c:pt idx="150">
                  <c:v>35.796282626877762</c:v>
                </c:pt>
                <c:pt idx="151">
                  <c:v>35.720150454951806</c:v>
                </c:pt>
                <c:pt idx="152">
                  <c:v>35.641835395492528</c:v>
                </c:pt>
                <c:pt idx="153">
                  <c:v>35.561315549386066</c:v>
                </c:pt>
                <c:pt idx="154">
                  <c:v>35.478571057430102</c:v>
                </c:pt>
                <c:pt idx="155">
                  <c:v>35.393584179692297</c:v>
                </c:pt>
                <c:pt idx="156">
                  <c:v>35.306339367322551</c:v>
                </c:pt>
                <c:pt idx="157">
                  <c:v>35.216823326212264</c:v>
                </c:pt>
                <c:pt idx="158">
                  <c:v>35.125025071955079</c:v>
                </c:pt>
                <c:pt idx="159">
                  <c:v>35.030935975631088</c:v>
                </c:pt>
                <c:pt idx="160">
                  <c:v>34.934549800011865</c:v>
                </c:pt>
                <c:pt idx="161">
                  <c:v>34.835862725866399</c:v>
                </c:pt>
                <c:pt idx="162">
                  <c:v>34.734873368132028</c:v>
                </c:pt>
                <c:pt idx="163">
                  <c:v>34.63158278180606</c:v>
                </c:pt>
                <c:pt idx="164">
                  <c:v>34.525994457505519</c:v>
                </c:pt>
                <c:pt idx="165">
                  <c:v>34.41811430673414</c:v>
                </c:pt>
                <c:pt idx="166">
                  <c:v>34.307950636990078</c:v>
                </c:pt>
                <c:pt idx="167">
                  <c:v>34.195514116935428</c:v>
                </c:pt>
                <c:pt idx="168">
                  <c:v>34.080817731938062</c:v>
                </c:pt>
                <c:pt idx="169">
                  <c:v>33.963876730376533</c:v>
                </c:pt>
                <c:pt idx="170">
                  <c:v>33.844708561175793</c:v>
                </c:pt>
                <c:pt idx="171">
                  <c:v>33.723332803110829</c:v>
                </c:pt>
                <c:pt idx="172">
                  <c:v>33.599771086477034</c:v>
                </c:pt>
                <c:pt idx="173">
                  <c:v>33.474047007777983</c:v>
                </c:pt>
                <c:pt idx="174">
                  <c:v>33.346186038127399</c:v>
                </c:pt>
                <c:pt idx="175">
                  <c:v>33.216215426094138</c:v>
                </c:pt>
                <c:pt idx="176">
                  <c:v>33.084164095745756</c:v>
                </c:pt>
                <c:pt idx="177">
                  <c:v>32.950062540660966</c:v>
                </c:pt>
                <c:pt idx="178">
                  <c:v>32.813942714686661</c:v>
                </c:pt>
                <c:pt idx="179">
                  <c:v>32.675837920213574</c:v>
                </c:pt>
                <c:pt idx="180">
                  <c:v>32.53578269473131</c:v>
                </c:pt>
                <c:pt idx="181">
                  <c:v>32.393812696405902</c:v>
                </c:pt>
                <c:pt idx="182">
                  <c:v>32.249964589394565</c:v>
                </c:pt>
                <c:pt idx="183">
                  <c:v>32.104275929580538</c:v>
                </c:pt>
                <c:pt idx="184">
                  <c:v>31.956785051371924</c:v>
                </c:pt>
                <c:pt idx="185">
                  <c:v>31.807530956165341</c:v>
                </c:pt>
                <c:pt idx="186">
                  <c:v>31.656553203028128</c:v>
                </c:pt>
                <c:pt idx="187">
                  <c:v>31.503891802103496</c:v>
                </c:pt>
                <c:pt idx="188">
                  <c:v>31.349587111190612</c:v>
                </c:pt>
                <c:pt idx="189">
                  <c:v>31.193679735900343</c:v>
                </c:pt>
                <c:pt idx="190">
                  <c:v>31.036210433732631</c:v>
                </c:pt>
                <c:pt idx="191">
                  <c:v>30.877220022369585</c:v>
                </c:pt>
                <c:pt idx="192">
                  <c:v>30.716749292427231</c:v>
                </c:pt>
                <c:pt idx="193">
                  <c:v>30.554838924858025</c:v>
                </c:pt>
                <c:pt idx="194">
                  <c:v>30.391529413148355</c:v>
                </c:pt>
                <c:pt idx="195">
                  <c:v>30.226860990410863</c:v>
                </c:pt>
                <c:pt idx="196">
                  <c:v>30.060873561427414</c:v>
                </c:pt>
                <c:pt idx="197">
                  <c:v>29.893606639660373</c:v>
                </c:pt>
                <c:pt idx="198">
                  <c:v>29.725099289212796</c:v>
                </c:pt>
                <c:pt idx="199">
                  <c:v>29.555390071685352</c:v>
                </c:pt>
                <c:pt idx="200">
                  <c:v>29.384516997849303</c:v>
                </c:pt>
                <c:pt idx="201">
                  <c:v>29.212517484027551</c:v>
                </c:pt>
                <c:pt idx="202">
                  <c:v>29.039428313054522</c:v>
                </c:pt>
                <c:pt idx="203">
                  <c:v>28.865285599664642</c:v>
                </c:pt>
                <c:pt idx="204">
                  <c:v>28.690124760145153</c:v>
                </c:pt>
                <c:pt idx="205">
                  <c:v>28.513980486073716</c:v>
                </c:pt>
                <c:pt idx="206">
                  <c:v>28.336886721951807</c:v>
                </c:pt>
                <c:pt idx="207">
                  <c:v>28.15887664653787</c:v>
                </c:pt>
                <c:pt idx="208">
                  <c:v>27.979982657676675</c:v>
                </c:pt>
                <c:pt idx="209">
                  <c:v>27.800236360420495</c:v>
                </c:pt>
                <c:pt idx="210">
                  <c:v>27.619668558234579</c:v>
                </c:pt>
                <c:pt idx="211">
                  <c:v>27.438309247081456</c:v>
                </c:pt>
                <c:pt idx="212">
                  <c:v>27.256187612179133</c:v>
                </c:pt>
                <c:pt idx="213">
                  <c:v>27.073332027233437</c:v>
                </c:pt>
                <c:pt idx="214">
                  <c:v>26.88977005594754</c:v>
                </c:pt>
                <c:pt idx="215">
                  <c:v>26.705528455618413</c:v>
                </c:pt>
                <c:pt idx="216">
                  <c:v>26.520633182636836</c:v>
                </c:pt>
                <c:pt idx="217">
                  <c:v>26.335109399712593</c:v>
                </c:pt>
                <c:pt idx="218">
                  <c:v>26.148981484656446</c:v>
                </c:pt>
                <c:pt idx="219">
                  <c:v>25.962273040556699</c:v>
                </c:pt>
                <c:pt idx="220">
                  <c:v>25.775006907197703</c:v>
                </c:pt>
                <c:pt idx="221">
                  <c:v>25.587205173574098</c:v>
                </c:pt>
                <c:pt idx="222">
                  <c:v>25.398889191366145</c:v>
                </c:pt>
                <c:pt idx="223">
                  <c:v>25.210079589246295</c:v>
                </c:pt>
                <c:pt idx="224">
                  <c:v>25.02079628789868</c:v>
                </c:pt>
                <c:pt idx="225">
                  <c:v>24.831058515638908</c:v>
                </c:pt>
                <c:pt idx="226">
                  <c:v>24.640884824531728</c:v>
                </c:pt>
                <c:pt idx="227">
                  <c:v>24.450293106910731</c:v>
                </c:pt>
                <c:pt idx="228">
                  <c:v>24.259300612211558</c:v>
                </c:pt>
                <c:pt idx="229">
                  <c:v>24.0679239640377</c:v>
                </c:pt>
                <c:pt idx="230">
                  <c:v>23.876179177386344</c:v>
                </c:pt>
                <c:pt idx="231">
                  <c:v>23.68408167596494</c:v>
                </c:pt>
                <c:pt idx="232">
                  <c:v>23.491646309539902</c:v>
                </c:pt>
                <c:pt idx="233">
                  <c:v>23.298887371259504</c:v>
                </c:pt>
                <c:pt idx="234">
                  <c:v>23.1058186149044</c:v>
                </c:pt>
                <c:pt idx="235">
                  <c:v>22.912453272019881</c:v>
                </c:pt>
                <c:pt idx="236">
                  <c:v>22.718804068891011</c:v>
                </c:pt>
                <c:pt idx="237">
                  <c:v>22.524883243326023</c:v>
                </c:pt>
                <c:pt idx="238">
                  <c:v>22.330702561217926</c:v>
                </c:pt>
                <c:pt idx="239">
                  <c:v>22.136273332857211</c:v>
                </c:pt>
                <c:pt idx="240">
                  <c:v>21.941606428974371</c:v>
                </c:pt>
                <c:pt idx="241">
                  <c:v>21.746712296490873</c:v>
                </c:pt>
                <c:pt idx="242">
                  <c:v>21.551600973964447</c:v>
                </c:pt>
                <c:pt idx="243">
                  <c:v>21.35628210671458</c:v>
                </c:pt>
                <c:pt idx="244">
                  <c:v>21.160764961617371</c:v>
                </c:pt>
                <c:pt idx="245">
                  <c:v>20.965058441561602</c:v>
                </c:pt>
                <c:pt idx="246">
                  <c:v>20.769171099560847</c:v>
                </c:pt>
                <c:pt idx="247">
                  <c:v>20.573111152516255</c:v>
                </c:pt>
                <c:pt idx="248">
                  <c:v>20.376886494629048</c:v>
                </c:pt>
                <c:pt idx="249">
                  <c:v>20.180504710460795</c:v>
                </c:pt>
                <c:pt idx="250">
                  <c:v>19.983973087643879</c:v>
                </c:pt>
                <c:pt idx="251">
                  <c:v>19.787298629242677</c:v>
                </c:pt>
                <c:pt idx="252">
                  <c:v>19.590488065770476</c:v>
                </c:pt>
                <c:pt idx="253">
                  <c:v>19.393547866864818</c:v>
                </c:pt>
                <c:pt idx="254">
                  <c:v>19.196484252627918</c:v>
                </c:pt>
                <c:pt idx="255">
                  <c:v>18.999303204637432</c:v>
                </c:pt>
                <c:pt idx="256">
                  <c:v>18.802010476635253</c:v>
                </c:pt>
                <c:pt idx="257">
                  <c:v>18.604611604900491</c:v>
                </c:pt>
                <c:pt idx="258">
                  <c:v>18.407111918316033</c:v>
                </c:pt>
                <c:pt idx="259">
                  <c:v>18.209516548136399</c:v>
                </c:pt>
                <c:pt idx="260">
                  <c:v>18.011830437465456</c:v>
                </c:pt>
                <c:pt idx="261">
                  <c:v>17.814058350454374</c:v>
                </c:pt>
                <c:pt idx="262">
                  <c:v>17.61620488122783</c:v>
                </c:pt>
                <c:pt idx="263">
                  <c:v>17.418274462549157</c:v>
                </c:pt>
                <c:pt idx="264">
                  <c:v>17.220271374234407</c:v>
                </c:pt>
                <c:pt idx="265">
                  <c:v>17.022199751324159</c:v>
                </c:pt>
                <c:pt idx="266">
                  <c:v>16.824063592025453</c:v>
                </c:pt>
                <c:pt idx="267">
                  <c:v>16.625866765431304</c:v>
                </c:pt>
                <c:pt idx="268">
                  <c:v>16.427613019030868</c:v>
                </c:pt>
                <c:pt idx="269">
                  <c:v>16.229305986018634</c:v>
                </c:pt>
                <c:pt idx="270">
                  <c:v>16.030949192413949</c:v>
                </c:pt>
                <c:pt idx="271">
                  <c:v>15.832546064001026</c:v>
                </c:pt>
                <c:pt idx="272">
                  <c:v>15.634099933100325</c:v>
                </c:pt>
                <c:pt idx="273">
                  <c:v>15.435614045180152</c:v>
                </c:pt>
                <c:pt idx="274">
                  <c:v>15.237091565320968</c:v>
                </c:pt>
                <c:pt idx="275">
                  <c:v>15.038535584540888</c:v>
                </c:pt>
                <c:pt idx="276">
                  <c:v>14.839949125993613</c:v>
                </c:pt>
                <c:pt idx="277">
                  <c:v>14.641335151048828</c:v>
                </c:pt>
                <c:pt idx="278">
                  <c:v>14.442696565264912</c:v>
                </c:pt>
                <c:pt idx="279">
                  <c:v>14.244036224264603</c:v>
                </c:pt>
                <c:pt idx="280">
                  <c:v>14.045356939523096</c:v>
                </c:pt>
                <c:pt idx="281">
                  <c:v>13.846661484079874</c:v>
                </c:pt>
                <c:pt idx="282">
                  <c:v>13.647952598182314</c:v>
                </c:pt>
                <c:pt idx="283">
                  <c:v>13.449232994873112</c:v>
                </c:pt>
                <c:pt idx="284">
                  <c:v>13.250505365530326</c:v>
                </c:pt>
                <c:pt idx="285">
                  <c:v>13.051772385370157</c:v>
                </c:pt>
                <c:pt idx="286">
                  <c:v>12.853036718923001</c:v>
                </c:pt>
                <c:pt idx="287">
                  <c:v>12.654301025492067</c:v>
                </c:pt>
                <c:pt idx="288">
                  <c:v>12.455567964604658</c:v>
                </c:pt>
                <c:pt idx="289">
                  <c:v>12.256840201466668</c:v>
                </c:pt>
                <c:pt idx="290">
                  <c:v>12.058120412429583</c:v>
                </c:pt>
                <c:pt idx="291">
                  <c:v>11.85941129048064</c:v>
                </c:pt>
                <c:pt idx="292">
                  <c:v>11.66071555076554</c:v>
                </c:pt>
                <c:pt idx="293">
                  <c:v>11.462035936154786</c:v>
                </c:pt>
                <c:pt idx="294">
                  <c:v>11.263375222862749</c:v>
                </c:pt>
                <c:pt idx="295">
                  <c:v>11.064736226130933</c:v>
                </c:pt>
                <c:pt idx="296">
                  <c:v>10.866121805984896</c:v>
                </c:pt>
                <c:pt idx="297">
                  <c:v>10.667534873075258</c:v>
                </c:pt>
                <c:pt idx="298">
                  <c:v>10.468978394614304</c:v>
                </c:pt>
                <c:pt idx="299">
                  <c:v>10.270455400417418</c:v>
                </c:pt>
                <c:pt idx="300">
                  <c:v>10.07196898906113</c:v>
                </c:pt>
                <c:pt idx="301">
                  <c:v>9.8735223341684488</c:v>
                </c:pt>
                <c:pt idx="302">
                  <c:v>9.6751186908319404</c:v>
                </c:pt>
                <c:pt idx="303">
                  <c:v>9.4767614021861473</c:v>
                </c:pt>
                <c:pt idx="304">
                  <c:v>9.2784539061405518</c:v>
                </c:pt>
                <c:pt idx="305">
                  <c:v>9.0801997422841758</c:v>
                </c:pt>
                <c:pt idx="306">
                  <c:v>8.8820025589732516</c:v>
                </c:pt>
                <c:pt idx="307">
                  <c:v>8.6838661206144181</c:v>
                </c:pt>
                <c:pt idx="308">
                  <c:v>8.4857943151537114</c:v>
                </c:pt>
                <c:pt idx="309">
                  <c:v>8.2877911617848596</c:v>
                </c:pt>
                <c:pt idx="310">
                  <c:v>8.0898608188872583</c:v>
                </c:pt>
                <c:pt idx="311">
                  <c:v>7.8920075922076531</c:v>
                </c:pt>
                <c:pt idx="312">
                  <c:v>7.6942359432955554</c:v>
                </c:pt>
                <c:pt idx="313">
                  <c:v>7.4965504982066014</c:v>
                </c:pt>
                <c:pt idx="314">
                  <c:v>7.2989560564850988</c:v>
                </c:pt>
                <c:pt idx="315">
                  <c:v>7.1014576004387884</c:v>
                </c:pt>
                <c:pt idx="316">
                  <c:v>6.904060304718115</c:v>
                </c:pt>
                <c:pt idx="317">
                  <c:v>6.7067695462121302</c:v>
                </c:pt>
                <c:pt idx="318">
                  <c:v>6.5095909142745683</c:v>
                </c:pt>
                <c:pt idx="319">
                  <c:v>6.3125302212912402</c:v>
                </c:pt>
                <c:pt idx="320">
                  <c:v>6.1155935136021053</c:v>
                </c:pt>
                <c:pt idx="321">
                  <c:v>5.918787082789521</c:v>
                </c:pt>
                <c:pt idx="322">
                  <c:v>5.7221174773455763</c:v>
                </c:pt>
                <c:pt idx="323">
                  <c:v>5.5255915147293369</c:v>
                </c:pt>
                <c:pt idx="324">
                  <c:v>5.3292162938256782</c:v>
                </c:pt>
                <c:pt idx="325">
                  <c:v>5.1329992078178162</c:v>
                </c:pt>
                <c:pt idx="326">
                  <c:v>4.936947957483107</c:v>
                </c:pt>
                <c:pt idx="327">
                  <c:v>4.7410705649225271</c:v>
                </c:pt>
                <c:pt idx="328">
                  <c:v>4.5453753877340901</c:v>
                </c:pt>
                <c:pt idx="329">
                  <c:v>4.3498711336372438</c:v>
                </c:pt>
                <c:pt idx="330">
                  <c:v>4.1545668755591683</c:v>
                </c:pt>
                <c:pt idx="331">
                  <c:v>3.959472067186292</c:v>
                </c:pt>
                <c:pt idx="332">
                  <c:v>3.7645965589908319</c:v>
                </c:pt>
                <c:pt idx="333">
                  <c:v>3.569950614733211</c:v>
                </c:pt>
                <c:pt idx="334">
                  <c:v>3.3755449284470562</c:v>
                </c:pt>
                <c:pt idx="335">
                  <c:v>3.1813906419058209</c:v>
                </c:pt>
                <c:pt idx="336">
                  <c:v>2.98749936257322</c:v>
                </c:pt>
                <c:pt idx="337">
                  <c:v>2.7938831820334471</c:v>
                </c:pt>
                <c:pt idx="338">
                  <c:v>2.6005546948984595</c:v>
                </c:pt>
                <c:pt idx="339">
                  <c:v>2.4075270181858013</c:v>
                </c:pt>
                <c:pt idx="340">
                  <c:v>2.2148138111567088</c:v>
                </c:pt>
                <c:pt idx="341">
                  <c:v>2.0224292956039567</c:v>
                </c:pt>
                <c:pt idx="342">
                  <c:v>1.8303882765730384</c:v>
                </c:pt>
                <c:pt idx="343">
                  <c:v>1.6387061634992637</c:v>
                </c:pt>
                <c:pt idx="344">
                  <c:v>1.4473989917378673</c:v>
                </c:pt>
                <c:pt idx="345">
                  <c:v>1.2564834444606792</c:v>
                </c:pt>
                <c:pt idx="346">
                  <c:v>1.0659768748893961</c:v>
                </c:pt>
                <c:pt idx="347">
                  <c:v>0.87589732882996629</c:v>
                </c:pt>
                <c:pt idx="348">
                  <c:v>0.68626356746733952</c:v>
                </c:pt>
                <c:pt idx="349">
                  <c:v>0.49709509037535504</c:v>
                </c:pt>
                <c:pt idx="350">
                  <c:v>0.30841215869043959</c:v>
                </c:pt>
                <c:pt idx="351">
                  <c:v>0.12023581839157602</c:v>
                </c:pt>
                <c:pt idx="352">
                  <c:v>-6.7412076377332958E-2</c:v>
                </c:pt>
                <c:pt idx="353">
                  <c:v>-0.25450884001333557</c:v>
                </c:pt>
                <c:pt idx="354">
                  <c:v>-0.44103093226643991</c:v>
                </c:pt>
                <c:pt idx="355">
                  <c:v>-0.62695393524199905</c:v>
                </c:pt>
                <c:pt idx="356">
                  <c:v>-0.81225253068786918</c:v>
                </c:pt>
                <c:pt idx="357">
                  <c:v>-0.99690047766569967</c:v>
                </c:pt>
                <c:pt idx="358">
                  <c:v>-1.180870590716574</c:v>
                </c:pt>
                <c:pt idx="359">
                  <c:v>-1.3641347186379886</c:v>
                </c:pt>
                <c:pt idx="360">
                  <c:v>-1.5466637239986172</c:v>
                </c:pt>
                <c:pt idx="361">
                  <c:v>-1.7284274635254144</c:v>
                </c:pt>
                <c:pt idx="362">
                  <c:v>-1.9093947695068472</c:v>
                </c:pt>
                <c:pt idx="363">
                  <c:v>-2.0895334323645072</c:v>
                </c:pt>
                <c:pt idx="364">
                  <c:v>-2.2688101845528945</c:v>
                </c:pt>
                <c:pt idx="365">
                  <c:v>-2.4471906859572754</c:v>
                </c:pt>
                <c:pt idx="366">
                  <c:v>-2.6246395109654488</c:v>
                </c:pt>
                <c:pt idx="367">
                  <c:v>-2.8011201373973011</c:v>
                </c:pt>
                <c:pt idx="368">
                  <c:v>-2.9765949374825844</c:v>
                </c:pt>
                <c:pt idx="369">
                  <c:v>-3.1510251710839219</c:v>
                </c:pt>
                <c:pt idx="370">
                  <c:v>-3.3243709813642743</c:v>
                </c:pt>
                <c:pt idx="371">
                  <c:v>-3.4965913931058399</c:v>
                </c:pt>
                <c:pt idx="372">
                  <c:v>-3.667644313885543</c:v>
                </c:pt>
                <c:pt idx="373">
                  <c:v>-3.8374865383155718</c:v>
                </c:pt>
                <c:pt idx="374">
                  <c:v>-4.0060737555554802</c:v>
                </c:pt>
                <c:pt idx="375">
                  <c:v>-4.1733605602998374</c:v>
                </c:pt>
                <c:pt idx="376">
                  <c:v>-4.3393004674397622</c:v>
                </c:pt>
                <c:pt idx="377">
                  <c:v>-4.5038459305895726</c:v>
                </c:pt>
                <c:pt idx="378">
                  <c:v>-4.6669483646602856</c:v>
                </c:pt>
                <c:pt idx="379">
                  <c:v>-4.8285581726476714</c:v>
                </c:pt>
                <c:pt idx="380">
                  <c:v>-4.9886247767891136</c:v>
                </c:pt>
                <c:pt idx="381">
                  <c:v>-5.147096654222044</c:v>
                </c:pt>
                <c:pt idx="382">
                  <c:v>-5.3039213772594458</c:v>
                </c:pt>
                <c:pt idx="383">
                  <c:v>-5.4590456583681766</c:v>
                </c:pt>
                <c:pt idx="384">
                  <c:v>-5.6124153999122708</c:v>
                </c:pt>
                <c:pt idx="385">
                  <c:v>-5.7639757486903545</c:v>
                </c:pt>
                <c:pt idx="386">
                  <c:v>-5.9136711552624819</c:v>
                </c:pt>
                <c:pt idx="387">
                  <c:v>-6.0614454380255678</c:v>
                </c:pt>
                <c:pt idx="388">
                  <c:v>-6.2072418519573898</c:v>
                </c:pt>
                <c:pt idx="389">
                  <c:v>-6.3510031619065721</c:v>
                </c:pt>
                <c:pt idx="390">
                  <c:v>-6.4926717202632176</c:v>
                </c:pt>
                <c:pt idx="391">
                  <c:v>-6.6321895488005893</c:v>
                </c:pt>
                <c:pt idx="392">
                  <c:v>-6.7694984244301999</c:v>
                </c:pt>
                <c:pt idx="393">
                  <c:v>-6.9045399685697291</c:v>
                </c:pt>
                <c:pt idx="394">
                  <c:v>-7.0372557397742632</c:v>
                </c:pt>
                <c:pt idx="395">
                  <c:v>-7.1675873292401473</c:v>
                </c:pt>
                <c:pt idx="396">
                  <c:v>-7.2954764587444378</c:v>
                </c:pt>
                <c:pt idx="397">
                  <c:v>-7.4208650805474186</c:v>
                </c:pt>
                <c:pt idx="398">
                  <c:v>-7.5436954787452146</c:v>
                </c:pt>
                <c:pt idx="399">
                  <c:v>-7.6639103715313155</c:v>
                </c:pt>
                <c:pt idx="400">
                  <c:v>-7.7814530137974156</c:v>
                </c:pt>
                <c:pt idx="401">
                  <c:v>-7.8962672994846708</c:v>
                </c:pt>
                <c:pt idx="402">
                  <c:v>-8.0082978630825714</c:v>
                </c:pt>
                <c:pt idx="403">
                  <c:v>-8.1174901796677741</c:v>
                </c:pt>
                <c:pt idx="404">
                  <c:v>-8.2237906628762421</c:v>
                </c:pt>
                <c:pt idx="405">
                  <c:v>-8.3271467602135658</c:v>
                </c:pt>
                <c:pt idx="406">
                  <c:v>-8.4275070451283316</c:v>
                </c:pt>
                <c:pt idx="407">
                  <c:v>-8.5248213053003727</c:v>
                </c:pt>
                <c:pt idx="408">
                  <c:v>-8.6190406266341988</c:v>
                </c:pt>
                <c:pt idx="409">
                  <c:v>-8.7101174724930495</c:v>
                </c:pt>
                <c:pt idx="410">
                  <c:v>-8.7980057577629385</c:v>
                </c:pt>
                <c:pt idx="411">
                  <c:v>-8.8826609173962989</c:v>
                </c:pt>
                <c:pt idx="412">
                  <c:v>-8.9640399691534771</c:v>
                </c:pt>
                <c:pt idx="413">
                  <c:v>-9.0421015703325889</c:v>
                </c:pt>
                <c:pt idx="414">
                  <c:v>-9.1168060683552135</c:v>
                </c:pt>
                <c:pt idx="415">
                  <c:v>-9.188115545156224</c:v>
                </c:pt>
                <c:pt idx="416">
                  <c:v>-9.2559938554059293</c:v>
                </c:pt>
                <c:pt idx="417">
                  <c:v>-9.3204066586759211</c:v>
                </c:pt>
                <c:pt idx="418">
                  <c:v>-9.3813214457370595</c:v>
                </c:pt>
                <c:pt idx="419">
                  <c:v>-9.4387075592563878</c:v>
                </c:pt>
                <c:pt idx="420">
                  <c:v>-9.4925362092291561</c:v>
                </c:pt>
                <c:pt idx="421">
                  <c:v>-9.5427804835471655</c:v>
                </c:pt>
                <c:pt idx="422">
                  <c:v>-9.5894153541621847</c:v>
                </c:pt>
                <c:pt idx="423">
                  <c:v>-9.6324176793492597</c:v>
                </c:pt>
                <c:pt idx="424">
                  <c:v>-9.6717662026139184</c:v>
                </c:pt>
                <c:pt idx="425">
                  <c:v>-9.7074415488126462</c:v>
                </c:pt>
                <c:pt idx="426">
                  <c:v>-9.739426218070296</c:v>
                </c:pt>
                <c:pt idx="427">
                  <c:v>-9.767704578082073</c:v>
                </c:pt>
                <c:pt idx="428">
                  <c:v>-9.7922628553775954</c:v>
                </c:pt>
                <c:pt idx="429">
                  <c:v>-9.8130891261018416</c:v>
                </c:pt>
                <c:pt idx="430">
                  <c:v>-9.8301733068362154</c:v>
                </c:pt>
                <c:pt idx="431">
                  <c:v>-9.8435071459380818</c:v>
                </c:pt>
                <c:pt idx="432">
                  <c:v>-9.8530842158222107</c:v>
                </c:pt>
                <c:pt idx="433">
                  <c:v>-9.8588999065448117</c:v>
                </c:pt>
                <c:pt idx="434">
                  <c:v>-9.8609514209795499</c:v>
                </c:pt>
                <c:pt idx="435">
                  <c:v>-9.8592377717992825</c:v>
                </c:pt>
                <c:pt idx="436">
                  <c:v>-9.853759780392263</c:v>
                </c:pt>
                <c:pt idx="437">
                  <c:v>-9.8445200777613113</c:v>
                </c:pt>
                <c:pt idx="438">
                  <c:v>-9.8315231073664275</c:v>
                </c:pt>
                <c:pt idx="439">
                  <c:v>-9.81477512978657</c:v>
                </c:pt>
                <c:pt idx="440">
                  <c:v>-9.7942842289970393</c:v>
                </c:pt>
                <c:pt idx="441">
                  <c:v>-9.7700603199777412</c:v>
                </c:pt>
                <c:pt idx="442">
                  <c:v>-9.7421151572991747</c:v>
                </c:pt>
                <c:pt idx="443">
                  <c:v>-9.7104623442668743</c:v>
                </c:pt>
                <c:pt idx="444">
                  <c:v>-9.6751173421506937</c:v>
                </c:pt>
                <c:pt idx="445">
                  <c:v>-9.6360974789804477</c:v>
                </c:pt>
                <c:pt idx="446">
                  <c:v>-9.5934219573539039</c:v>
                </c:pt>
                <c:pt idx="447">
                  <c:v>-9.5471118606815804</c:v>
                </c:pt>
                <c:pt idx="448">
                  <c:v>-9.497190157282251</c:v>
                </c:pt>
                <c:pt idx="449">
                  <c:v>-9.4436817017427757</c:v>
                </c:pt>
                <c:pt idx="450">
                  <c:v>-9.3866132329727865</c:v>
                </c:pt>
                <c:pt idx="451">
                  <c:v>-9.3260133684061444</c:v>
                </c:pt>
                <c:pt idx="452">
                  <c:v>-9.2619125938412257</c:v>
                </c:pt>
                <c:pt idx="453">
                  <c:v>-9.1943432484563239</c:v>
                </c:pt>
                <c:pt idx="454">
                  <c:v>-9.123339504593865</c:v>
                </c:pt>
                <c:pt idx="455">
                  <c:v>-9.0489373419701522</c:v>
                </c:pt>
                <c:pt idx="456">
                  <c:v>-8.9711745160383458</c:v>
                </c:pt>
                <c:pt idx="457">
                  <c:v>-8.8900905203084921</c:v>
                </c:pt>
                <c:pt idx="458">
                  <c:v>-8.8057265425063935</c:v>
                </c:pt>
                <c:pt idx="459">
                  <c:v>-8.7181254145354963</c:v>
                </c:pt>
                <c:pt idx="460">
                  <c:v>-8.6273315562858492</c:v>
                </c:pt>
                <c:pt idx="461">
                  <c:v>-8.5333909134163548</c:v>
                </c:pt>
                <c:pt idx="462">
                  <c:v>-8.4363508893123473</c:v>
                </c:pt>
                <c:pt idx="463">
                  <c:v>-8.3362602714942504</c:v>
                </c:pt>
                <c:pt idx="464">
                  <c:v>-8.2331691528211355</c:v>
                </c:pt>
                <c:pt idx="465">
                  <c:v>-8.1271288478957651</c:v>
                </c:pt>
                <c:pt idx="466">
                  <c:v>-8.0181918051298791</c:v>
                </c:pt>
                <c:pt idx="467">
                  <c:v>-7.9064115149765799</c:v>
                </c:pt>
                <c:pt idx="468">
                  <c:v>-7.7918424148745347</c:v>
                </c:pt>
                <c:pt idx="469">
                  <c:v>-7.6745397914765059</c:v>
                </c:pt>
                <c:pt idx="470">
                  <c:v>-7.554559680757313</c:v>
                </c:pt>
                <c:pt idx="471">
                  <c:v>-7.4319587666050655</c:v>
                </c:pt>
                <c:pt idx="472">
                  <c:v>-7.3067942785055982</c:v>
                </c:pt>
                <c:pt idx="473">
                  <c:v>-7.1791238889225237</c:v>
                </c:pt>
                <c:pt idx="474">
                  <c:v>-7.0490056109631025</c:v>
                </c:pt>
                <c:pt idx="475">
                  <c:v>-6.9164976969022254</c:v>
                </c:pt>
                <c:pt idx="476">
                  <c:v>-6.7816585381083714</c:v>
                </c:pt>
                <c:pt idx="477">
                  <c:v>-6.6445465668859889</c:v>
                </c:pt>
                <c:pt idx="478">
                  <c:v>-6.5052201607129589</c:v>
                </c:pt>
                <c:pt idx="479">
                  <c:v>-6.3637375493106596</c:v>
                </c:pt>
                <c:pt idx="480">
                  <c:v>-6.2201567249440917</c:v>
                </c:pt>
                <c:pt idx="481">
                  <c:v>-6.0745353563029481</c:v>
                </c:pt>
                <c:pt idx="482">
                  <c:v>-5.9269307062709213</c:v>
                </c:pt>
                <c:pt idx="483">
                  <c:v>-5.7773995538428817</c:v>
                </c:pt>
                <c:pt idx="484">
                  <c:v>-5.6259981204043443</c:v>
                </c:pt>
                <c:pt idx="485">
                  <c:v>-5.4727820005434413</c:v>
                </c:pt>
                <c:pt idx="486">
                  <c:v>-5.3178060975194512</c:v>
                </c:pt>
                <c:pt idx="487">
                  <c:v>-5.1611245634739316</c:v>
                </c:pt>
                <c:pt idx="488">
                  <c:v>-5.0027907444274122</c:v>
                </c:pt>
                <c:pt idx="489">
                  <c:v>-4.8428571300696568</c:v>
                </c:pt>
                <c:pt idx="490">
                  <c:v>-4.6813753083167997</c:v>
                </c:pt>
                <c:pt idx="491">
                  <c:v>-4.5183959245773577</c:v>
                </c:pt>
                <c:pt idx="492">
                  <c:v>-4.3539686456407569</c:v>
                </c:pt>
                <c:pt idx="493">
                  <c:v>-4.1881421280789466</c:v>
                </c:pt>
                <c:pt idx="494">
                  <c:v>-4.0209639910253845</c:v>
                </c:pt>
                <c:pt idx="495">
                  <c:v>-3.8524807931831391</c:v>
                </c:pt>
                <c:pt idx="496">
                  <c:v>-3.6827380138915555</c:v>
                </c:pt>
                <c:pt idx="497">
                  <c:v>-3.5117800380742419</c:v>
                </c:pt>
                <c:pt idx="498">
                  <c:v>-3.3396501448747156</c:v>
                </c:pt>
                <c:pt idx="499">
                  <c:v>-3.1663904997842636</c:v>
                </c:pt>
                <c:pt idx="500">
                  <c:v>-2.9920421500567245</c:v>
                </c:pt>
                <c:pt idx="501">
                  <c:v>-2.8166450232043823</c:v>
                </c:pt>
                <c:pt idx="502">
                  <c:v>-2.6402379283667243</c:v>
                </c:pt>
                <c:pt idx="503">
                  <c:v>-2.4628585603455018</c:v>
                </c:pt>
                <c:pt idx="504">
                  <c:v>-2.2845435061000581</c:v>
                </c:pt>
                <c:pt idx="505">
                  <c:v>-2.105328253502285</c:v>
                </c:pt>
                <c:pt idx="506">
                  <c:v>-1.9252472021536677</c:v>
                </c:pt>
                <c:pt idx="507">
                  <c:v>-1.7443336760736858</c:v>
                </c:pt>
                <c:pt idx="508">
                  <c:v>-1.5626199380749823</c:v>
                </c:pt>
                <c:pt idx="509">
                  <c:v>-1.3801372056470309</c:v>
                </c:pt>
                <c:pt idx="510">
                  <c:v>-1.1969156681802711</c:v>
                </c:pt>
                <c:pt idx="511">
                  <c:v>-1.0129845053673745</c:v>
                </c:pt>
                <c:pt idx="512">
                  <c:v>-0.82837190662989513</c:v>
                </c:pt>
                <c:pt idx="513">
                  <c:v>-0.64310509142492212</c:v>
                </c:pt>
                <c:pt idx="514">
                  <c:v>-0.45721033029663793</c:v>
                </c:pt>
                <c:pt idx="515">
                  <c:v>-0.27071296654467158</c:v>
                </c:pt>
                <c:pt idx="516">
                  <c:v>-8.3637438391749558E-2</c:v>
                </c:pt>
                <c:pt idx="517">
                  <c:v>0.10399269846021102</c:v>
                </c:pt>
                <c:pt idx="518">
                  <c:v>0.29215474798755031</c:v>
                </c:pt>
                <c:pt idx="519">
                  <c:v>0.48082685080898441</c:v>
                </c:pt>
                <c:pt idx="520">
                  <c:v>0.66998796104345137</c:v>
                </c:pt>
                <c:pt idx="521">
                  <c:v>0.85961782313932023</c:v>
                </c:pt>
                <c:pt idx="522">
                  <c:v>1.0496969487479029</c:v>
                </c:pt>
                <c:pt idx="523">
                  <c:v>1.2402065937040434</c:v>
                </c:pt>
                <c:pt idx="524">
                  <c:v>1.431128735174843</c:v>
                </c:pt>
                <c:pt idx="525">
                  <c:v>1.6224460490260477</c:v>
                </c:pt>
                <c:pt idx="526">
                  <c:v>1.8141418874538524</c:v>
                </c:pt>
                <c:pt idx="527">
                  <c:v>2.0062002569247901</c:v>
                </c:pt>
                <c:pt idx="528">
                  <c:v>2.198605796455531</c:v>
                </c:pt>
                <c:pt idx="529">
                  <c:v>2.3913437562704489</c:v>
                </c:pt>
                <c:pt idx="530">
                  <c:v>2.5843999768568438</c:v>
                </c:pt>
                <c:pt idx="531">
                  <c:v>2.7777608684474622</c:v>
                </c:pt>
                <c:pt idx="532">
                  <c:v>2.9714133909445186</c:v>
                </c:pt>
                <c:pt idx="533">
                  <c:v>3.1653450343048268</c:v>
                </c:pt>
                <c:pt idx="534">
                  <c:v>3.3595437993969353</c:v>
                </c:pt>
                <c:pt idx="535">
                  <c:v>3.5539981793404678</c:v>
                </c:pt>
                <c:pt idx="536">
                  <c:v>3.7486971413351093</c:v>
                </c:pt>
                <c:pt idx="537">
                  <c:v>3.9436301089850776</c:v>
                </c:pt>
                <c:pt idx="538">
                  <c:v>4.1387869451199846</c:v>
                </c:pt>
                <c:pt idx="539">
                  <c:v>4.3341579351151385</c:v>
                </c:pt>
                <c:pt idx="540">
                  <c:v>4.5297337707084564</c:v>
                </c:pt>
                <c:pt idx="541">
                  <c:v>4.7255055343134327</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-1.406388839763393</c:v>
                </c:pt>
                <c:pt idx="1">
                  <c:v>-1.4391342959080589</c:v>
                </c:pt>
                <c:pt idx="2">
                  <c:v>-1.472641523253392</c:v>
                </c:pt>
                <c:pt idx="3">
                  <c:v>-1.506928196528273</c:v>
                </c:pt>
                <c:pt idx="4">
                  <c:v>-1.5420123972171325</c:v>
                </c:pt>
                <c:pt idx="5">
                  <c:v>-1.5779126226819851</c:v>
                </c:pt>
                <c:pt idx="6">
                  <c:v>-1.614647795471871</c:v>
                </c:pt>
                <c:pt idx="7">
                  <c:v>-1.6522372728222079</c:v>
                </c:pt>
                <c:pt idx="8">
                  <c:v>-1.6907008563466464</c:v>
                </c:pt>
                <c:pt idx="9">
                  <c:v>-1.7300588019238745</c:v>
                </c:pt>
                <c:pt idx="10">
                  <c:v>-1.7703318297816337</c:v>
                </c:pt>
                <c:pt idx="11">
                  <c:v>-1.8115411347803532</c:v>
                </c:pt>
                <c:pt idx="12">
                  <c:v>-1.8537083968983401</c:v>
                </c:pt>
                <c:pt idx="13">
                  <c:v>-1.8968557919207814</c:v>
                </c:pt>
                <c:pt idx="14">
                  <c:v>-1.9410060023342279</c:v>
                </c:pt>
                <c:pt idx="15">
                  <c:v>-1.9861822284284107</c:v>
                </c:pt>
                <c:pt idx="16">
                  <c:v>-2.0324081996068428</c:v>
                </c:pt>
                <c:pt idx="17">
                  <c:v>-2.0797081859075992</c:v>
                </c:pt>
                <c:pt idx="18">
                  <c:v>-2.1281070097354489</c:v>
                </c:pt>
                <c:pt idx="19">
                  <c:v>-2.1776300578061232</c:v>
                </c:pt>
                <c:pt idx="20">
                  <c:v>-2.2283032933034268</c:v>
                </c:pt>
                <c:pt idx="21">
                  <c:v>-2.2801532682496348</c:v>
                </c:pt>
                <c:pt idx="22">
                  <c:v>-2.3332071360888818</c:v>
                </c:pt>
                <c:pt idx="23">
                  <c:v>-2.3874926644837506</c:v>
                </c:pt>
                <c:pt idx="24">
                  <c:v>-2.4430382483238224</c:v>
                </c:pt>
                <c:pt idx="25">
                  <c:v>-2.4998729229455896</c:v>
                </c:pt>
                <c:pt idx="26">
                  <c:v>-2.5580263775617951</c:v>
                </c:pt>
                <c:pt idx="27">
                  <c:v>-2.6175289688984953</c:v>
                </c:pt>
                <c:pt idx="28">
                  <c:v>-2.6784117350371224</c:v>
                </c:pt>
                <c:pt idx="29">
                  <c:v>-2.7407064094584492</c:v>
                </c:pt>
                <c:pt idx="30">
                  <c:v>-2.8044454352848542</c:v>
                </c:pt>
                <c:pt idx="31">
                  <c:v>-2.8696619797164353</c:v>
                </c:pt>
                <c:pt idx="32">
                  <c:v>-2.9363899486556142</c:v>
                </c:pt>
                <c:pt idx="33">
                  <c:v>-3.0046640015149695</c:v>
                </c:pt>
                <c:pt idx="34">
                  <c:v>-3.0745195662007538</c:v>
                </c:pt>
                <c:pt idx="35">
                  <c:v>-3.1459928542651174</c:v>
                </c:pt>
                <c:pt idx="36">
                  <c:v>-3.2191208762180938</c:v>
                </c:pt>
                <c:pt idx="37">
                  <c:v>-3.2939414569897605</c:v>
                </c:pt>
                <c:pt idx="38">
                  <c:v>-3.3704932515317796</c:v>
                </c:pt>
                <c:pt idx="39">
                  <c:v>-3.4488157605462684</c:v>
                </c:pt>
                <c:pt idx="40">
                  <c:v>-3.5289493463286585</c:v>
                </c:pt>
                <c:pt idx="41">
                  <c:v>-3.6109352487099766</c:v>
                </c:pt>
                <c:pt idx="42">
                  <c:v>-3.6948156010819981</c:v>
                </c:pt>
                <c:pt idx="43">
                  <c:v>-3.7806334464876592</c:v>
                </c:pt>
                <c:pt idx="44">
                  <c:v>-3.8684327537571388</c:v>
                </c:pt>
                <c:pt idx="45">
                  <c:v>-3.9582584336679356</c:v>
                </c:pt>
                <c:pt idx="46">
                  <c:v>-4.0501563551058428</c:v>
                </c:pt>
                <c:pt idx="47">
                  <c:v>-4.1441733612009166</c:v>
                </c:pt>
                <c:pt idx="48">
                  <c:v>-4.2403572854108313</c:v>
                </c:pt>
                <c:pt idx="49">
                  <c:v>-4.3387569675214372</c:v>
                </c:pt>
                <c:pt idx="50">
                  <c:v>-4.4394222695313861</c:v>
                </c:pt>
                <c:pt idx="51">
                  <c:v>-4.542404091385567</c:v>
                </c:pt>
                <c:pt idx="52">
                  <c:v>-4.6477543865184741</c:v>
                </c:pt>
                <c:pt idx="53">
                  <c:v>-4.7555261771663684</c:v>
                </c:pt>
                <c:pt idx="54">
                  <c:v>-4.8657735694024762</c:v>
                </c:pt>
                <c:pt idx="55">
                  <c:v>-4.9785517678474598</c:v>
                </c:pt>
                <c:pt idx="56">
                  <c:v>-5.0939170900022033</c:v>
                </c:pt>
                <c:pt idx="57">
                  <c:v>-5.2119269801471981</c:v>
                </c:pt>
                <c:pt idx="58">
                  <c:v>-5.3326400227474124</c:v>
                </c:pt>
                <c:pt idx="59">
                  <c:v>-5.4561159552979985</c:v>
                </c:pt>
                <c:pt idx="60">
                  <c:v>-5.5824156805409944</c:v>
                </c:pt>
                <c:pt idx="61">
                  <c:v>-5.7116012779778176</c:v>
                </c:pt>
                <c:pt idx="62">
                  <c:v>-5.8437360145979351</c:v>
                </c:pt>
                <c:pt idx="63">
                  <c:v>-5.9788843547376276</c:v>
                </c:pt>
                <c:pt idx="64">
                  <c:v>-6.1171119689768831</c:v>
                </c:pt>
                <c:pt idx="65">
                  <c:v>-6.2584857419772923</c:v>
                </c:pt>
                <c:pt idx="66">
                  <c:v>-6.4030737791551093</c:v>
                </c:pt>
                <c:pt idx="67">
                  <c:v>-6.550945412079753</c:v>
                </c:pt>
                <c:pt idx="68">
                  <c:v>-6.7021712024773548</c:v>
                </c:pt>
                <c:pt idx="69">
                  <c:v>-6.8568229447143159</c:v>
                </c:pt>
                <c:pt idx="70">
                  <c:v>-7.0149736666262363</c:v>
                </c:pt>
                <c:pt idx="71">
                  <c:v>-7.1766976285496344</c:v>
                </c:pt>
                <c:pt idx="72">
                  <c:v>-7.3420703204052229</c:v>
                </c:pt>
                <c:pt idx="73">
                  <c:v>-7.51116845667352</c:v>
                </c:pt>
                <c:pt idx="74">
                  <c:v>-7.684069969091718</c:v>
                </c:pt>
                <c:pt idx="75">
                  <c:v>-7.8608539968943134</c:v>
                </c:pt>
                <c:pt idx="76">
                  <c:v>-8.0416008744068677</c:v>
                </c:pt>
                <c:pt idx="77">
                  <c:v>-8.2263921157947362</c:v>
                </c:pt>
                <c:pt idx="78">
                  <c:v>-8.4153103967557925</c:v>
                </c:pt>
                <c:pt idx="79">
                  <c:v>-8.6084395329362433</c:v>
                </c:pt>
                <c:pt idx="80">
                  <c:v>-8.8058644548387299</c:v>
                </c:pt>
                <c:pt idx="81">
                  <c:v>-9.007671178976862</c:v>
                </c:pt>
                <c:pt idx="82">
                  <c:v>-9.2139467750248407</c:v>
                </c:pt>
                <c:pt idx="83">
                  <c:v>-9.424779328693095</c:v>
                </c:pt>
                <c:pt idx="84">
                  <c:v>-9.6402579000539816</c:v>
                </c:pt>
                <c:pt idx="85">
                  <c:v>-9.8604724770277308</c:v>
                </c:pt>
                <c:pt idx="86">
                  <c:v>-10.085513923728572</c:v>
                </c:pt>
                <c:pt idx="87">
                  <c:v>-10.315473923358898</c:v>
                </c:pt>
                <c:pt idx="88">
                  <c:v>-10.550444915330806</c:v>
                </c:pt>
                <c:pt idx="89">
                  <c:v>-10.790520026281436</c:v>
                </c:pt>
                <c:pt idx="90">
                  <c:v>-11.035792994640282</c:v>
                </c:pt>
                <c:pt idx="91">
                  <c:v>-11.286358088399544</c:v>
                </c:pt>
                <c:pt idx="92">
                  <c:v>-11.542310015726683</c:v>
                </c:pt>
                <c:pt idx="93">
                  <c:v>-11.803743828056993</c:v>
                </c:pt>
                <c:pt idx="94">
                  <c:v>-12.070754815293757</c:v>
                </c:pt>
                <c:pt idx="95">
                  <c:v>-12.34343839274389</c:v>
                </c:pt>
                <c:pt idx="96">
                  <c:v>-12.621889979413055</c:v>
                </c:pt>
                <c:pt idx="97">
                  <c:v>-12.906204867285082</c:v>
                </c:pt>
                <c:pt idx="98">
                  <c:v>-13.19647808121489</c:v>
                </c:pt>
                <c:pt idx="99">
                  <c:v>-13.492804229067419</c:v>
                </c:pt>
                <c:pt idx="100">
                  <c:v>-13.795277341745621</c:v>
                </c:pt>
                <c:pt idx="101">
                  <c:v>-14.103990702763113</c:v>
                </c:pt>
                <c:pt idx="102">
                  <c:v>-14.41903666703176</c:v>
                </c:pt>
                <c:pt idx="103">
                  <c:v>-14.740506468556564</c:v>
                </c:pt>
                <c:pt idx="104">
                  <c:v>-15.068490016754501</c:v>
                </c:pt>
                <c:pt idx="105">
                  <c:v>-15.403075681144927</c:v>
                </c:pt>
                <c:pt idx="106">
                  <c:v>-15.74435006419346</c:v>
                </c:pt>
                <c:pt idx="107">
                  <c:v>-16.092397762136532</c:v>
                </c:pt>
                <c:pt idx="108">
                  <c:v>-16.447301113657034</c:v>
                </c:pt>
                <c:pt idx="109">
                  <c:v>-16.809139936341701</c:v>
                </c:pt>
                <c:pt idx="110">
                  <c:v>-17.17799125090972</c:v>
                </c:pt>
                <c:pt idx="111">
                  <c:v>-17.553928993273598</c:v>
                </c:pt>
                <c:pt idx="112">
                  <c:v>-17.937023714569925</c:v>
                </c:pt>
                <c:pt idx="113">
                  <c:v>-18.327342269386723</c:v>
                </c:pt>
                <c:pt idx="114">
                  <c:v>-18.724947492503468</c:v>
                </c:pt>
                <c:pt idx="115">
                  <c:v>-19.129897864569624</c:v>
                </c:pt>
                <c:pt idx="116">
                  <c:v>-19.542247167252725</c:v>
                </c:pt>
                <c:pt idx="117">
                  <c:v>-19.962044128512517</c:v>
                </c:pt>
                <c:pt idx="118">
                  <c:v>-20.389332058783538</c:v>
                </c:pt>
                <c:pt idx="119">
                  <c:v>-20.824148478986078</c:v>
                </c:pt>
                <c:pt idx="120">
                  <c:v>-21.266524741430214</c:v>
                </c:pt>
                <c:pt idx="121">
                  <c:v>-21.716485644828246</c:v>
                </c:pt>
                <c:pt idx="122">
                  <c:v>-22.174049044787463</c:v>
                </c:pt>
                <c:pt idx="123">
                  <c:v>-22.639225461320077</c:v>
                </c:pt>
                <c:pt idx="124">
                  <c:v>-23.11201768506729</c:v>
                </c:pt>
                <c:pt idx="125">
                  <c:v>-23.592420384109246</c:v>
                </c:pt>
                <c:pt idx="126">
                  <c:v>-24.080419713395759</c:v>
                </c:pt>
                <c:pt idx="127">
                  <c:v>-24.575992928998069</c:v>
                </c:pt>
                <c:pt idx="128">
                  <c:v>-25.0791080095489</c:v>
                </c:pt>
                <c:pt idx="129">
                  <c:v>-25.589723287391671</c:v>
                </c:pt>
                <c:pt idx="130">
                  <c:v>-26.107787092101166</c:v>
                </c:pt>
                <c:pt idx="131">
                  <c:v>-26.63323740918031</c:v>
                </c:pt>
                <c:pt idx="132">
                  <c:v>-27.16600155685019</c:v>
                </c:pt>
                <c:pt idx="133">
                  <c:v>-27.7059958839539</c:v>
                </c:pt>
                <c:pt idx="134">
                  <c:v>-28.253125492070353</c:v>
                </c:pt>
                <c:pt idx="135">
                  <c:v>-28.807283984990466</c:v>
                </c:pt>
                <c:pt idx="136">
                  <c:v>-29.368353248729758</c:v>
                </c:pt>
                <c:pt idx="137">
                  <c:v>-29.936203265246803</c:v>
                </c:pt>
                <c:pt idx="138">
                  <c:v>-30.510691962991416</c:v>
                </c:pt>
                <c:pt idx="139">
                  <c:v>-31.091665107334197</c:v>
                </c:pt>
                <c:pt idx="140">
                  <c:v>-31.678956233801184</c:v>
                </c:pt>
                <c:pt idx="141">
                  <c:v>-32.272386626886302</c:v>
                </c:pt>
                <c:pt idx="142">
                  <c:v>-32.871765347003866</c:v>
                </c:pt>
                <c:pt idx="143">
                  <c:v>-33.476889307901892</c:v>
                </c:pt>
                <c:pt idx="144">
                  <c:v>-34.087543406566567</c:v>
                </c:pt>
                <c:pt idx="145">
                  <c:v>-34.703500707313083</c:v>
                </c:pt>
                <c:pt idx="146">
                  <c:v>-35.32452268139042</c:v>
                </c:pt>
                <c:pt idx="147">
                  <c:v>-35.950359503013004</c:v>
                </c:pt>
                <c:pt idx="148">
                  <c:v>-36.580750402289461</c:v>
                </c:pt>
                <c:pt idx="149">
                  <c:v>-37.215424075043153</c:v>
                </c:pt>
                <c:pt idx="150">
                  <c:v>-37.854099149019788</c:v>
                </c:pt>
                <c:pt idx="151">
                  <c:v>-38.496484705459252</c:v>
                </c:pt>
                <c:pt idx="152">
                  <c:v>-39.142280854478258</c:v>
                </c:pt>
                <c:pt idx="153">
                  <c:v>-39.791179362181538</c:v>
                </c:pt>
                <c:pt idx="154">
                  <c:v>-40.442864326879956</c:v>
                </c:pt>
                <c:pt idx="155">
                  <c:v>-41.097012901288025</c:v>
                </c:pt>
                <c:pt idx="156">
                  <c:v>-41.75329605706559</c:v>
                </c:pt>
                <c:pt idx="157">
                  <c:v>-42.41137938760842</c:v>
                </c:pt>
                <c:pt idx="158">
                  <c:v>-43.07092394455529</c:v>
                </c:pt>
                <c:pt idx="159">
                  <c:v>-43.731587103096331</c:v>
                </c:pt>
                <c:pt idx="160">
                  <c:v>-44.393023450832771</c:v>
                </c:pt>
                <c:pt idx="161">
                  <c:v>-45.054885694657806</c:v>
                </c:pt>
                <c:pt idx="162">
                  <c:v>-45.716825579919877</c:v>
                </c:pt>
                <c:pt idx="163">
                  <c:v>-46.378494815980744</c:v>
                </c:pt>
                <c:pt idx="164">
                  <c:v>-47.039546002200993</c:v>
                </c:pt>
                <c:pt idx="165">
                  <c:v>-47.699633548389635</c:v>
                </c:pt>
                <c:pt idx="166">
                  <c:v>-48.358414583808823</c:v>
                </c:pt>
                <c:pt idx="167">
                  <c:v>-49.015549848975361</c:v>
                </c:pt>
                <c:pt idx="168">
                  <c:v>-49.670704564690162</c:v>
                </c:pt>
                <c:pt idx="169">
                  <c:v>-50.323549273010208</c:v>
                </c:pt>
                <c:pt idx="170">
                  <c:v>-50.973760645190907</c:v>
                </c:pt>
                <c:pt idx="171">
                  <c:v>-51.621022252017916</c:v>
                </c:pt>
                <c:pt idx="172">
                  <c:v>-52.265025292361628</c:v>
                </c:pt>
                <c:pt idx="173">
                  <c:v>-52.905469276264803</c:v>
                </c:pt>
                <c:pt idx="174">
                  <c:v>-53.542062659350933</c:v>
                </c:pt>
                <c:pt idx="175">
                  <c:v>-54.17452342587179</c:v>
                </c:pt>
                <c:pt idx="176">
                  <c:v>-54.802579618230958</c:v>
                </c:pt>
                <c:pt idx="177">
                  <c:v>-55.425969811357923</c:v>
                </c:pt>
                <c:pt idx="178">
                  <c:v>-56.044443530837256</c:v>
                </c:pt>
                <c:pt idx="179">
                  <c:v>-56.657761614218153</c:v>
                </c:pt>
                <c:pt idx="180">
                  <c:v>-57.265696515430477</c:v>
                </c:pt>
                <c:pt idx="181">
                  <c:v>-57.868032552711988</c:v>
                </c:pt>
                <c:pt idx="182">
                  <c:v>-58.464566100904108</c:v>
                </c:pt>
                <c:pt idx="183">
                  <c:v>-59.055105729385481</c:v>
                </c:pt>
                <c:pt idx="184">
                  <c:v>-59.639472287291248</c:v>
                </c:pt>
                <c:pt idx="185">
                  <c:v>-60.217498938006031</c:v>
                </c:pt>
                <c:pt idx="186">
                  <c:v>-60.789031145210586</c:v>
                </c:pt>
                <c:pt idx="187">
                  <c:v>-61.353926613018153</c:v>
                </c:pt>
                <c:pt idx="188">
                  <c:v>-61.912055182943519</c:v>
                </c:pt>
                <c:pt idx="189">
                  <c:v>-62.463298690612497</c:v>
                </c:pt>
                <c:pt idx="190">
                  <c:v>-63.007550785245854</c:v>
                </c:pt>
                <c:pt idx="191">
                  <c:v>-63.544716715039961</c:v>
                </c:pt>
                <c:pt idx="192">
                  <c:v>-64.074713081601402</c:v>
                </c:pt>
                <c:pt idx="193">
                  <c:v>-64.597467566619443</c:v>
                </c:pt>
                <c:pt idx="194">
                  <c:v>-65.112918633929851</c:v>
                </c:pt>
                <c:pt idx="195">
                  <c:v>-65.621015210075043</c:v>
                </c:pt>
                <c:pt idx="196">
                  <c:v>-66.12171634639742</c:v>
                </c:pt>
                <c:pt idx="197">
                  <c:v>-66.614990865597278</c:v>
                </c:pt>
                <c:pt idx="198">
                  <c:v>-67.100816995574249</c:v>
                </c:pt>
                <c:pt idx="199">
                  <c:v>-67.57918199324034</c:v>
                </c:pt>
                <c:pt idx="200">
                  <c:v>-68.050081760845046</c:v>
                </c:pt>
                <c:pt idx="201">
                  <c:v>-68.513520457198524</c:v>
                </c:pt>
                <c:pt idx="202">
                  <c:v>-68.969510106022668</c:v>
                </c:pt>
                <c:pt idx="203">
                  <c:v>-69.418070203484461</c:v>
                </c:pt>
                <c:pt idx="204">
                  <c:v>-69.859227326809048</c:v>
                </c:pt>
                <c:pt idx="205">
                  <c:v>-70.293014745693839</c:v>
                </c:pt>
                <c:pt idx="206">
                  <c:v>-70.719472038082472</c:v>
                </c:pt>
                <c:pt idx="207">
                  <c:v>-71.138644711694795</c:v>
                </c:pt>
                <c:pt idx="208">
                  <c:v>-71.550583832549719</c:v>
                </c:pt>
                <c:pt idx="209">
                  <c:v>-71.955345661567904</c:v>
                </c:pt>
                <c:pt idx="210">
                  <c:v>-72.35299130019304</c:v>
                </c:pt>
                <c:pt idx="211">
                  <c:v>-72.74358634583561</c:v>
                </c:pt>
                <c:pt idx="212">
                  <c:v>-73.12720055781071</c:v>
                </c:pt>
                <c:pt idx="213">
                  <c:v>-73.503907534322082</c:v>
                </c:pt>
                <c:pt idx="214">
                  <c:v>-73.873784400930234</c:v>
                </c:pt>
                <c:pt idx="215">
                  <c:v>-74.2369115108378</c:v>
                </c:pt>
                <c:pt idx="216">
                  <c:v>-74.59337215723113</c:v>
                </c:pt>
                <c:pt idx="217">
                  <c:v>-74.943252297829645</c:v>
                </c:pt>
                <c:pt idx="218">
                  <c:v>-75.286640291712459</c:v>
                </c:pt>
                <c:pt idx="219">
                  <c:v>-75.623626648425798</c:v>
                </c:pt>
                <c:pt idx="220">
                  <c:v>-75.954303789307033</c:v>
                </c:pt>
                <c:pt idx="221">
                  <c:v>-76.278765820908092</c:v>
                </c:pt>
                <c:pt idx="222">
                  <c:v>-76.59710832034807</c:v>
                </c:pt>
                <c:pt idx="223">
                  <c:v>-76.90942813238884</c:v>
                </c:pt>
                <c:pt idx="224">
                  <c:v>-77.215823177981548</c:v>
                </c:pt>
                <c:pt idx="225">
                  <c:v>-77.516392274009903</c:v>
                </c:pt>
                <c:pt idx="226">
                  <c:v>-77.811234963925202</c:v>
                </c:pt>
                <c:pt idx="227">
                  <c:v>-78.100451358945961</c:v>
                </c:pt>
                <c:pt idx="228">
                  <c:v>-78.384141989482956</c:v>
                </c:pt>
                <c:pt idx="229">
                  <c:v>-78.662407666434873</c:v>
                </c:pt>
                <c:pt idx="230">
                  <c:v>-78.93534935198754</c:v>
                </c:pt>
                <c:pt idx="231">
                  <c:v>-79.203068039550573</c:v>
                </c:pt>
                <c:pt idx="232">
                  <c:v>-79.465664642455067</c:v>
                </c:pt>
                <c:pt idx="233">
                  <c:v>-79.723239891040066</c:v>
                </c:pt>
                <c:pt idx="234">
                  <c:v>-79.975894237752968</c:v>
                </c:pt>
                <c:pt idx="235">
                  <c:v>-80.223727769896982</c:v>
                </c:pt>
                <c:pt idx="236">
                  <c:v>-80.466840129658934</c:v>
                </c:pt>
                <c:pt idx="237">
                  <c:v>-80.705330441060269</c:v>
                </c:pt>
                <c:pt idx="238">
                  <c:v>-80.939297243481676</c:v>
                </c:pt>
                <c:pt idx="239">
                  <c:v>-81.16883843141737</c:v>
                </c:pt>
                <c:pt idx="240">
                  <c:v>-81.394051200129297</c:v>
                </c:pt>
                <c:pt idx="241">
                  <c:v>-81.615031996877178</c:v>
                </c:pt>
                <c:pt idx="242">
                  <c:v>-81.831876477413033</c:v>
                </c:pt>
                <c:pt idx="243">
                  <c:v>-82.044679467440446</c:v>
                </c:pt>
                <c:pt idx="244">
                  <c:v>-82.253534928748039</c:v>
                </c:pt>
                <c:pt idx="245">
                  <c:v>-82.458535929739796</c:v>
                </c:pt>
                <c:pt idx="246">
                  <c:v>-82.659774620095874</c:v>
                </c:pt>
                <c:pt idx="247">
                  <c:v>-82.85734220930793</c:v>
                </c:pt>
                <c:pt idx="248">
                  <c:v>-83.05132894884693</c:v>
                </c:pt>
                <c:pt idx="249">
                  <c:v>-83.241824117729152</c:v>
                </c:pt>
                <c:pt idx="250">
                  <c:v>-83.428916011261066</c:v>
                </c:pt>
                <c:pt idx="251">
                  <c:v>-83.612691932750934</c:v>
                </c:pt>
                <c:pt idx="252">
                  <c:v>-83.793238187988862</c:v>
                </c:pt>
                <c:pt idx="253">
                  <c:v>-83.970640082304541</c:v>
                </c:pt>
                <c:pt idx="254">
                  <c:v>-84.144981920024165</c:v>
                </c:pt>
                <c:pt idx="255">
                  <c:v>-84.316347006156079</c:v>
                </c:pt>
                <c:pt idx="256">
                  <c:v>-84.484817650144734</c:v>
                </c:pt>
                <c:pt idx="257">
                  <c:v>-84.650475171542112</c:v>
                </c:pt>
                <c:pt idx="258">
                  <c:v>-84.813399907452862</c:v>
                </c:pt>
                <c:pt idx="259">
                  <c:v>-84.973671221619043</c:v>
                </c:pt>
                <c:pt idx="260">
                  <c:v>-85.131367515017871</c:v>
                </c:pt>
                <c:pt idx="261">
                  <c:v>-85.286566237852625</c:v>
                </c:pt>
                <c:pt idx="262">
                  <c:v>-85.439343902825513</c:v>
                </c:pt>
                <c:pt idx="263">
                  <c:v>-85.589776099587155</c:v>
                </c:pt>
                <c:pt idx="264">
                  <c:v>-85.737937510263279</c:v>
                </c:pt>
                <c:pt idx="265">
                  <c:v>-85.883901925967294</c:v>
                </c:pt>
                <c:pt idx="266">
                  <c:v>-86.02774226421073</c:v>
                </c:pt>
                <c:pt idx="267">
                  <c:v>-86.169530587131618</c:v>
                </c:pt>
                <c:pt idx="268">
                  <c:v>-86.309338120463465</c:v>
                </c:pt>
                <c:pt idx="269">
                  <c:v>-86.447235273174499</c:v>
                </c:pt>
                <c:pt idx="270">
                  <c:v>-86.58329165771022</c:v>
                </c:pt>
                <c:pt idx="271">
                  <c:v>-86.717576110777003</c:v>
                </c:pt>
                <c:pt idx="272">
                  <c:v>-86.850156714607934</c:v>
                </c:pt>
                <c:pt idx="273">
                  <c:v>-86.981100818657296</c:v>
                </c:pt>
                <c:pt idx="274">
                  <c:v>-87.110475061671465</c:v>
                </c:pt>
                <c:pt idx="275">
                  <c:v>-87.238345394089009</c:v>
                </c:pt>
                <c:pt idx="276">
                  <c:v>-87.364777100724822</c:v>
                </c:pt>
                <c:pt idx="277">
                  <c:v>-87.489834823696128</c:v>
                </c:pt>
                <c:pt idx="278">
                  <c:v>-87.613582585550986</c:v>
                </c:pt>
                <c:pt idx="279">
                  <c:v>-87.736083812561475</c:v>
                </c:pt>
                <c:pt idx="280">
                  <c:v>-87.857401358147214</c:v>
                </c:pt>
                <c:pt idx="281">
                  <c:v>-87.97759752639459</c:v>
                </c:pt>
                <c:pt idx="282">
                  <c:v>-88.09673409564175</c:v>
                </c:pt>
                <c:pt idx="283">
                  <c:v>-88.214872342097749</c:v>
                </c:pt>
                <c:pt idx="284">
                  <c:v>-88.332073063468059</c:v>
                </c:pt>
                <c:pt idx="285">
                  <c:v>-88.448396602558432</c:v>
                </c:pt>
                <c:pt idx="286">
                  <c:v>-88.56390287083039</c:v>
                </c:pt>
                <c:pt idx="287">
                  <c:v>-88.678651371882751</c:v>
                </c:pt>
                <c:pt idx="288">
                  <c:v>-88.792701224833763</c:v>
                </c:pt>
                <c:pt idx="289">
                  <c:v>-88.906111187578801</c:v>
                </c:pt>
                <c:pt idx="290">
                  <c:v>-89.018939679899617</c:v>
                </c:pt>
                <c:pt idx="291">
                  <c:v>-89.131244806400062</c:v>
                </c:pt>
                <c:pt idx="292">
                  <c:v>-89.243084379244451</c:v>
                </c:pt>
                <c:pt idx="293">
                  <c:v>-89.354515940673352</c:v>
                </c:pt>
                <c:pt idx="294">
                  <c:v>-89.465596785271899</c:v>
                </c:pt>
                <c:pt idx="295">
                  <c:v>-89.576383981964966</c:v>
                </c:pt>
                <c:pt idx="296">
                  <c:v>-89.68693439571291</c:v>
                </c:pt>
                <c:pt idx="297">
                  <c:v>-89.797304708880347</c:v>
                </c:pt>
                <c:pt idx="298">
                  <c:v>-89.907551442249954</c:v>
                </c:pt>
                <c:pt idx="299">
                  <c:v>-90.017730975651503</c:v>
                </c:pt>
                <c:pt idx="300">
                  <c:v>-90.127899568175238</c:v>
                </c:pt>
                <c:pt idx="301">
                  <c:v>-90.23811337793687</c:v>
                </c:pt>
                <c:pt idx="302">
                  <c:v>-90.348428481359932</c:v>
                </c:pt>
                <c:pt idx="303">
                  <c:v>-90.458900891939095</c:v>
                </c:pt>
                <c:pt idx="304">
                  <c:v>-90.569586578445879</c:v>
                </c:pt>
                <c:pt idx="305">
                  <c:v>-90.680541482535716</c:v>
                </c:pt>
                <c:pt idx="306">
                  <c:v>-90.791821535713083</c:v>
                </c:pt>
                <c:pt idx="307">
                  <c:v>-90.903482675608061</c:v>
                </c:pt>
                <c:pt idx="308">
                  <c:v>-91.015580861515318</c:v>
                </c:pt>
                <c:pt idx="309">
                  <c:v>-91.128172089142566</c:v>
                </c:pt>
                <c:pt idx="310">
                  <c:v>-91.241312404512456</c:v>
                </c:pt>
                <c:pt idx="311">
                  <c:v>-91.355057916958145</c:v>
                </c:pt>
                <c:pt idx="312">
                  <c:v>-91.469464811148626</c:v>
                </c:pt>
                <c:pt idx="313">
                  <c:v>-91.584589358075746</c:v>
                </c:pt>
                <c:pt idx="314">
                  <c:v>-91.70048792493003</c:v>
                </c:pt>
                <c:pt idx="315">
                  <c:v>-91.817216983788256</c:v>
                </c:pt>
                <c:pt idx="316">
                  <c:v>-91.934833119029989</c:v>
                </c:pt>
                <c:pt idx="317">
                  <c:v>-92.053393033395295</c:v>
                </c:pt>
                <c:pt idx="318">
                  <c:v>-92.172953552590116</c:v>
                </c:pt>
                <c:pt idx="319">
                  <c:v>-92.293571628339748</c:v>
                </c:pt>
                <c:pt idx="320">
                  <c:v>-92.41530433978464</c:v>
                </c:pt>
                <c:pt idx="321">
                  <c:v>-92.538208893106244</c:v>
                </c:pt>
                <c:pt idx="322">
                  <c:v>-92.662342619263399</c:v>
                </c:pt>
                <c:pt idx="323">
                  <c:v>-92.787762969713228</c:v>
                </c:pt>
                <c:pt idx="324">
                  <c:v>-92.914527509982463</c:v>
                </c:pt>
                <c:pt idx="325">
                  <c:v>-93.042693910947037</c:v>
                </c:pt>
                <c:pt idx="326">
                  <c:v>-93.172319937670309</c:v>
                </c:pt>
                <c:pt idx="327">
                  <c:v>-93.303463435642314</c:v>
                </c:pt>
                <c:pt idx="328">
                  <c:v>-93.436182314251127</c:v>
                </c:pt>
                <c:pt idx="329">
                  <c:v>-93.570534527313413</c:v>
                </c:pt>
                <c:pt idx="330">
                  <c:v>-93.706578050475613</c:v>
                </c:pt>
                <c:pt idx="331">
                  <c:v>-93.844370855294073</c:v>
                </c:pt>
                <c:pt idx="332">
                  <c:v>-93.983970879788131</c:v>
                </c:pt>
                <c:pt idx="333">
                  <c:v>-94.125435995253667</c:v>
                </c:pt>
                <c:pt idx="334">
                  <c:v>-94.268823969112546</c:v>
                </c:pt>
                <c:pt idx="335">
                  <c:v>-94.414192423564756</c:v>
                </c:pt>
                <c:pt idx="336">
                  <c:v>-94.561598789799447</c:v>
                </c:pt>
                <c:pt idx="337">
                  <c:v>-94.711100257513195</c:v>
                </c:pt>
                <c:pt idx="338">
                  <c:v>-94.862753719470476</c:v>
                </c:pt>
                <c:pt idx="339">
                  <c:v>-95.016615710835993</c:v>
                </c:pt>
                <c:pt idx="340">
                  <c:v>-95.172742342997665</c:v>
                </c:pt>
                <c:pt idx="341">
                  <c:v>-95.331189231589789</c:v>
                </c:pt>
                <c:pt idx="342">
                  <c:v>-95.492011418420205</c:v>
                </c:pt>
                <c:pt idx="343">
                  <c:v>-95.655263286996785</c:v>
                </c:pt>
                <c:pt idx="344">
                  <c:v>-95.820998471341667</c:v>
                </c:pt>
                <c:pt idx="345">
                  <c:v>-95.989269757780121</c:v>
                </c:pt>
                <c:pt idx="346">
                  <c:v>-96.160128979382392</c:v>
                </c:pt>
                <c:pt idx="347">
                  <c:v>-96.333626902738928</c:v>
                </c:pt>
                <c:pt idx="348">
                  <c:v>-96.509813106746577</c:v>
                </c:pt>
                <c:pt idx="349">
                  <c:v>-96.688735853087209</c:v>
                </c:pt>
                <c:pt idx="350">
                  <c:v>-96.870441948081194</c:v>
                </c:pt>
                <c:pt idx="351">
                  <c:v>-97.05497659560902</c:v>
                </c:pt>
                <c:pt idx="352">
                  <c:v>-97.242383240800166</c:v>
                </c:pt>
                <c:pt idx="353">
                  <c:v>-97.432703404204773</c:v>
                </c:pt>
                <c:pt idx="354">
                  <c:v>-97.625976506177864</c:v>
                </c:pt>
                <c:pt idx="355">
                  <c:v>-97.822239681227998</c:v>
                </c:pt>
                <c:pt idx="356">
                  <c:v>-98.021527582108689</c:v>
                </c:pt>
                <c:pt idx="357">
                  <c:v>-98.223872173458489</c:v>
                </c:pt>
                <c:pt idx="358">
                  <c:v>-98.429302514834532</c:v>
                </c:pt>
                <c:pt idx="359">
                  <c:v>-98.637844533023454</c:v>
                </c:pt>
                <c:pt idx="360">
                  <c:v>-98.849520783562852</c:v>
                </c:pt>
                <c:pt idx="361">
                  <c:v>-99.064350201460243</c:v>
                </c:pt>
                <c:pt idx="362">
                  <c:v>-99.282347841158568</c:v>
                </c:pt>
                <c:pt idx="363">
                  <c:v>-99.503524605866033</c:v>
                </c:pt>
                <c:pt idx="364">
                  <c:v>-99.727886966444416</c:v>
                </c:pt>
                <c:pt idx="365">
                  <c:v>-99.955436670137303</c:v>
                </c:pt>
                <c:pt idx="366">
                  <c:v>-100.18617043951234</c:v>
                </c:pt>
                <c:pt idx="367">
                  <c:v>-100.42007966209283</c:v>
                </c:pt>
                <c:pt idx="368">
                  <c:v>-100.65715007126747</c:v>
                </c:pt>
                <c:pt idx="369">
                  <c:v>-100.89736141918748</c:v>
                </c:pt>
                <c:pt idx="370">
                  <c:v>-101.14068714248823</c:v>
                </c:pt>
                <c:pt idx="371">
                  <c:v>-101.38709402181131</c:v>
                </c:pt>
                <c:pt idx="372">
                  <c:v>-101.63654183625002</c:v>
                </c:pt>
                <c:pt idx="373">
                  <c:v>-101.88898301399296</c:v>
                </c:pt>
                <c:pt idx="374">
                  <c:v>-102.1443622806072</c:v>
                </c:pt>
                <c:pt idx="375">
                  <c:v>-102.40261630656289</c:v>
                </c:pt>
                <c:pt idx="376">
                  <c:v>-102.66367335577965</c:v>
                </c:pt>
                <c:pt idx="377">
                  <c:v>-102.92745293715021</c:v>
                </c:pt>
                <c:pt idx="378">
                  <c:v>-103.19386546117434</c:v>
                </c:pt>
                <c:pt idx="379">
                  <c:v>-103.46281190401739</c:v>
                </c:pt>
                <c:pt idx="380">
                  <c:v>-103.73418348148265</c:v>
                </c:pt>
                <c:pt idx="381">
                  <c:v>-104.00786133556478</c:v>
                </c:pt>
                <c:pt idx="382">
                  <c:v>-104.28371623641294</c:v>
                </c:pt>
                <c:pt idx="383">
                  <c:v>-104.5616083026937</c:v>
                </c:pt>
                <c:pt idx="384">
                  <c:v>-104.84138674348678</c:v>
                </c:pt>
                <c:pt idx="385">
                  <c:v>-105.12288962497597</c:v>
                </c:pt>
                <c:pt idx="386">
                  <c:v>-105.40594366530735</c:v>
                </c:pt>
                <c:pt idx="387">
                  <c:v>-105.69036406107276</c:v>
                </c:pt>
                <c:pt idx="388">
                  <c:v>-105.97595434893918</c:v>
                </c:pt>
                <c:pt idx="389">
                  <c:v>-106.26250630597316</c:v>
                </c:pt>
                <c:pt idx="390">
                  <c:v>-106.54979989220556</c:v>
                </c:pt>
                <c:pt idx="391">
                  <c:v>-106.83760323894865</c:v>
                </c:pt>
                <c:pt idx="392">
                  <c:v>-107.12567268628811</c:v>
                </c:pt>
                <c:pt idx="393">
                  <c:v>-107.41375287306082</c:v>
                </c:pt>
                <c:pt idx="394">
                  <c:v>-107.70157688245534</c:v>
                </c:pt>
                <c:pt idx="395">
                  <c:v>-107.98886644616296</c:v>
                </c:pt>
                <c:pt idx="396">
                  <c:v>-108.27533220974489</c:v>
                </c:pt>
                <c:pt idx="397">
                  <c:v>-108.56067406157179</c:v>
                </c:pt>
                <c:pt idx="398">
                  <c:v>-108.84458152733632</c:v>
                </c:pt>
                <c:pt idx="399">
                  <c:v>-109.12673423173476</c:v>
                </c:pt>
                <c:pt idx="400">
                  <c:v>-109.40680242846841</c:v>
                </c:pt>
                <c:pt idx="401">
                  <c:v>-109.68444759922011</c:v>
                </c:pt>
                <c:pt idx="402">
                  <c:v>-109.95932312174398</c:v>
                </c:pt>
                <c:pt idx="403">
                  <c:v>-110.23107500663573</c:v>
                </c:pt>
                <c:pt idx="404">
                  <c:v>-110.49934270177287</c:v>
                </c:pt>
                <c:pt idx="405">
                  <c:v>-110.76375996279916</c:v>
                </c:pt>
                <c:pt idx="406">
                  <c:v>-111.02395578741388</c:v>
                </c:pt>
                <c:pt idx="407">
                  <c:v>-111.27955541058985</c:v>
                </c:pt>
                <c:pt idx="408">
                  <c:v>-111.53018135722725</c:v>
                </c:pt>
                <c:pt idx="409">
                  <c:v>-111.77545454813281</c:v>
                </c:pt>
                <c:pt idx="410">
                  <c:v>-112.01499545461547</c:v>
                </c:pt>
                <c:pt idx="411">
                  <c:v>-112.24842529642626</c:v>
                </c:pt>
                <c:pt idx="412">
                  <c:v>-112.47536727723448</c:v>
                </c:pt>
                <c:pt idx="413">
                  <c:v>-112.69544785134548</c:v>
                </c:pt>
                <c:pt idx="414">
                  <c:v>-112.90829801492379</c:v>
                </c:pt>
                <c:pt idx="415">
                  <c:v>-113.11355461460535</c:v>
                </c:pt>
                <c:pt idx="416">
                  <c:v>-113.31086166606123</c:v>
                </c:pt>
                <c:pt idx="417">
                  <c:v>-113.49987167482051</c:v>
                </c:pt>
                <c:pt idx="418">
                  <c:v>-113.68024695147777</c:v>
                </c:pt>
                <c:pt idx="419">
                  <c:v>-113.85166091329654</c:v>
                </c:pt>
                <c:pt idx="420">
                  <c:v>-114.0137993641785</c:v>
                </c:pt>
                <c:pt idx="421">
                  <c:v>-114.16636174500425</c:v>
                </c:pt>
                <c:pt idx="422">
                  <c:v>-114.30906234645661</c:v>
                </c:pt>
                <c:pt idx="423">
                  <c:v>-114.44163147660413</c:v>
                </c:pt>
                <c:pt idx="424">
                  <c:v>-114.56381657577417</c:v>
                </c:pt>
                <c:pt idx="425">
                  <c:v>-114.67538327153741</c:v>
                </c:pt>
                <c:pt idx="426">
                  <c:v>-114.77611636699474</c:v>
                </c:pt>
                <c:pt idx="427">
                  <c:v>-114.86582075597393</c:v>
                </c:pt>
                <c:pt idx="428">
                  <c:v>-114.9443222591995</c:v>
                </c:pt>
                <c:pt idx="429">
                  <c:v>-115.01146837602199</c:v>
                </c:pt>
                <c:pt idx="430">
                  <c:v>-115.06712894682798</c:v>
                </c:pt>
                <c:pt idx="431">
                  <c:v>-115.11119672183911</c:v>
                </c:pt>
                <c:pt idx="432">
                  <c:v>-115.14358783261865</c:v>
                </c:pt>
                <c:pt idx="433">
                  <c:v>-115.16424216323216</c:v>
                </c:pt>
                <c:pt idx="434">
                  <c:v>-115.173123618666</c:v>
                </c:pt>
                <c:pt idx="435">
                  <c:v>-115.17022028877066</c:v>
                </c:pt>
                <c:pt idx="436">
                  <c:v>-115.15554450667113</c:v>
                </c:pt>
                <c:pt idx="437">
                  <c:v>-115.12913280127509</c:v>
                </c:pt>
                <c:pt idx="438">
                  <c:v>-115.09104574418951</c:v>
                </c:pt>
                <c:pt idx="439">
                  <c:v>-115.04136769203744</c:v>
                </c:pt>
                <c:pt idx="440">
                  <c:v>-114.98020642585452</c:v>
                </c:pt>
                <c:pt idx="441">
                  <c:v>-114.90769268989575</c:v>
                </c:pt>
                <c:pt idx="442">
                  <c:v>-114.82397963285548</c:v>
                </c:pt>
                <c:pt idx="443">
                  <c:v>-114.72924215512144</c:v>
                </c:pt>
                <c:pt idx="444">
                  <c:v>-114.6236761663052</c:v>
                </c:pt>
                <c:pt idx="445">
                  <c:v>-114.50749775787304</c:v>
                </c:pt>
                <c:pt idx="446">
                  <c:v>-114.38094229625045</c:v>
                </c:pt>
                <c:pt idx="447">
                  <c:v>-114.24426344228677</c:v>
                </c:pt>
                <c:pt idx="448">
                  <c:v>-114.09773210343633</c:v>
                </c:pt>
                <c:pt idx="449">
                  <c:v>-113.94163532543318</c:v>
                </c:pt>
                <c:pt idx="450">
                  <c:v>-113.77627513060078</c:v>
                </c:pt>
                <c:pt idx="451">
                  <c:v>-113.60196731025279</c:v>
                </c:pt>
                <c:pt idx="452">
                  <c:v>-113.41904017888012</c:v>
                </c:pt>
                <c:pt idx="453">
                  <c:v>-113.22783329800696</c:v>
                </c:pt>
                <c:pt idx="454">
                  <c:v>-113.02869617770099</c:v>
                </c:pt>
                <c:pt idx="455">
                  <c:v>-112.8219869637735</c:v>
                </c:pt>
                <c:pt idx="456">
                  <c:v>-112.60807111865654</c:v>
                </c:pt>
                <c:pt idx="457">
                  <c:v>-112.3873201038576</c:v>
                </c:pt>
                <c:pt idx="458">
                  <c:v>-112.16011007169213</c:v>
                </c:pt>
                <c:pt idx="459">
                  <c:v>-111.92682057376824</c:v>
                </c:pt>
                <c:pt idx="460">
                  <c:v>-111.68783329336533</c:v>
                </c:pt>
                <c:pt idx="461">
                  <c:v>-111.44353080848407</c:v>
                </c:pt>
                <c:pt idx="462">
                  <c:v>-111.1942953919031</c:v>
                </c:pt>
                <c:pt idx="463">
                  <c:v>-110.94050785409959</c:v>
                </c:pt>
                <c:pt idx="464">
                  <c:v>-110.68254643435338</c:v>
                </c:pt>
                <c:pt idx="465">
                  <c:v>-110.42078574479824</c:v>
                </c:pt>
                <c:pt idx="466">
                  <c:v>-110.15559577158801</c:v>
                </c:pt>
                <c:pt idx="467">
                  <c:v>-109.88734093672262</c:v>
                </c:pt>
                <c:pt idx="468">
                  <c:v>-109.61637922347424</c:v>
                </c:pt>
                <c:pt idx="469">
                  <c:v>-109.34306136770276</c:v>
                </c:pt>
                <c:pt idx="470">
                  <c:v>-109.06773011674888</c:v>
                </c:pt>
                <c:pt idx="471">
                  <c:v>-108.79071955696901</c:v>
                </c:pt>
                <c:pt idx="472">
                  <c:v>-108.51235451039332</c:v>
                </c:pt>
                <c:pt idx="473">
                  <c:v>-108.23295000042495</c:v>
                </c:pt>
                <c:pt idx="474">
                  <c:v>-107.95281078596886</c:v>
                </c:pt>
                <c:pt idx="475">
                  <c:v>-107.67223096288295</c:v>
                </c:pt>
                <c:pt idx="476">
                  <c:v>-107.39149363119647</c:v>
                </c:pt>
                <c:pt idx="477">
                  <c:v>-107.11087062612819</c:v>
                </c:pt>
                <c:pt idx="478">
                  <c:v>-106.83062231058291</c:v>
                </c:pt>
                <c:pt idx="479">
                  <c:v>-106.55099742648457</c:v>
                </c:pt>
                <c:pt idx="480">
                  <c:v>-106.27223300204142</c:v>
                </c:pt>
                <c:pt idx="481">
                  <c:v>-105.99455431182537</c:v>
                </c:pt>
                <c:pt idx="482">
                  <c:v>-105.71817488637022</c:v>
                </c:pt>
                <c:pt idx="483">
                  <c:v>-105.44329656787195</c:v>
                </c:pt>
                <c:pt idx="484">
                  <c:v>-105.17010960849142</c:v>
                </c:pt>
                <c:pt idx="485">
                  <c:v>-104.89879280771387</c:v>
                </c:pt>
                <c:pt idx="486">
                  <c:v>-104.62951368521647</c:v>
                </c:pt>
                <c:pt idx="487">
                  <c:v>-104.36242868572131</c:v>
                </c:pt>
                <c:pt idx="488">
                  <c:v>-104.09768341237059</c:v>
                </c:pt>
                <c:pt idx="489">
                  <c:v>-103.83541288524384</c:v>
                </c:pt>
                <c:pt idx="490">
                  <c:v>-103.57574182174513</c:v>
                </c:pt>
                <c:pt idx="491">
                  <c:v>-103.31878493571651</c:v>
                </c:pt>
                <c:pt idx="492">
                  <c:v>-103.06464725227656</c:v>
                </c:pt>
                <c:pt idx="493">
                  <c:v>-102.81342443554017</c:v>
                </c:pt>
                <c:pt idx="494">
                  <c:v>-102.56520312653943</c:v>
                </c:pt>
                <c:pt idx="495">
                  <c:v>-102.32006128884177</c:v>
                </c:pt>
                <c:pt idx="496">
                  <c:v>-102.0780685595371</c:v>
                </c:pt>
                <c:pt idx="497">
                  <c:v>-101.83928660344495</c:v>
                </c:pt>
                <c:pt idx="498">
                  <c:v>-101.60376946857153</c:v>
                </c:pt>
                <c:pt idx="499">
                  <c:v>-101.37156394102502</c:v>
                </c:pt>
                <c:pt idx="500">
                  <c:v>-101.14270989776898</c:v>
                </c:pt>
                <c:pt idx="501">
                  <c:v>-100.91724065576224</c:v>
                </c:pt>
                <c:pt idx="502">
                  <c:v>-100.6951833161967</c:v>
                </c:pt>
                <c:pt idx="503">
                  <c:v>-100.4765591026992</c:v>
                </c:pt>
                <c:pt idx="504">
                  <c:v>-100.26138369250937</c:v>
                </c:pt>
                <c:pt idx="505">
                  <c:v>-100.04966753978539</c:v>
                </c:pt>
                <c:pt idx="506">
                  <c:v>-99.841416190320345</c:v>
                </c:pt>
                <c:pt idx="507">
                  <c:v>-99.636630587071167</c:v>
                </c:pt>
                <c:pt idx="508">
                  <c:v>-99.435307366017227</c:v>
                </c:pt>
                <c:pt idx="509">
                  <c:v>-99.237439141965197</c:v>
                </c:pt>
                <c:pt idx="510">
                  <c:v>-99.043014784016449</c:v>
                </c:pt>
                <c:pt idx="511">
                  <c:v>-98.852019680494109</c:v>
                </c:pt>
                <c:pt idx="512">
                  <c:v>-98.664435993209054</c:v>
                </c:pt>
                <c:pt idx="513">
                  <c:v>-98.48024290101084</c:v>
                </c:pt>
                <c:pt idx="514">
                  <c:v>-98.299416832634449</c:v>
                </c:pt>
                <c:pt idx="515">
                  <c:v>-98.121931688905491</c:v>
                </c:pt>
                <c:pt idx="516">
                  <c:v>-97.94775905442043</c:v>
                </c:pt>
                <c:pt idx="517">
                  <c:v>-97.776868398852855</c:v>
                </c:pt>
                <c:pt idx="518">
                  <c:v>-97.609227268081284</c:v>
                </c:pt>
                <c:pt idx="519">
                  <c:v>-97.444801465358566</c:v>
                </c:pt>
                <c:pt idx="520">
                  <c:v>-97.283555222771625</c:v>
                </c:pt>
                <c:pt idx="521">
                  <c:v>-97.125451363262357</c:v>
                </c:pt>
                <c:pt idx="522">
                  <c:v>-96.970451453494761</c:v>
                </c:pt>
                <c:pt idx="523">
                  <c:v>-96.818515947870893</c:v>
                </c:pt>
                <c:pt idx="524">
                  <c:v>-96.669604324003416</c:v>
                </c:pt>
                <c:pt idx="525">
                  <c:v>-96.52367520996502</c:v>
                </c:pt>
                <c:pt idx="526">
                  <c:v>-96.380686503634877</c:v>
                </c:pt>
                <c:pt idx="527">
                  <c:v>-96.240595484466425</c:v>
                </c:pt>
                <c:pt idx="528">
                  <c:v>-96.103358918000779</c:v>
                </c:pt>
                <c:pt idx="529">
                  <c:v>-95.968933153446827</c:v>
                </c:pt>
                <c:pt idx="530">
                  <c:v>-95.837274214647564</c:v>
                </c:pt>
                <c:pt idx="531">
                  <c:v>-95.70833788474522</c:v>
                </c:pt>
                <c:pt idx="532">
                  <c:v>-95.582079784853548</c:v>
                </c:pt>
                <c:pt idx="533">
                  <c:v>-95.458455447037082</c:v>
                </c:pt>
                <c:pt idx="534">
                  <c:v>-95.337420381891462</c:v>
                </c:pt>
                <c:pt idx="535">
                  <c:v>-95.218930141007817</c:v>
                </c:pt>
                <c:pt idx="536">
                  <c:v>-95.102940374598631</c:v>
                </c:pt>
                <c:pt idx="537">
                  <c:v>-94.989406884549737</c:v>
                </c:pt>
                <c:pt idx="538">
                  <c:v>-94.878285673156213</c:v>
                </c:pt>
                <c:pt idx="539">
                  <c:v>-94.769532987789219</c:v>
                </c:pt>
                <c:pt idx="540">
                  <c:v>-94.663105361730729</c:v>
                </c:pt>
                <c:pt idx="541">
                  <c:v>-94.558959651403342</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69.402448912745456</c:v>
                </c:pt>
                <c:pt idx="1">
                  <c:v>69.202443898975488</c:v>
                </c:pt>
                <c:pt idx="2">
                  <c:v>69.002438649211456</c:v>
                </c:pt>
                <c:pt idx="3">
                  <c:v>68.802433152359924</c:v>
                </c:pt>
                <c:pt idx="4">
                  <c:v>68.6024273968074</c:v>
                </c:pt>
                <c:pt idx="5">
                  <c:v>68.40242137039624</c:v>
                </c:pt>
                <c:pt idx="6">
                  <c:v>68.202415060399119</c:v>
                </c:pt>
                <c:pt idx="7">
                  <c:v>68.002408453492279</c:v>
                </c:pt>
                <c:pt idx="8">
                  <c:v>67.802401535728393</c:v>
                </c:pt>
                <c:pt idx="9">
                  <c:v>67.602394292506972</c:v>
                </c:pt>
                <c:pt idx="10">
                  <c:v>67.402386708544228</c:v>
                </c:pt>
                <c:pt idx="11">
                  <c:v>67.202378767841452</c:v>
                </c:pt>
                <c:pt idx="12">
                  <c:v>67.002370453651537</c:v>
                </c:pt>
                <c:pt idx="13">
                  <c:v>66.802361748444454</c:v>
                </c:pt>
                <c:pt idx="14">
                  <c:v>66.602352633871149</c:v>
                </c:pt>
                <c:pt idx="15">
                  <c:v>66.402343090725012</c:v>
                </c:pt>
                <c:pt idx="16">
                  <c:v>66.20233309890294</c:v>
                </c:pt>
                <c:pt idx="17">
                  <c:v>66.002322637363321</c:v>
                </c:pt>
                <c:pt idx="18">
                  <c:v>65.802311684082881</c:v>
                </c:pt>
                <c:pt idx="19">
                  <c:v>65.602300216011443</c:v>
                </c:pt>
                <c:pt idx="20">
                  <c:v>65.402288209024348</c:v>
                </c:pt>
                <c:pt idx="21">
                  <c:v>65.20227563787337</c:v>
                </c:pt>
                <c:pt idx="22">
                  <c:v>65.002262476134703</c:v>
                </c:pt>
                <c:pt idx="23">
                  <c:v>64.802248696154848</c:v>
                </c:pt>
                <c:pt idx="24">
                  <c:v>64.602234268994707</c:v>
                </c:pt>
                <c:pt idx="25">
                  <c:v>64.402219164369896</c:v>
                </c:pt>
                <c:pt idx="26">
                  <c:v>64.20220335058994</c:v>
                </c:pt>
                <c:pt idx="27">
                  <c:v>64.002186794493454</c:v>
                </c:pt>
                <c:pt idx="28">
                  <c:v>63.802169461381062</c:v>
                </c:pt>
                <c:pt idx="29">
                  <c:v>63.602151314945672</c:v>
                </c:pt>
                <c:pt idx="30">
                  <c:v>63.402132317198934</c:v>
                </c:pt>
                <c:pt idx="31">
                  <c:v>63.202112428395139</c:v>
                </c:pt>
                <c:pt idx="32">
                  <c:v>63.002091606951225</c:v>
                </c:pt>
                <c:pt idx="33">
                  <c:v>62.802069809364063</c:v>
                </c:pt>
                <c:pt idx="34">
                  <c:v>62.602046990123306</c:v>
                </c:pt>
                <c:pt idx="35">
                  <c:v>62.402023101621339</c:v>
                </c:pt>
                <c:pt idx="36">
                  <c:v>62.201998094058546</c:v>
                </c:pt>
                <c:pt idx="37">
                  <c:v>62.001971915345173</c:v>
                </c:pt>
                <c:pt idx="38">
                  <c:v>61.80194451099905</c:v>
                </c:pt>
                <c:pt idx="39">
                  <c:v>61.601915824038343</c:v>
                </c:pt>
                <c:pt idx="40">
                  <c:v>61.401885794870424</c:v>
                </c:pt>
                <c:pt idx="41">
                  <c:v>61.201854361175982</c:v>
                </c:pt>
                <c:pt idx="42">
                  <c:v>61.001821457788488</c:v>
                </c:pt>
                <c:pt idx="43">
                  <c:v>60.801787016568142</c:v>
                </c:pt>
                <c:pt idx="44">
                  <c:v>60.601750966271204</c:v>
                </c:pt>
                <c:pt idx="45">
                  <c:v>60.401713232414366</c:v>
                </c:pt>
                <c:pt idx="46">
                  <c:v>60.201673737132609</c:v>
                </c:pt>
                <c:pt idx="47">
                  <c:v>60.001632399032587</c:v>
                </c:pt>
                <c:pt idx="48">
                  <c:v>59.801589133039059</c:v>
                </c:pt>
                <c:pt idx="49">
                  <c:v>59.601543850236965</c:v>
                </c:pt>
                <c:pt idx="50">
                  <c:v>59.401496457705747</c:v>
                </c:pt>
                <c:pt idx="51">
                  <c:v>59.20144685834822</c:v>
                </c:pt>
                <c:pt idx="52">
                  <c:v>59.001394950713063</c:v>
                </c:pt>
                <c:pt idx="53">
                  <c:v>58.801340628810394</c:v>
                </c:pt>
                <c:pt idx="54">
                  <c:v>58.601283781920898</c:v>
                </c:pt>
                <c:pt idx="55">
                  <c:v>58.401224294397956</c:v>
                </c:pt>
                <c:pt idx="56">
                  <c:v>58.201162045462766</c:v>
                </c:pt>
                <c:pt idx="57">
                  <c:v>58.001096908992224</c:v>
                </c:pt>
                <c:pt idx="58">
                  <c:v>57.801028753299981</c:v>
                </c:pt>
                <c:pt idx="59">
                  <c:v>57.600957440909866</c:v>
                </c:pt>
                <c:pt idx="60">
                  <c:v>57.40088282832194</c:v>
                </c:pt>
                <c:pt idx="61">
                  <c:v>57.200804765771124</c:v>
                </c:pt>
                <c:pt idx="62">
                  <c:v>57.000723096978788</c:v>
                </c:pt>
                <c:pt idx="63">
                  <c:v>56.800637658896029</c:v>
                </c:pt>
                <c:pt idx="64">
                  <c:v>56.600548281440382</c:v>
                </c:pt>
                <c:pt idx="65">
                  <c:v>56.400454787224632</c:v>
                </c:pt>
                <c:pt idx="66">
                  <c:v>56.200356991278611</c:v>
                </c:pt>
                <c:pt idx="67">
                  <c:v>56.000254700763463</c:v>
                </c:pt>
                <c:pt idx="68">
                  <c:v>55.800147714679731</c:v>
                </c:pt>
                <c:pt idx="69">
                  <c:v>55.600035823567779</c:v>
                </c:pt>
                <c:pt idx="70">
                  <c:v>55.399918809202624</c:v>
                </c:pt>
                <c:pt idx="71">
                  <c:v>55.199796444282157</c:v>
                </c:pt>
                <c:pt idx="72">
                  <c:v>54.999668492110168</c:v>
                </c:pt>
                <c:pt idx="73">
                  <c:v>54.799534706273704</c:v>
                </c:pt>
                <c:pt idx="74">
                  <c:v>54.599394830316506</c:v>
                </c:pt>
                <c:pt idx="75">
                  <c:v>54.399248597408238</c:v>
                </c:pt>
                <c:pt idx="76">
                  <c:v>54.199095730010598</c:v>
                </c:pt>
                <c:pt idx="77">
                  <c:v>53.998935939541404</c:v>
                </c:pt>
                <c:pt idx="78">
                  <c:v>53.798768926037503</c:v>
                </c:pt>
                <c:pt idx="79">
                  <c:v>53.598594377817584</c:v>
                </c:pt>
                <c:pt idx="80">
                  <c:v>53.398411971145933</c:v>
                </c:pt>
                <c:pt idx="81">
                  <c:v>53.198221369899471</c:v>
                </c:pt>
                <c:pt idx="82">
                  <c:v>52.998022225238273</c:v>
                </c:pt>
                <c:pt idx="83">
                  <c:v>52.797814175282731</c:v>
                </c:pt>
                <c:pt idx="84">
                  <c:v>52.597596844798005</c:v>
                </c:pt>
                <c:pt idx="85">
                  <c:v>52.397369844888921</c:v>
                </c:pt>
                <c:pt idx="86">
                  <c:v>52.197132772707093</c:v>
                </c:pt>
                <c:pt idx="87">
                  <c:v>51.996885211172945</c:v>
                </c:pt>
                <c:pt idx="88">
                  <c:v>51.796626728715331</c:v>
                </c:pt>
                <c:pt idx="89">
                  <c:v>51.596356879032115</c:v>
                </c:pt>
                <c:pt idx="90">
                  <c:v>51.396075200874598</c:v>
                </c:pt>
                <c:pt idx="91">
                  <c:v>51.195781217859484</c:v>
                </c:pt>
                <c:pt idx="92">
                  <c:v>50.995474438312279</c:v>
                </c:pt>
                <c:pt idx="93">
                  <c:v>50.795154355146302</c:v>
                </c:pt>
                <c:pt idx="94">
                  <c:v>50.59482044578148</c:v>
                </c:pt>
                <c:pt idx="95">
                  <c:v>50.394472172107612</c:v>
                </c:pt>
                <c:pt idx="96">
                  <c:v>50.194108980497781</c:v>
                </c:pt>
                <c:pt idx="97">
                  <c:v>49.99373030187634</c:v>
                </c:pt>
                <c:pt idx="98">
                  <c:v>49.793335551847349</c:v>
                </c:pt>
                <c:pt idx="99">
                  <c:v>49.592924130890097</c:v>
                </c:pt>
                <c:pt idx="100">
                  <c:v>49.392495424627086</c:v>
                </c:pt>
                <c:pt idx="101">
                  <c:v>49.192048804171108</c:v>
                </c:pt>
                <c:pt idx="102">
                  <c:v>48.991583626558821</c:v>
                </c:pt>
                <c:pt idx="103">
                  <c:v>48.791099235277159</c:v>
                </c:pt>
                <c:pt idx="104">
                  <c:v>48.590594960890158</c:v>
                </c:pt>
                <c:pt idx="105">
                  <c:v>48.390070121773164</c:v>
                </c:pt>
                <c:pt idx="106">
                  <c:v>48.18952402496322</c:v>
                </c:pt>
                <c:pt idx="107">
                  <c:v>47.988955967131226</c:v>
                </c:pt>
                <c:pt idx="108">
                  <c:v>47.788365235685362</c:v>
                </c:pt>
                <c:pt idx="109">
                  <c:v>47.587751110012476</c:v>
                </c:pt>
                <c:pt idx="110">
                  <c:v>47.387112862864726</c:v>
                </c:pt>
                <c:pt idx="111">
                  <c:v>47.186449761899439</c:v>
                </c:pt>
                <c:pt idx="112">
                  <c:v>46.985761071378093</c:v>
                </c:pt>
                <c:pt idx="113">
                  <c:v>46.785046054031547</c:v>
                </c:pt>
                <c:pt idx="114">
                  <c:v>46.584303973097363</c:v>
                </c:pt>
                <c:pt idx="115">
                  <c:v>46.383534094533658</c:v>
                </c:pt>
                <c:pt idx="116">
                  <c:v>46.182735689414173</c:v>
                </c:pt>
                <c:pt idx="117">
                  <c:v>45.981908036508244</c:v>
                </c:pt>
                <c:pt idx="118">
                  <c:v>45.781050425046359</c:v>
                </c:pt>
                <c:pt idx="119">
                  <c:v>45.580162157673598</c:v>
                </c:pt>
                <c:pt idx="120">
                  <c:v>45.379242553588057</c:v>
                </c:pt>
                <c:pt idx="121">
                  <c:v>45.17829095186336</c:v>
                </c:pt>
                <c:pt idx="122">
                  <c:v>44.97730671494925</c:v>
                </c:pt>
                <c:pt idx="123">
                  <c:v>44.776289232343771</c:v>
                </c:pt>
                <c:pt idx="124">
                  <c:v>44.57523792442862</c:v>
                </c:pt>
                <c:pt idx="125">
                  <c:v>44.374152246454045</c:v>
                </c:pt>
                <c:pt idx="126">
                  <c:v>44.173031692661155</c:v>
                </c:pt>
                <c:pt idx="127">
                  <c:v>43.971875800522753</c:v>
                </c:pt>
                <c:pt idx="128">
                  <c:v>43.770684155083195</c:v>
                </c:pt>
                <c:pt idx="129">
                  <c:v>43.569456393373699</c:v>
                </c:pt>
                <c:pt idx="130">
                  <c:v>43.368192208877531</c:v>
                </c:pt>
                <c:pt idx="131">
                  <c:v>43.166891356014261</c:v>
                </c:pt>
                <c:pt idx="132">
                  <c:v>42.965553654612506</c:v>
                </c:pt>
                <c:pt idx="133">
                  <c:v>42.764178994333442</c:v>
                </c:pt>
                <c:pt idx="134">
                  <c:v>42.562767339009</c:v>
                </c:pt>
                <c:pt idx="135">
                  <c:v>42.361318730852332</c:v>
                </c:pt>
                <c:pt idx="136">
                  <c:v>42.159833294498092</c:v>
                </c:pt>
                <c:pt idx="137">
                  <c:v>41.958311240827449</c:v>
                </c:pt>
                <c:pt idx="138">
                  <c:v>41.756752870530498</c:v>
                </c:pt>
                <c:pt idx="139">
                  <c:v>41.555158577360004</c:v>
                </c:pt>
                <c:pt idx="140">
                  <c:v>41.353528851026269</c:v>
                </c:pt>
                <c:pt idx="141">
                  <c:v>41.151864279687686</c:v>
                </c:pt>
                <c:pt idx="142">
                  <c:v>40.950165551988107</c:v>
                </c:pt>
                <c:pt idx="143">
                  <c:v>40.748433458597376</c:v>
                </c:pt>
                <c:pt idx="144">
                  <c:v>40.546668893210722</c:v>
                </c:pt>
                <c:pt idx="145">
                  <c:v>40.344872852970013</c:v>
                </c:pt>
                <c:pt idx="146">
                  <c:v>40.143046438268392</c:v>
                </c:pt>
                <c:pt idx="147">
                  <c:v>39.941190851910967</c:v>
                </c:pt>
                <c:pt idx="148">
                  <c:v>39.739307397604158</c:v>
                </c:pt>
                <c:pt idx="149">
                  <c:v>39.537397477758077</c:v>
                </c:pt>
                <c:pt idx="150">
                  <c:v>39.335462590588229</c:v>
                </c:pt>
                <c:pt idx="151">
                  <c:v>39.133504326514711</c:v>
                </c:pt>
                <c:pt idx="152">
                  <c:v>38.931524363863197</c:v>
                </c:pt>
                <c:pt idx="153">
                  <c:v>38.729524463880111</c:v>
                </c:pt>
                <c:pt idx="154">
                  <c:v>38.527506465084372</c:v>
                </c:pt>
                <c:pt idx="155">
                  <c:v>38.325472276985963</c:v>
                </c:pt>
                <c:pt idx="156">
                  <c:v>38.123423873210157</c:v>
                </c:pt>
                <c:pt idx="157">
                  <c:v>37.921363284074417</c:v>
                </c:pt>
                <c:pt idx="158">
                  <c:v>37.719292588673198</c:v>
                </c:pt>
                <c:pt idx="159">
                  <c:v>37.517213906532668</c:v>
                </c:pt>
                <c:pt idx="160">
                  <c:v>37.315129388903415</c:v>
                </c:pt>
                <c:pt idx="161">
                  <c:v>37.113041209765456</c:v>
                </c:pt>
                <c:pt idx="162">
                  <c:v>36.910951556623331</c:v>
                </c:pt>
                <c:pt idx="163">
                  <c:v>36.708862621172358</c:v>
                </c:pt>
                <c:pt idx="164">
                  <c:v>36.5067765899203</c:v>
                </c:pt>
                <c:pt idx="165">
                  <c:v>36.304695634846752</c:v>
                </c:pt>
                <c:pt idx="166">
                  <c:v>36.102621904185554</c:v>
                </c:pt>
                <c:pt idx="167">
                  <c:v>35.900557513409709</c:v>
                </c:pt>
                <c:pt idx="168">
                  <c:v>35.698504536498525</c:v>
                </c:pt>
                <c:pt idx="169">
                  <c:v>35.496464997560018</c:v>
                </c:pt>
                <c:pt idx="170">
                  <c:v>35.294440862878069</c:v>
                </c:pt>
                <c:pt idx="171">
                  <c:v>35.092434033445485</c:v>
                </c:pt>
                <c:pt idx="172">
                  <c:v>34.890446338039652</c:v>
                </c:pt>
                <c:pt idx="173">
                  <c:v>34.688479526886525</c:v>
                </c:pt>
                <c:pt idx="174">
                  <c:v>34.486535265953975</c:v>
                </c:pt>
                <c:pt idx="175">
                  <c:v>34.284615131903735</c:v>
                </c:pt>
                <c:pt idx="176">
                  <c:v>34.08272060772471</c:v>
                </c:pt>
                <c:pt idx="177">
                  <c:v>33.880853079061026</c:v>
                </c:pt>
                <c:pt idx="178">
                  <c:v>33.679013831239324</c:v>
                </c:pt>
                <c:pt idx="179">
                  <c:v>33.477204046992163</c:v>
                </c:pt>
                <c:pt idx="180">
                  <c:v>33.275424804866695</c:v>
                </c:pt>
                <c:pt idx="181">
                  <c:v>33.073677078300676</c:v>
                </c:pt>
                <c:pt idx="182">
                  <c:v>32.871961735340903</c:v>
                </c:pt>
                <c:pt idx="183">
                  <c:v>32.670279538973531</c:v>
                </c:pt>
                <c:pt idx="184">
                  <c:v>32.468631148032159</c:v>
                </c:pt>
                <c:pt idx="185">
                  <c:v>32.267017118643039</c:v>
                </c:pt>
                <c:pt idx="186">
                  <c:v>32.065437906164988</c:v>
                </c:pt>
                <c:pt idx="187">
                  <c:v>31.863893867579669</c:v>
                </c:pt>
                <c:pt idx="188">
                  <c:v>31.662385264283511</c:v>
                </c:pt>
                <c:pt idx="189">
                  <c:v>31.460912265235073</c:v>
                </c:pt>
                <c:pt idx="190">
                  <c:v>31.259474950408929</c:v>
                </c:pt>
                <c:pt idx="191">
                  <c:v>31.058073314507311</c:v>
                </c:pt>
                <c:pt idx="192">
                  <c:v>30.856707270884666</c:v>
                </c:pt>
                <c:pt idx="193">
                  <c:v>30.655376655637838</c:v>
                </c:pt>
                <c:pt idx="194">
                  <c:v>30.454081231819305</c:v>
                </c:pt>
                <c:pt idx="195">
                  <c:v>30.252820693732161</c:v>
                </c:pt>
                <c:pt idx="196">
                  <c:v>30.051594671268035</c:v>
                </c:pt>
                <c:pt idx="197">
                  <c:v>29.850402734252054</c:v>
                </c:pt>
                <c:pt idx="198">
                  <c:v>29.649244396762349</c:v>
                </c:pt>
                <c:pt idx="199">
                  <c:v>29.44811912139345</c:v>
                </c:pt>
                <c:pt idx="200">
                  <c:v>29.247026323437566</c:v>
                </c:pt>
                <c:pt idx="201">
                  <c:v>29.045965374959813</c:v>
                </c:pt>
                <c:pt idx="202">
                  <c:v>28.844935608746354</c:v>
                </c:pt>
                <c:pt idx="203">
                  <c:v>28.643936322108274</c:v>
                </c:pt>
                <c:pt idx="204">
                  <c:v>28.442966780525708</c:v>
                </c:pt>
                <c:pt idx="205">
                  <c:v>28.242026221120579</c:v>
                </c:pt>
                <c:pt idx="206">
                  <c:v>28.041113855947476</c:v>
                </c:pt>
                <c:pt idx="207">
                  <c:v>27.840228875096187</c:v>
                </c:pt>
                <c:pt idx="208">
                  <c:v>27.639370449599504</c:v>
                </c:pt>
                <c:pt idx="209">
                  <c:v>27.438537734144063</c:v>
                </c:pt>
                <c:pt idx="210">
                  <c:v>27.237729869581596</c:v>
                </c:pt>
                <c:pt idx="211">
                  <c:v>27.036945985241864</c:v>
                </c:pt>
                <c:pt idx="212">
                  <c:v>26.836185201046913</c:v>
                </c:pt>
                <c:pt idx="213">
                  <c:v>26.635446629431403</c:v>
                </c:pt>
                <c:pt idx="214">
                  <c:v>26.434729377070209</c:v>
                </c:pt>
                <c:pt idx="215">
                  <c:v>26.234032546419378</c:v>
                </c:pt>
                <c:pt idx="216">
                  <c:v>26.033355237075298</c:v>
                </c:pt>
                <c:pt idx="217">
                  <c:v>25.83269654695701</c:v>
                </c:pt>
                <c:pt idx="218">
                  <c:v>25.632055573318596</c:v>
                </c:pt>
                <c:pt idx="219">
                  <c:v>25.431431413597213</c:v>
                </c:pt>
                <c:pt idx="220">
                  <c:v>25.230823166105058</c:v>
                </c:pt>
                <c:pt idx="221">
                  <c:v>25.030229930569028</c:v>
                </c:pt>
                <c:pt idx="222">
                  <c:v>24.829650808528214</c:v>
                </c:pt>
                <c:pt idx="223">
                  <c:v>24.6290849035937</c:v>
                </c:pt>
                <c:pt idx="224">
                  <c:v>24.42853132157747</c:v>
                </c:pt>
                <c:pt idx="225">
                  <c:v>24.227989170497537</c:v>
                </c:pt>
                <c:pt idx="226">
                  <c:v>24.027457560465315</c:v>
                </c:pt>
                <c:pt idx="227">
                  <c:v>23.826935603460669</c:v>
                </c:pt>
                <c:pt idx="228">
                  <c:v>23.626422413000611</c:v>
                </c:pt>
                <c:pt idx="229">
                  <c:v>23.425917103706809</c:v>
                </c:pt>
                <c:pt idx="230">
                  <c:v>23.225418790777375</c:v>
                </c:pt>
                <c:pt idx="231">
                  <c:v>23.024926589366626</c:v>
                </c:pt>
                <c:pt idx="232">
                  <c:v>22.824439613878308</c:v>
                </c:pt>
                <c:pt idx="233">
                  <c:v>22.623956977174853</c:v>
                </c:pt>
                <c:pt idx="234">
                  <c:v>22.423477789707199</c:v>
                </c:pt>
                <c:pt idx="235">
                  <c:v>22.223001158568159</c:v>
                </c:pt>
                <c:pt idx="236">
                  <c:v>22.022526186471897</c:v>
                </c:pt>
                <c:pt idx="237">
                  <c:v>21.82205197066148</c:v>
                </c:pt>
                <c:pt idx="238">
                  <c:v>21.621577601748243</c:v>
                </c:pt>
                <c:pt idx="239">
                  <c:v>21.42110216248247</c:v>
                </c:pt>
                <c:pt idx="240">
                  <c:v>21.220624726458539</c:v>
                </c:pt>
                <c:pt idx="241">
                  <c:v>21.020144356755083</c:v>
                </c:pt>
                <c:pt idx="242">
                  <c:v>20.819660104509701</c:v>
                </c:pt>
                <c:pt idx="243">
                  <c:v>20.619171007430957</c:v>
                </c:pt>
                <c:pt idx="244">
                  <c:v>20.418676088245359</c:v>
                </c:pt>
                <c:pt idx="245">
                  <c:v>20.218174353081167</c:v>
                </c:pt>
                <c:pt idx="246">
                  <c:v>20.017664789786657</c:v>
                </c:pt>
                <c:pt idx="247">
                  <c:v>19.817146366183621</c:v>
                </c:pt>
                <c:pt idx="248">
                  <c:v>19.616618028254397</c:v>
                </c:pt>
                <c:pt idx="249">
                  <c:v>19.416078698260876</c:v>
                </c:pt>
                <c:pt idx="250">
                  <c:v>19.215527272794702</c:v>
                </c:pt>
                <c:pt idx="251">
                  <c:v>19.014962620755835</c:v>
                </c:pt>
                <c:pt idx="252">
                  <c:v>18.814383581258944</c:v>
                </c:pt>
                <c:pt idx="253">
                  <c:v>18.613788961463651</c:v>
                </c:pt>
                <c:pt idx="254">
                  <c:v>18.413177534327595</c:v>
                </c:pt>
                <c:pt idx="255">
                  <c:v>18.212548036278775</c:v>
                </c:pt>
                <c:pt idx="256">
                  <c:v>18.011899164804834</c:v>
                </c:pt>
                <c:pt idx="257">
                  <c:v>17.811229575955842</c:v>
                </c:pt>
                <c:pt idx="258">
                  <c:v>17.610537881757434</c:v>
                </c:pt>
                <c:pt idx="259">
                  <c:v>17.409822647530902</c:v>
                </c:pt>
                <c:pt idx="260">
                  <c:v>17.209082389116546</c:v>
                </c:pt>
                <c:pt idx="261">
                  <c:v>17.00831556999692</c:v>
                </c:pt>
                <c:pt idx="262">
                  <c:v>16.807520598314746</c:v>
                </c:pt>
                <c:pt idx="263">
                  <c:v>16.60669582378312</c:v>
                </c:pt>
                <c:pt idx="264">
                  <c:v>16.405839534482723</c:v>
                </c:pt>
                <c:pt idx="265">
                  <c:v>16.204949953540989</c:v>
                </c:pt>
                <c:pt idx="266">
                  <c:v>16.004025235690705</c:v>
                </c:pt>
                <c:pt idx="267">
                  <c:v>15.803063463701051</c:v>
                </c:pt>
                <c:pt idx="268">
                  <c:v>15.60206264467813</c:v>
                </c:pt>
                <c:pt idx="269">
                  <c:v>15.401020706228854</c:v>
                </c:pt>
                <c:pt idx="270">
                  <c:v>15.199935492484018</c:v>
                </c:pt>
                <c:pt idx="271">
                  <c:v>14.998804759974906</c:v>
                </c:pt>
                <c:pt idx="272">
                  <c:v>14.797626173359177</c:v>
                </c:pt>
                <c:pt idx="273">
                  <c:v>14.596397300989207</c:v>
                </c:pt>
                <c:pt idx="274">
                  <c:v>14.395115610319774</c:v>
                </c:pt>
                <c:pt idx="275">
                  <c:v>14.193778463148025</c:v>
                </c:pt>
                <c:pt idx="276">
                  <c:v>13.992383110682168</c:v>
                </c:pt>
                <c:pt idx="277">
                  <c:v>13.790926688431647</c:v>
                </c:pt>
                <c:pt idx="278">
                  <c:v>13.589406210916554</c:v>
                </c:pt>
                <c:pt idx="279">
                  <c:v>13.387818566187901</c:v>
                </c:pt>
                <c:pt idx="280">
                  <c:v>13.186160510156689</c:v>
                </c:pt>
                <c:pt idx="281">
                  <c:v>12.984428660726055</c:v>
                </c:pt>
                <c:pt idx="282">
                  <c:v>12.782619491721022</c:v>
                </c:pt>
                <c:pt idx="283">
                  <c:v>12.580729326613124</c:v>
                </c:pt>
                <c:pt idx="284">
                  <c:v>12.378754332035573</c:v>
                </c:pt>
                <c:pt idx="285">
                  <c:v>12.17669051108426</c:v>
                </c:pt>
                <c:pt idx="286">
                  <c:v>11.974533696403252</c:v>
                </c:pt>
                <c:pt idx="287">
                  <c:v>11.772279543050487</c:v>
                </c:pt>
                <c:pt idx="288">
                  <c:v>11.569923521142451</c:v>
                </c:pt>
                <c:pt idx="289">
                  <c:v>11.367460908276342</c:v>
                </c:pt>
                <c:pt idx="290">
                  <c:v>11.164886781728445</c:v>
                </c:pt>
                <c:pt idx="291">
                  <c:v>10.962196010429704</c:v>
                </c:pt>
                <c:pt idx="292">
                  <c:v>10.759383246718166</c:v>
                </c:pt>
                <c:pt idx="293">
                  <c:v>10.556442917872248</c:v>
                </c:pt>
                <c:pt idx="294">
                  <c:v>10.353369217425865</c:v>
                </c:pt>
                <c:pt idx="295">
                  <c:v>10.150156096272283</c:v>
                </c:pt>
                <c:pt idx="296">
                  <c:v>9.9467972535606428</c:v>
                </c:pt>
                <c:pt idx="297">
                  <c:v>9.7432861273937217</c:v>
                </c:pt>
                <c:pt idx="298">
                  <c:v>9.5396158853367314</c:v>
                </c:pt>
                <c:pt idx="299">
                  <c:v>9.3357794147469662</c:v>
                </c:pt>
                <c:pt idx="300">
                  <c:v>9.1317693129390189</c:v>
                </c:pt>
                <c:pt idx="301">
                  <c:v>8.9275778772012231</c:v>
                </c:pt>
                <c:pt idx="302">
                  <c:v>8.7231970946800956</c:v>
                </c:pt>
                <c:pt idx="303">
                  <c:v>8.5186186321559436</c:v>
                </c:pt>
                <c:pt idx="304">
                  <c:v>8.3138338257317752</c:v>
                </c:pt>
                <c:pt idx="305">
                  <c:v>8.1088336704642892</c:v>
                </c:pt>
                <c:pt idx="306">
                  <c:v>7.9036088099661272</c:v>
                </c:pt>
                <c:pt idx="307">
                  <c:v>7.6981495260158948</c:v>
                </c:pt>
                <c:pt idx="308">
                  <c:v>7.4924457282125498</c:v>
                </c:pt>
                <c:pt idx="309">
                  <c:v>7.2864869437188595</c:v>
                </c:pt>
                <c:pt idx="310">
                  <c:v>7.0802623071404049</c:v>
                </c:pt>
                <c:pt idx="311">
                  <c:v>6.8737605505941097</c:v>
                </c:pt>
                <c:pt idx="312">
                  <c:v>6.6669699940226792</c:v>
                </c:pt>
                <c:pt idx="313">
                  <c:v>6.4598785358199207</c:v>
                </c:pt>
                <c:pt idx="314">
                  <c:v>6.2524736438358861</c:v>
                </c:pt>
                <c:pt idx="315">
                  <c:v>6.044742346838178</c:v>
                </c:pt>
                <c:pt idx="316">
                  <c:v>5.8366712265110969</c:v>
                </c:pt>
                <c:pt idx="317">
                  <c:v>5.6282464100824878</c:v>
                </c:pt>
                <c:pt idx="318">
                  <c:v>5.4194535636751606</c:v>
                </c:pt>
                <c:pt idx="319">
                  <c:v>5.2102778864856756</c:v>
                </c:pt>
                <c:pt idx="320">
                  <c:v>5.0007041059032797</c:v>
                </c:pt>
                <c:pt idx="321">
                  <c:v>4.7907164736877919</c:v>
                </c:pt>
                <c:pt idx="322">
                  <c:v>4.580298763334298</c:v>
                </c:pt>
                <c:pt idx="323">
                  <c:v>4.3694342687598207</c:v>
                </c:pt>
                <c:pt idx="324">
                  <c:v>4.1581058044560857</c:v>
                </c:pt>
                <c:pt idx="325">
                  <c:v>3.9462957072603393</c:v>
                </c:pt>
                <c:pt idx="326">
                  <c:v>3.7339858399040944</c:v>
                </c:pt>
                <c:pt idx="327">
                  <c:v>3.5211575965071988</c:v>
                </c:pt>
                <c:pt idx="328">
                  <c:v>3.3077919101931208</c:v>
                </c:pt>
                <c:pt idx="329">
                  <c:v>3.0938692630069426</c:v>
                </c:pt>
                <c:pt idx="330">
                  <c:v>2.8793696983252222</c:v>
                </c:pt>
                <c:pt idx="331">
                  <c:v>2.664272835952322</c:v>
                </c:pt>
                <c:pt idx="332">
                  <c:v>2.4485578901020966</c:v>
                </c:pt>
                <c:pt idx="333">
                  <c:v>2.2322036904680798</c:v>
                </c:pt>
                <c:pt idx="334">
                  <c:v>2.0151887065881606</c:v>
                </c:pt>
                <c:pt idx="335">
                  <c:v>1.7974910757099691</c:v>
                </c:pt>
                <c:pt idx="336">
                  <c:v>1.5790886343637283</c:v>
                </c:pt>
                <c:pt idx="337">
                  <c:v>1.3599589538452528</c:v>
                </c:pt>
                <c:pt idx="338">
                  <c:v>1.1400793798091522</c:v>
                </c:pt>
                <c:pt idx="339">
                  <c:v>0.91942707616467967</c:v>
                </c:pt>
                <c:pt idx="340">
                  <c:v>0.69797907345505017</c:v>
                </c:pt>
                <c:pt idx="341">
                  <c:v>0.47571232189354828</c:v>
                </c:pt>
                <c:pt idx="342">
                  <c:v>0.25260374920950202</c:v>
                </c:pt>
                <c:pt idx="343">
                  <c:v>2.8630323442075868E-2</c:v>
                </c:pt>
                <c:pt idx="344">
                  <c:v>-0.19623087920275242</c:v>
                </c:pt>
                <c:pt idx="345">
                  <c:v>-0.42200260134406031</c:v>
                </c:pt>
                <c:pt idx="346">
                  <c:v>-0.6487073262034192</c:v>
                </c:pt>
                <c:pt idx="347">
                  <c:v>-0.87636719414195152</c:v>
                </c:pt>
                <c:pt idx="348">
                  <c:v>-1.1050039139644785</c:v>
                </c:pt>
                <c:pt idx="349">
                  <c:v>-1.3346386690402778</c:v>
                </c:pt>
                <c:pt idx="350">
                  <c:v>-1.5652920183322077</c:v>
                </c:pt>
                <c:pt idx="351">
                  <c:v>-1.7969837924750973</c:v>
                </c:pt>
                <c:pt idx="352">
                  <c:v>-2.0297329850938519</c:v>
                </c:pt>
                <c:pt idx="353">
                  <c:v>-2.263557639606772</c:v>
                </c:pt>
                <c:pt idx="354">
                  <c:v>-2.4984747318138143</c:v>
                </c:pt>
                <c:pt idx="355">
                  <c:v>-2.7345000486304287</c:v>
                </c:pt>
                <c:pt idx="356">
                  <c:v>-2.9716480633854165</c:v>
                </c:pt>
                <c:pt idx="357">
                  <c:v>-3.2099318081649542</c:v>
                </c:pt>
                <c:pt idx="358">
                  <c:v>-3.4493627437424097</c:v>
                </c:pt>
                <c:pt idx="359">
                  <c:v>-3.6899506276985017</c:v>
                </c:pt>
                <c:pt idx="360">
                  <c:v>-3.9317033813912614</c:v>
                </c:pt>
                <c:pt idx="361">
                  <c:v>-4.1746269564952314</c:v>
                </c:pt>
                <c:pt idx="362">
                  <c:v>-4.4187252018814096</c:v>
                </c:pt>
                <c:pt idx="363">
                  <c:v>-4.6639997316578148</c:v>
                </c:pt>
                <c:pt idx="364">
                  <c:v>-4.9104497952354009</c:v>
                </c:pt>
                <c:pt idx="365">
                  <c:v>-5.158072150321793</c:v>
                </c:pt>
                <c:pt idx="366">
                  <c:v>-5.4068609397726828</c:v>
                </c:pt>
                <c:pt idx="367">
                  <c:v>-5.656807573257197</c:v>
                </c:pt>
                <c:pt idx="368">
                  <c:v>-5.9079006147006439</c:v>
                </c:pt>
                <c:pt idx="369">
                  <c:v>-6.1601256764792467</c:v>
                </c:pt>
                <c:pt idx="370">
                  <c:v>-6.4134653213242396</c:v>
                </c:pt>
                <c:pt idx="371">
                  <c:v>-6.6678989728860927</c:v>
                </c:pt>
                <c:pt idx="372">
                  <c:v>-6.9234028358729098</c:v>
                </c:pt>
                <c:pt idx="373">
                  <c:v>-7.1799498266404607</c:v>
                </c:pt>
                <c:pt idx="374">
                  <c:v>-7.4375095150615387</c:v>
                </c:pt>
                <c:pt idx="375">
                  <c:v>-7.6960480784392518</c:v>
                </c:pt>
                <c:pt idx="376">
                  <c:v>-7.9555282681589148</c:v>
                </c:pt>
                <c:pt idx="377">
                  <c:v>-8.2159093896902426</c:v>
                </c:pt>
                <c:pt idx="378">
                  <c:v>-8.4771472964634924</c:v>
                </c:pt>
                <c:pt idx="379">
                  <c:v>-8.7391943980437539</c:v>
                </c:pt>
                <c:pt idx="380">
                  <c:v>-9.0019996829247937</c:v>
                </c:pt>
                <c:pt idx="381">
                  <c:v>-9.2655087561503908</c:v>
                </c:pt>
                <c:pt idx="382">
                  <c:v>-9.5296638918624659</c:v>
                </c:pt>
                <c:pt idx="383">
                  <c:v>-9.7944041007508016</c:v>
                </c:pt>
                <c:pt idx="384">
                  <c:v>-10.059665212266793</c:v>
                </c:pt>
                <c:pt idx="385">
                  <c:v>-10.32537997134213</c:v>
                </c:pt>
                <c:pt idx="386">
                  <c:v>-10.591478149235456</c:v>
                </c:pt>
                <c:pt idx="387">
                  <c:v>-10.857886668016787</c:v>
                </c:pt>
                <c:pt idx="388">
                  <c:v>-11.124529738089482</c:v>
                </c:pt>
                <c:pt idx="389">
                  <c:v>-11.391329008042364</c:v>
                </c:pt>
                <c:pt idx="390">
                  <c:v>-11.658203726027846</c:v>
                </c:pt>
                <c:pt idx="391">
                  <c:v>-11.925070911770828</c:v>
                </c:pt>
                <c:pt idx="392">
                  <c:v>-12.191845538228062</c:v>
                </c:pt>
                <c:pt idx="393">
                  <c:v>-12.458440721848296</c:v>
                </c:pt>
                <c:pt idx="394">
                  <c:v>-12.724767920315998</c:v>
                </c:pt>
                <c:pt idx="395">
                  <c:v>-12.99073713661228</c:v>
                </c:pt>
                <c:pt idx="396">
                  <c:v>-13.256257128182135</c:v>
                </c:pt>
                <c:pt idx="397">
                  <c:v>-13.521235619968909</c:v>
                </c:pt>
                <c:pt idx="398">
                  <c:v>-13.785579520056807</c:v>
                </c:pt>
                <c:pt idx="399">
                  <c:v>-14.049195136657229</c:v>
                </c:pt>
                <c:pt idx="400">
                  <c:v>-14.311988395177702</c:v>
                </c:pt>
                <c:pt idx="401">
                  <c:v>-14.57386505413141</c:v>
                </c:pt>
                <c:pt idx="402">
                  <c:v>-14.834730918673269</c:v>
                </c:pt>
                <c:pt idx="403">
                  <c:v>-15.094492050588176</c:v>
                </c:pt>
                <c:pt idx="404">
                  <c:v>-15.353054973609048</c:v>
                </c:pt>
                <c:pt idx="405">
                  <c:v>-15.610326873004388</c:v>
                </c:pt>
                <c:pt idx="406">
                  <c:v>-15.866215788447256</c:v>
                </c:pt>
                <c:pt idx="407">
                  <c:v>-16.12063079925813</c:v>
                </c:pt>
                <c:pt idx="408">
                  <c:v>-16.373482201204407</c:v>
                </c:pt>
                <c:pt idx="409">
                  <c:v>-16.624681674138802</c:v>
                </c:pt>
                <c:pt idx="410">
                  <c:v>-16.874142439859877</c:v>
                </c:pt>
                <c:pt idx="411">
                  <c:v>-17.121779409688635</c:v>
                </c:pt>
                <c:pt idx="412">
                  <c:v>-17.367509321371472</c:v>
                </c:pt>
                <c:pt idx="413">
                  <c:v>-17.611250865030136</c:v>
                </c:pt>
                <c:pt idx="414">
                  <c:v>-17.852924798003144</c:v>
                </c:pt>
                <c:pt idx="415">
                  <c:v>-18.092454048534805</c:v>
                </c:pt>
                <c:pt idx="416">
                  <c:v>-18.329763808386819</c:v>
                </c:pt>
                <c:pt idx="417">
                  <c:v>-18.564781614556203</c:v>
                </c:pt>
                <c:pt idx="418">
                  <c:v>-18.797437420391237</c:v>
                </c:pt>
                <c:pt idx="419">
                  <c:v>-19.027663656495495</c:v>
                </c:pt>
                <c:pt idx="420">
                  <c:v>-19.255395281902548</c:v>
                </c:pt>
                <c:pt idx="421">
                  <c:v>-19.480569826082736</c:v>
                </c:pt>
                <c:pt idx="422">
                  <c:v>-19.703127422418678</c:v>
                </c:pt>
                <c:pt idx="423">
                  <c:v>-19.923010833839051</c:v>
                </c:pt>
                <c:pt idx="424">
                  <c:v>-20.140165471351715</c:v>
                </c:pt>
                <c:pt idx="425">
                  <c:v>-20.354539406246118</c:v>
                </c:pt>
                <c:pt idx="426">
                  <c:v>-20.566083376753561</c:v>
                </c:pt>
                <c:pt idx="427">
                  <c:v>-20.774750789960255</c:v>
                </c:pt>
                <c:pt idx="428">
                  <c:v>-20.980497719756762</c:v>
                </c:pt>
                <c:pt idx="429">
                  <c:v>-21.183282901583951</c:v>
                </c:pt>
                <c:pt idx="430">
                  <c:v>-21.383067724700236</c:v>
                </c:pt>
                <c:pt idx="431">
                  <c:v>-21.579816222646549</c:v>
                </c:pt>
                <c:pt idx="432">
                  <c:v>-21.773495062523509</c:v>
                </c:pt>
                <c:pt idx="433">
                  <c:v>-21.964073533628969</c:v>
                </c:pt>
                <c:pt idx="434">
                  <c:v>-22.151523535922678</c:v>
                </c:pt>
                <c:pt idx="435">
                  <c:v>-22.335819568704952</c:v>
                </c:pt>
                <c:pt idx="436">
                  <c:v>-22.516938719800812</c:v>
                </c:pt>
                <c:pt idx="437">
                  <c:v>-22.694860655454359</c:v>
                </c:pt>
                <c:pt idx="438">
                  <c:v>-22.869567611040416</c:v>
                </c:pt>
                <c:pt idx="439">
                  <c:v>-23.041044382608948</c:v>
                </c:pt>
                <c:pt idx="440">
                  <c:v>-23.209278319188105</c:v>
                </c:pt>
                <c:pt idx="441">
                  <c:v>-23.374259315683645</c:v>
                </c:pt>
                <c:pt idx="442">
                  <c:v>-23.535979806135693</c:v>
                </c:pt>
                <c:pt idx="443">
                  <c:v>-23.694434757018531</c:v>
                </c:pt>
                <c:pt idx="444">
                  <c:v>-23.849621660208228</c:v>
                </c:pt>
                <c:pt idx="445">
                  <c:v>-24.001540525189149</c:v>
                </c:pt>
                <c:pt idx="446">
                  <c:v>-24.150193870029636</c:v>
                </c:pt>
                <c:pt idx="447">
                  <c:v>-24.295586710625329</c:v>
                </c:pt>
                <c:pt idx="448">
                  <c:v>-24.437726547695512</c:v>
                </c:pt>
                <c:pt idx="449">
                  <c:v>-24.57662335100672</c:v>
                </c:pt>
                <c:pt idx="450">
                  <c:v>-24.712289540312952</c:v>
                </c:pt>
                <c:pt idx="451">
                  <c:v>-24.844739962514456</c:v>
                </c:pt>
                <c:pt idx="452">
                  <c:v>-24.973991864573772</c:v>
                </c:pt>
                <c:pt idx="453">
                  <c:v>-25.100064861765631</c:v>
                </c:pt>
                <c:pt idx="454">
                  <c:v>-25.222980900891315</c:v>
                </c:pt>
                <c:pt idx="455">
                  <c:v>-25.342764218145412</c:v>
                </c:pt>
                <c:pt idx="456">
                  <c:v>-25.459441291391144</c:v>
                </c:pt>
                <c:pt idx="457">
                  <c:v>-25.573040786672081</c:v>
                </c:pt>
                <c:pt idx="458">
                  <c:v>-25.683593498862507</c:v>
                </c:pt>
                <c:pt idx="459">
                  <c:v>-25.791132286438444</c:v>
                </c:pt>
                <c:pt idx="460">
                  <c:v>-25.895692000427857</c:v>
                </c:pt>
                <c:pt idx="461">
                  <c:v>-25.99730940767838</c:v>
                </c:pt>
                <c:pt idx="462">
                  <c:v>-26.096023108653949</c:v>
                </c:pt>
                <c:pt idx="463">
                  <c:v>-26.191873450043296</c:v>
                </c:pt>
                <c:pt idx="464">
                  <c:v>-26.284902432530263</c:v>
                </c:pt>
                <c:pt idx="465">
                  <c:v>-26.375153614135375</c:v>
                </c:pt>
                <c:pt idx="466">
                  <c:v>-26.462672009588207</c:v>
                </c:pt>
                <c:pt idx="467">
                  <c:v>-26.547503986241029</c:v>
                </c:pt>
                <c:pt idx="468">
                  <c:v>-26.629697157063767</c:v>
                </c:pt>
                <c:pt idx="469">
                  <c:v>-26.709300271293905</c:v>
                </c:pt>
                <c:pt idx="470">
                  <c:v>-26.786363103331176</c:v>
                </c:pt>
                <c:pt idx="471">
                  <c:v>-26.860936340478496</c:v>
                </c:pt>
                <c:pt idx="472">
                  <c:v>-26.933071470132536</c:v>
                </c:pt>
                <c:pt idx="473">
                  <c:v>-27.002820667023535</c:v>
                </c:pt>
                <c:pt idx="474">
                  <c:v>-27.070236681085863</c:v>
                </c:pt>
                <c:pt idx="475">
                  <c:v>-27.135372726526583</c:v>
                </c:pt>
                <c:pt idx="476">
                  <c:v>-27.198282372628825</c:v>
                </c:pt>
                <c:pt idx="477">
                  <c:v>-27.259019436796656</c:v>
                </c:pt>
                <c:pt idx="478">
                  <c:v>-27.317637880312645</c:v>
                </c:pt>
                <c:pt idx="479">
                  <c:v>-27.374191707238658</c:v>
                </c:pt>
                <c:pt idx="480">
                  <c:v>-27.428734866847897</c:v>
                </c:pt>
                <c:pt idx="481">
                  <c:v>-27.48132115993198</c:v>
                </c:pt>
                <c:pt idx="482">
                  <c:v>-27.53200414928228</c:v>
                </c:pt>
                <c:pt idx="483">
                  <c:v>-27.580837074596651</c:v>
                </c:pt>
                <c:pt idx="484">
                  <c:v>-27.62787277201641</c:v>
                </c:pt>
                <c:pt idx="485">
                  <c:v>-27.673163598458736</c:v>
                </c:pt>
                <c:pt idx="486">
                  <c:v>-27.716761360857269</c:v>
                </c:pt>
                <c:pt idx="487">
                  <c:v>-27.75871725039012</c:v>
                </c:pt>
                <c:pt idx="488">
                  <c:v>-27.799081781730493</c:v>
                </c:pt>
                <c:pt idx="489">
                  <c:v>-27.837904737319651</c:v>
                </c:pt>
                <c:pt idx="490">
                  <c:v>-27.875235116628051</c:v>
                </c:pt>
                <c:pt idx="491">
                  <c:v>-27.911121090338057</c:v>
                </c:pt>
                <c:pt idx="492">
                  <c:v>-27.945609959356101</c:v>
                </c:pt>
                <c:pt idx="493">
                  <c:v>-27.978748118536181</c:v>
                </c:pt>
                <c:pt idx="494">
                  <c:v>-28.010581024971689</c:v>
                </c:pt>
                <c:pt idx="495">
                  <c:v>-28.041153170701833</c:v>
                </c:pt>
                <c:pt idx="496">
                  <c:v>-28.070508059653637</c:v>
                </c:pt>
                <c:pt idx="497">
                  <c:v>-28.098688188636597</c:v>
                </c:pt>
                <c:pt idx="498">
                  <c:v>-28.1257350321895</c:v>
                </c:pt>
                <c:pt idx="499">
                  <c:v>-28.15168903107795</c:v>
                </c:pt>
                <c:pt idx="500">
                  <c:v>-28.176589584230818</c:v>
                </c:pt>
                <c:pt idx="501">
                  <c:v>-28.200475043904522</c:v>
                </c:pt>
                <c:pt idx="502">
                  <c:v>-28.223382713860708</c:v>
                </c:pt>
                <c:pt idx="503">
                  <c:v>-28.245348850345259</c:v>
                </c:pt>
                <c:pt idx="504">
                  <c:v>-28.26640866565759</c:v>
                </c:pt>
                <c:pt idx="505">
                  <c:v>-28.286596334103887</c:v>
                </c:pt>
                <c:pt idx="506">
                  <c:v>-28.305945000132461</c:v>
                </c:pt>
                <c:pt idx="507">
                  <c:v>-28.324486788454784</c:v>
                </c:pt>
                <c:pt idx="508">
                  <c:v>-28.342252815963839</c:v>
                </c:pt>
                <c:pt idx="509">
                  <c:v>-28.359273205266508</c:v>
                </c:pt>
                <c:pt idx="510">
                  <c:v>-28.375577099657718</c:v>
                </c:pt>
                <c:pt idx="511">
                  <c:v>-28.391192679368675</c:v>
                </c:pt>
                <c:pt idx="512">
                  <c:v>-28.406147178934141</c:v>
                </c:pt>
                <c:pt idx="513">
                  <c:v>-28.42046690552845</c:v>
                </c:pt>
                <c:pt idx="514">
                  <c:v>-28.43417725813233</c:v>
                </c:pt>
                <c:pt idx="515">
                  <c:v>-28.447302747398389</c:v>
                </c:pt>
                <c:pt idx="516">
                  <c:v>-28.459867016094464</c:v>
                </c:pt>
                <c:pt idx="517">
                  <c:v>-28.47189286001031</c:v>
                </c:pt>
                <c:pt idx="518">
                  <c:v>-28.483402249223673</c:v>
                </c:pt>
                <c:pt idx="519">
                  <c:v>-28.494416349627627</c:v>
                </c:pt>
                <c:pt idx="520">
                  <c:v>-28.504955544630931</c:v>
                </c:pt>
                <c:pt idx="521">
                  <c:v>-28.515039456950117</c:v>
                </c:pt>
                <c:pt idx="522">
                  <c:v>-28.524686970417701</c:v>
                </c:pt>
                <c:pt idx="523">
                  <c:v>-28.533916251741278</c:v>
                </c:pt>
                <c:pt idx="524">
                  <c:v>-28.542744772150321</c:v>
                </c:pt>
                <c:pt idx="525">
                  <c:v>-28.551189328877854</c:v>
                </c:pt>
                <c:pt idx="526">
                  <c:v>-28.559266066427703</c:v>
                </c:pt>
                <c:pt idx="527">
                  <c:v>-28.566990497582566</c:v>
                </c:pt>
                <c:pt idx="528">
                  <c:v>-28.574377524118045</c:v>
                </c:pt>
                <c:pt idx="529">
                  <c:v>-28.581441457184123</c:v>
                </c:pt>
                <c:pt idx="530">
                  <c:v>-28.588196037330714</c:v>
                </c:pt>
                <c:pt idx="531">
                  <c:v>-28.594654454147495</c:v>
                </c:pt>
                <c:pt idx="532">
                  <c:v>-28.60082936550036</c:v>
                </c:pt>
                <c:pt idx="533">
                  <c:v>-28.606732916344267</c:v>
                </c:pt>
                <c:pt idx="534">
                  <c:v>-28.612376757100137</c:v>
                </c:pt>
                <c:pt idx="535">
                  <c:v>-28.617772061582883</c:v>
                </c:pt>
                <c:pt idx="536">
                  <c:v>-28.622929544472409</c:v>
                </c:pt>
                <c:pt idx="537">
                  <c:v>-28.627859478320939</c:v>
                </c:pt>
                <c:pt idx="538">
                  <c:v>-28.63257171009295</c:v>
                </c:pt>
                <c:pt idx="539">
                  <c:v>-28.637075677234304</c:v>
                </c:pt>
                <c:pt idx="540">
                  <c:v>-28.641380423272125</c:v>
                </c:pt>
                <c:pt idx="541">
                  <c:v>-28.645494612944582</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89.959163603185232</c:v>
                </c:pt>
                <c:pt idx="1">
                  <c:v>89.958213221516104</c:v>
                </c:pt>
                <c:pt idx="2">
                  <c:v>89.957240761224824</c:v>
                </c:pt>
                <c:pt idx="3">
                  <c:v>89.956245712219953</c:v>
                </c:pt>
                <c:pt idx="4">
                  <c:v>89.955227552827111</c:v>
                </c:pt>
                <c:pt idx="5">
                  <c:v>89.954185749540429</c:v>
                </c:pt>
                <c:pt idx="6">
                  <c:v>89.953119756769738</c:v>
                </c:pt>
                <c:pt idx="7">
                  <c:v>89.952029016583552</c:v>
                </c:pt>
                <c:pt idx="8">
                  <c:v>89.950912958447617</c:v>
                </c:pt>
                <c:pt idx="9">
                  <c:v>89.94977099895938</c:v>
                </c:pt>
                <c:pt idx="10">
                  <c:v>89.94860254157831</c:v>
                </c:pt>
                <c:pt idx="11">
                  <c:v>89.947406976351729</c:v>
                </c:pt>
                <c:pt idx="12">
                  <c:v>89.946183679636974</c:v>
                </c:pt>
                <c:pt idx="13">
                  <c:v>89.944932013819241</c:v>
                </c:pt>
                <c:pt idx="14">
                  <c:v>89.943651327025449</c:v>
                </c:pt>
                <c:pt idx="15">
                  <c:v>89.942340952834414</c:v>
                </c:pt>
                <c:pt idx="16">
                  <c:v>89.941000209983031</c:v>
                </c:pt>
                <c:pt idx="17">
                  <c:v>89.939628402069033</c:v>
                </c:pt>
                <c:pt idx="18">
                  <c:v>89.938224817250074</c:v>
                </c:pt>
                <c:pt idx="19">
                  <c:v>89.936788727939387</c:v>
                </c:pt>
                <c:pt idx="20">
                  <c:v>89.93531939049862</c:v>
                </c:pt>
                <c:pt idx="21">
                  <c:v>89.933816044927198</c:v>
                </c:pt>
                <c:pt idx="22">
                  <c:v>89.932277914549388</c:v>
                </c:pt>
                <c:pt idx="23">
                  <c:v>89.930704205698575</c:v>
                </c:pt>
                <c:pt idx="24">
                  <c:v>89.929094107399294</c:v>
                </c:pt>
                <c:pt idx="25">
                  <c:v>89.927446791047615</c:v>
                </c:pt>
                <c:pt idx="26">
                  <c:v>89.925761410089578</c:v>
                </c:pt>
                <c:pt idx="27">
                  <c:v>89.924037099698566</c:v>
                </c:pt>
                <c:pt idx="28">
                  <c:v>89.922272976451978</c:v>
                </c:pt>
                <c:pt idx="29">
                  <c:v>89.920468138007266</c:v>
                </c:pt>
                <c:pt idx="30">
                  <c:v>89.918621662778236</c:v>
                </c:pt>
                <c:pt idx="31">
                  <c:v>89.916732609611884</c:v>
                </c:pt>
                <c:pt idx="32">
                  <c:v>89.914800017466689</c:v>
                </c:pt>
                <c:pt idx="33">
                  <c:v>89.912822905092384</c:v>
                </c:pt>
                <c:pt idx="34">
                  <c:v>89.910800270712457</c:v>
                </c:pt>
                <c:pt idx="35">
                  <c:v>89.908731091709825</c:v>
                </c:pt>
                <c:pt idx="36">
                  <c:v>89.906614324316791</c:v>
                </c:pt>
                <c:pt idx="37">
                  <c:v>89.904448903309543</c:v>
                </c:pt>
                <c:pt idx="38">
                  <c:v>89.902233741708727</c:v>
                </c:pt>
                <c:pt idx="39">
                  <c:v>89.899967730487035</c:v>
                </c:pt>
                <c:pt idx="40">
                  <c:v>89.897649738284429</c:v>
                </c:pt>
                <c:pt idx="41">
                  <c:v>89.895278611132852</c:v>
                </c:pt>
                <c:pt idx="42">
                  <c:v>89.892853172191082</c:v>
                </c:pt>
                <c:pt idx="43">
                  <c:v>89.890372221491546</c:v>
                </c:pt>
                <c:pt idx="44">
                  <c:v>89.88783453570025</c:v>
                </c:pt>
                <c:pt idx="45">
                  <c:v>89.885238867891829</c:v>
                </c:pt>
                <c:pt idx="46">
                  <c:v>89.882583947340606</c:v>
                </c:pt>
                <c:pt idx="47">
                  <c:v>89.879868479330469</c:v>
                </c:pt>
                <c:pt idx="48">
                  <c:v>89.877091144984931</c:v>
                </c:pt>
                <c:pt idx="49">
                  <c:v>89.874250601119286</c:v>
                </c:pt>
                <c:pt idx="50">
                  <c:v>89.871345480117668</c:v>
                </c:pt>
                <c:pt idx="51">
                  <c:v>89.868374389837001</c:v>
                </c:pt>
                <c:pt idx="52">
                  <c:v>89.865335913540463</c:v>
                </c:pt>
                <c:pt idx="53">
                  <c:v>89.862228609863081</c:v>
                </c:pt>
                <c:pt idx="54">
                  <c:v>89.8590510128126</c:v>
                </c:pt>
                <c:pt idx="55">
                  <c:v>89.855801631808461</c:v>
                </c:pt>
                <c:pt idx="56">
                  <c:v>89.852478951762322</c:v>
                </c:pt>
                <c:pt idx="57">
                  <c:v>89.849081433203722</c:v>
                </c:pt>
                <c:pt idx="58">
                  <c:v>89.845607512453995</c:v>
                </c:pt>
                <c:pt idx="59">
                  <c:v>89.842055601853048</c:v>
                </c:pt>
                <c:pt idx="60">
                  <c:v>89.838424090043105</c:v>
                </c:pt>
                <c:pt idx="61">
                  <c:v>89.834711342313341</c:v>
                </c:pt>
                <c:pt idx="62">
                  <c:v>89.830915701010426</c:v>
                </c:pt>
                <c:pt idx="63">
                  <c:v>89.827035486020037</c:v>
                </c:pt>
                <c:pt idx="64">
                  <c:v>89.823068995324348</c:v>
                </c:pt>
                <c:pt idx="65">
                  <c:v>89.819014505640581</c:v>
                </c:pt>
                <c:pt idx="66">
                  <c:v>89.814870273147676</c:v>
                </c:pt>
                <c:pt idx="67">
                  <c:v>89.810634534305564</c:v>
                </c:pt>
                <c:pt idx="68">
                  <c:v>89.806305506774549</c:v>
                </c:pt>
                <c:pt idx="69">
                  <c:v>89.801881390441153</c:v>
                </c:pt>
                <c:pt idx="70">
                  <c:v>89.797360368557264</c:v>
                </c:pt>
                <c:pt idx="71">
                  <c:v>89.792740609000205</c:v>
                </c:pt>
                <c:pt idx="72">
                  <c:v>89.788020265661302</c:v>
                </c:pt>
                <c:pt idx="73">
                  <c:v>89.78319747997044</c:v>
                </c:pt>
                <c:pt idx="74">
                  <c:v>89.778270382565779</c:v>
                </c:pt>
                <c:pt idx="75">
                  <c:v>89.773237095116073</c:v>
                </c:pt>
                <c:pt idx="76">
                  <c:v>89.76809573230581</c:v>
                </c:pt>
                <c:pt idx="77">
                  <c:v>89.762844403990641</c:v>
                </c:pt>
                <c:pt idx="78">
                  <c:v>89.757481217534092</c:v>
                </c:pt>
                <c:pt idx="79">
                  <c:v>89.752004280333807</c:v>
                </c:pt>
                <c:pt idx="80">
                  <c:v>89.746411702547931</c:v>
                </c:pt>
                <c:pt idx="81">
                  <c:v>89.740701600031798</c:v>
                </c:pt>
                <c:pt idx="82">
                  <c:v>89.734872097493962</c:v>
                </c:pt>
                <c:pt idx="83">
                  <c:v>89.728921331882361</c:v>
                </c:pt>
                <c:pt idx="84">
                  <c:v>89.722847456011394</c:v>
                </c:pt>
                <c:pt idx="85">
                  <c:v>89.716648642438471</c:v>
                </c:pt>
                <c:pt idx="86">
                  <c:v>89.710323087600997</c:v>
                </c:pt>
                <c:pt idx="87">
                  <c:v>89.703869016224104</c:v>
                </c:pt>
                <c:pt idx="88">
                  <c:v>89.697284686006284</c:v>
                </c:pt>
                <c:pt idx="89">
                  <c:v>89.690568392594145</c:v>
                </c:pt>
                <c:pt idx="90">
                  <c:v>89.683718474853592</c:v>
                </c:pt>
                <c:pt idx="91">
                  <c:v>89.676733320444157</c:v>
                </c:pt>
                <c:pt idx="92">
                  <c:v>89.669611371705471</c:v>
                </c:pt>
                <c:pt idx="93">
                  <c:v>89.662351131858344</c:v>
                </c:pt>
                <c:pt idx="94">
                  <c:v>89.654951171527813</c:v>
                </c:pt>
                <c:pt idx="95">
                  <c:v>89.64741013558897</c:v>
                </c:pt>
                <c:pt idx="96">
                  <c:v>89.639726750336948</c:v>
                </c:pt>
                <c:pt idx="97">
                  <c:v>89.631899830981482</c:v>
                </c:pt>
                <c:pt idx="98">
                  <c:v>89.623928289461134</c:v>
                </c:pt>
                <c:pt idx="99">
                  <c:v>89.615811142572738</c:v>
                </c:pt>
                <c:pt idx="100">
                  <c:v>89.607547520406769</c:v>
                </c:pt>
                <c:pt idx="101">
                  <c:v>89.599136675078086</c:v>
                </c:pt>
                <c:pt idx="102">
                  <c:v>89.590577989735095</c:v>
                </c:pt>
                <c:pt idx="103">
                  <c:v>89.581870987829774</c:v>
                </c:pt>
                <c:pt idx="104">
                  <c:v>89.573015342624103</c:v>
                </c:pt>
                <c:pt idx="105">
                  <c:v>89.564010886905393</c:v>
                </c:pt>
                <c:pt idx="106">
                  <c:v>89.554857622877506</c:v>
                </c:pt>
                <c:pt idx="107">
                  <c:v>89.545555732188262</c:v>
                </c:pt>
                <c:pt idx="108">
                  <c:v>89.536105586050695</c:v>
                </c:pt>
                <c:pt idx="109">
                  <c:v>89.526507755405461</c:v>
                </c:pt>
                <c:pt idx="110">
                  <c:v>89.516763021068371</c:v>
                </c:pt>
                <c:pt idx="111">
                  <c:v>89.506872383798864</c:v>
                </c:pt>
                <c:pt idx="112">
                  <c:v>89.496837074218078</c:v>
                </c:pt>
                <c:pt idx="113">
                  <c:v>89.486658562497283</c:v>
                </c:pt>
                <c:pt idx="114">
                  <c:v>89.476338567730892</c:v>
                </c:pt>
                <c:pt idx="115">
                  <c:v>89.465879066899333</c:v>
                </c:pt>
                <c:pt idx="116">
                  <c:v>89.4552823033208</c:v>
                </c:pt>
                <c:pt idx="117">
                  <c:v>89.444550794480136</c:v>
                </c:pt>
                <c:pt idx="118">
                  <c:v>89.4336873391198</c:v>
                </c:pt>
                <c:pt idx="119">
                  <c:v>89.42269502346636</c:v>
                </c:pt>
                <c:pt idx="120">
                  <c:v>89.411577226462327</c:v>
                </c:pt>
                <c:pt idx="121">
                  <c:v>89.400337623865113</c:v>
                </c:pt>
                <c:pt idx="122">
                  <c:v>89.388980191070175</c:v>
                </c:pt>
                <c:pt idx="123">
                  <c:v>89.377509204511526</c:v>
                </c:pt>
                <c:pt idx="124">
                  <c:v>89.365929241487152</c:v>
                </c:pt>
                <c:pt idx="125">
                  <c:v>89.354245178259475</c:v>
                </c:pt>
                <c:pt idx="126">
                  <c:v>89.34246218627581</c:v>
                </c:pt>
                <c:pt idx="127">
                  <c:v>89.330585726360312</c:v>
                </c:pt>
                <c:pt idx="128">
                  <c:v>89.318621540727776</c:v>
                </c:pt>
                <c:pt idx="129">
                  <c:v>89.306575642679661</c:v>
                </c:pt>
                <c:pt idx="130">
                  <c:v>89.294454303848752</c:v>
                </c:pt>
                <c:pt idx="131">
                  <c:v>89.282264038874146</c:v>
                </c:pt>
                <c:pt idx="132">
                  <c:v>89.270011587392119</c:v>
                </c:pt>
                <c:pt idx="133">
                  <c:v>89.257703893261393</c:v>
                </c:pt>
                <c:pt idx="134">
                  <c:v>89.245348080944311</c:v>
                </c:pt>
                <c:pt idx="135">
                  <c:v>89.232951429001417</c:v>
                </c:pt>
                <c:pt idx="136">
                  <c:v>89.220521340674551</c:v>
                </c:pt>
                <c:pt idx="137">
                  <c:v>89.208065311567339</c:v>
                </c:pt>
                <c:pt idx="138">
                  <c:v>89.195590894461006</c:v>
                </c:pt>
                <c:pt idx="139">
                  <c:v>89.183105661336654</c:v>
                </c:pt>
                <c:pt idx="140">
                  <c:v>89.170617162713711</c:v>
                </c:pt>
                <c:pt idx="141">
                  <c:v>89.158132884449884</c:v>
                </c:pt>
                <c:pt idx="142">
                  <c:v>89.145660202186406</c:v>
                </c:pt>
                <c:pt idx="143">
                  <c:v>89.133206333662827</c:v>
                </c:pt>
                <c:pt idx="144">
                  <c:v>89.120778289164335</c:v>
                </c:pt>
                <c:pt idx="145">
                  <c:v>89.108382820401843</c:v>
                </c:pt>
                <c:pt idx="146">
                  <c:v>89.096026368162839</c:v>
                </c:pt>
                <c:pt idx="147">
                  <c:v>89.083715009105205</c:v>
                </c:pt>
                <c:pt idx="148">
                  <c:v>89.071454402096961</c:v>
                </c:pt>
                <c:pt idx="149">
                  <c:v>89.059249734529075</c:v>
                </c:pt>
                <c:pt idx="150">
                  <c:v>89.047105669057089</c:v>
                </c:pt>
                <c:pt idx="151">
                  <c:v>89.035026291235852</c:v>
                </c:pt>
                <c:pt idx="152">
                  <c:v>89.023015058527605</c:v>
                </c:pt>
                <c:pt idx="153">
                  <c:v>89.011074751163406</c:v>
                </c:pt>
                <c:pt idx="154">
                  <c:v>88.999207425338412</c:v>
                </c:pt>
                <c:pt idx="155">
                  <c:v>88.987414369201971</c:v>
                </c:pt>
                <c:pt idx="156">
                  <c:v>88.975696062096191</c:v>
                </c:pt>
                <c:pt idx="157">
                  <c:v>88.964052137458808</c:v>
                </c:pt>
                <c:pt idx="158">
                  <c:v>88.95248134977993</c:v>
                </c:pt>
                <c:pt idx="159">
                  <c:v>88.940981545956575</c:v>
                </c:pt>
                <c:pt idx="160">
                  <c:v>88.929549641345616</c:v>
                </c:pt>
                <c:pt idx="161">
                  <c:v>88.918181600761201</c:v>
                </c:pt>
                <c:pt idx="162">
                  <c:v>88.906872424604245</c:v>
                </c:pt>
                <c:pt idx="163">
                  <c:v>88.895616140251903</c:v>
                </c:pt>
                <c:pt idx="164">
                  <c:v>88.884405798775219</c:v>
                </c:pt>
                <c:pt idx="165">
                  <c:v>88.873233476977063</c:v>
                </c:pt>
                <c:pt idx="166">
                  <c:v>88.862090284694574</c:v>
                </c:pt>
                <c:pt idx="167">
                  <c:v>88.850966377230421</c:v>
                </c:pt>
                <c:pt idx="168">
                  <c:v>88.839850972727135</c:v>
                </c:pt>
                <c:pt idx="169">
                  <c:v>88.82873237423486</c:v>
                </c:pt>
                <c:pt idx="170">
                  <c:v>88.817597996176801</c:v>
                </c:pt>
                <c:pt idx="171">
                  <c:v>88.806434394858854</c:v>
                </c:pt>
                <c:pt idx="172">
                  <c:v>88.795227302641351</c:v>
                </c:pt>
                <c:pt idx="173">
                  <c:v>88.783961665343909</c:v>
                </c:pt>
                <c:pt idx="174">
                  <c:v>88.772621682439521</c:v>
                </c:pt>
                <c:pt idx="175">
                  <c:v>88.761190849565395</c:v>
                </c:pt>
                <c:pt idx="176">
                  <c:v>88.749652002870533</c:v>
                </c:pt>
                <c:pt idx="177">
                  <c:v>88.73798736471619</c:v>
                </c:pt>
                <c:pt idx="178">
                  <c:v>88.726178590247216</c:v>
                </c:pt>
                <c:pt idx="179">
                  <c:v>88.714206814359343</c:v>
                </c:pt>
                <c:pt idx="180">
                  <c:v>88.702052698612476</c:v>
                </c:pt>
                <c:pt idx="181">
                  <c:v>88.689696477650045</c:v>
                </c:pt>
                <c:pt idx="182">
                  <c:v>88.677118004721265</c:v>
                </c:pt>
                <c:pt idx="183">
                  <c:v>88.664296795925281</c:v>
                </c:pt>
                <c:pt idx="184">
                  <c:v>88.651212072840025</c:v>
                </c:pt>
                <c:pt idx="185">
                  <c:v>88.637842803223762</c:v>
                </c:pt>
                <c:pt idx="186">
                  <c:v>88.624167739526669</c:v>
                </c:pt>
                <c:pt idx="187">
                  <c:v>88.610165454979253</c:v>
                </c:pt>
                <c:pt idx="188">
                  <c:v>88.595814377069615</c:v>
                </c:pt>
                <c:pt idx="189">
                  <c:v>88.581092818259918</c:v>
                </c:pt>
                <c:pt idx="190">
                  <c:v>88.565979003826868</c:v>
                </c:pt>
                <c:pt idx="191">
                  <c:v>88.550451096746414</c:v>
                </c:pt>
                <c:pt idx="192">
                  <c:v>88.534487219586424</c:v>
                </c:pt>
                <c:pt idx="193">
                  <c:v>88.51806547338677</c:v>
                </c:pt>
                <c:pt idx="194">
                  <c:v>88.501163953548712</c:v>
                </c:pt>
                <c:pt idx="195">
                  <c:v>88.4837607627761</c:v>
                </c:pt>
                <c:pt idx="196">
                  <c:v>88.465834021132594</c:v>
                </c:pt>
                <c:pt idx="197">
                  <c:v>88.447361873300821</c:v>
                </c:pt>
                <c:pt idx="198">
                  <c:v>88.428322493148229</c:v>
                </c:pt>
                <c:pt idx="199">
                  <c:v>88.40869408571443</c:v>
                </c:pt>
                <c:pt idx="200">
                  <c:v>88.388454886749273</c:v>
                </c:pt>
                <c:pt idx="201">
                  <c:v>88.367583159939514</c:v>
                </c:pt>
                <c:pt idx="202">
                  <c:v>88.346057191963254</c:v>
                </c:pt>
                <c:pt idx="203">
                  <c:v>88.323855285525212</c:v>
                </c:pt>
                <c:pt idx="204">
                  <c:v>88.30095575051358</c:v>
                </c:pt>
                <c:pt idx="205">
                  <c:v>88.277336893433912</c:v>
                </c:pt>
                <c:pt idx="206">
                  <c:v>88.252977005261698</c:v>
                </c:pt>
                <c:pt idx="207">
                  <c:v>88.227854347859505</c:v>
                </c:pt>
                <c:pt idx="208">
                  <c:v>88.201947139097442</c:v>
                </c:pt>
                <c:pt idx="209">
                  <c:v>88.17523353680933</c:v>
                </c:pt>
                <c:pt idx="210">
                  <c:v>88.147691621713022</c:v>
                </c:pt>
                <c:pt idx="211">
                  <c:v>88.119299379416532</c:v>
                </c:pt>
                <c:pt idx="212">
                  <c:v>88.090034681620239</c:v>
                </c:pt>
                <c:pt idx="213">
                  <c:v>88.059875266625284</c:v>
                </c:pt>
                <c:pt idx="214">
                  <c:v>88.028798719241067</c:v>
                </c:pt>
                <c:pt idx="215">
                  <c:v>87.996782450187823</c:v>
                </c:pt>
                <c:pt idx="216">
                  <c:v>87.96380367507102</c:v>
                </c:pt>
                <c:pt idx="217">
                  <c:v>87.92983939300629</c:v>
                </c:pt>
                <c:pt idx="218">
                  <c:v>87.894866364961018</c:v>
                </c:pt>
                <c:pt idx="219">
                  <c:v>87.858861091871333</c:v>
                </c:pt>
                <c:pt idx="220">
                  <c:v>87.821799792590454</c:v>
                </c:pt>
                <c:pt idx="221">
                  <c:v>87.783658381711419</c:v>
                </c:pt>
                <c:pt idx="222">
                  <c:v>87.744412447307937</c:v>
                </c:pt>
                <c:pt idx="223">
                  <c:v>87.704037228626177</c:v>
                </c:pt>
                <c:pt idx="224">
                  <c:v>87.66250759375626</c:v>
                </c:pt>
                <c:pt idx="225">
                  <c:v>87.619798017309563</c:v>
                </c:pt>
                <c:pt idx="226">
                  <c:v>87.575882558118536</c:v>
                </c:pt>
                <c:pt idx="227">
                  <c:v>87.530734836978311</c:v>
                </c:pt>
                <c:pt idx="228">
                  <c:v>87.484328014436443</c:v>
                </c:pt>
                <c:pt idx="229">
                  <c:v>87.436634768644424</c:v>
                </c:pt>
                <c:pt idx="230">
                  <c:v>87.38762727327159</c:v>
                </c:pt>
                <c:pt idx="231">
                  <c:v>87.337277175485653</c:v>
                </c:pt>
                <c:pt idx="232">
                  <c:v>87.285555573999872</c:v>
                </c:pt>
                <c:pt idx="233">
                  <c:v>87.232432997183821</c:v>
                </c:pt>
                <c:pt idx="234">
                  <c:v>87.177879381234234</c:v>
                </c:pt>
                <c:pt idx="235">
                  <c:v>87.121864048399331</c:v>
                </c:pt>
                <c:pt idx="236">
                  <c:v>87.064355685252366</c:v>
                </c:pt>
                <c:pt idx="237">
                  <c:v>87.005322321002438</c:v>
                </c:pt>
                <c:pt idx="238">
                  <c:v>86.944731305838403</c:v>
                </c:pt>
                <c:pt idx="239">
                  <c:v>86.882549289292797</c:v>
                </c:pt>
                <c:pt idx="240">
                  <c:v>86.818742198618622</c:v>
                </c:pt>
                <c:pt idx="241">
                  <c:v>86.753275217167811</c:v>
                </c:pt>
                <c:pt idx="242">
                  <c:v>86.686112762761823</c:v>
                </c:pt>
                <c:pt idx="243">
                  <c:v>86.617218466044434</c:v>
                </c:pt>
                <c:pt idx="244">
                  <c:v>86.546555148807386</c:v>
                </c:pt>
                <c:pt idx="245">
                  <c:v>86.474084802278867</c:v>
                </c:pt>
                <c:pt idx="246">
                  <c:v>86.399768565367054</c:v>
                </c:pt>
                <c:pt idx="247">
                  <c:v>86.323566702850087</c:v>
                </c:pt>
                <c:pt idx="248">
                  <c:v>86.245438583504836</c:v>
                </c:pt>
                <c:pt idx="249">
                  <c:v>86.165342658169095</c:v>
                </c:pt>
                <c:pt idx="250">
                  <c:v>86.083236437729312</c:v>
                </c:pt>
                <c:pt idx="251">
                  <c:v>85.99907647103295</c:v>
                </c:pt>
                <c:pt idx="252">
                  <c:v>85.912818322717982</c:v>
                </c:pt>
                <c:pt idx="253">
                  <c:v>85.824416550960422</c:v>
                </c:pt>
                <c:pt idx="254">
                  <c:v>85.733824685138387</c:v>
                </c:pt>
                <c:pt idx="255">
                  <c:v>85.640995203412587</c:v>
                </c:pt>
                <c:pt idx="256">
                  <c:v>85.545879510226655</c:v>
                </c:pt>
                <c:pt idx="257">
                  <c:v>85.448427913730214</c:v>
                </c:pt>
                <c:pt idx="258">
                  <c:v>85.348589603131359</c:v>
                </c:pt>
                <c:pt idx="259">
                  <c:v>85.246312625985638</c:v>
                </c:pt>
                <c:pt idx="260">
                  <c:v>85.141543865430833</c:v>
                </c:pt>
                <c:pt idx="261">
                  <c:v>85.034229017379914</c:v>
                </c:pt>
                <c:pt idx="262">
                  <c:v>84.92431256768586</c:v>
                </c:pt>
                <c:pt idx="263">
                  <c:v>84.811737769294666</c:v>
                </c:pt>
                <c:pt idx="264">
                  <c:v>84.696446619405236</c:v>
                </c:pt>
                <c:pt idx="265">
                  <c:v>84.578379836657845</c:v>
                </c:pt>
                <c:pt idx="266">
                  <c:v>84.457476838376223</c:v>
                </c:pt>
                <c:pt idx="267">
                  <c:v>84.333675717889307</c:v>
                </c:pt>
                <c:pt idx="268">
                  <c:v>84.206913221964484</c:v>
                </c:pt>
                <c:pt idx="269">
                  <c:v>84.0771247283854</c:v>
                </c:pt>
                <c:pt idx="270">
                  <c:v>83.944244223712474</c:v>
                </c:pt>
                <c:pt idx="271">
                  <c:v>83.808204281266853</c:v>
                </c:pt>
                <c:pt idx="272">
                  <c:v>83.668936039383681</c:v>
                </c:pt>
                <c:pt idx="273">
                  <c:v>83.526369179983377</c:v>
                </c:pt>
                <c:pt idx="274">
                  <c:v>83.380431907515671</c:v>
                </c:pt>
                <c:pt idx="275">
                  <c:v>83.231050928334341</c:v>
                </c:pt>
                <c:pt idx="276">
                  <c:v>83.078151430567274</c:v>
                </c:pt>
                <c:pt idx="277">
                  <c:v>82.921657064549649</c:v>
                </c:pt>
                <c:pt idx="278">
                  <c:v>82.761489923896164</c:v>
                </c:pt>
                <c:pt idx="279">
                  <c:v>82.597570527290983</c:v>
                </c:pt>
                <c:pt idx="280">
                  <c:v>82.429817801083672</c:v>
                </c:pt>
                <c:pt idx="281">
                  <c:v>82.258149062784199</c:v>
                </c:pt>
                <c:pt idx="282">
                  <c:v>82.082480005555027</c:v>
                </c:pt>
                <c:pt idx="283">
                  <c:v>81.902724683810462</c:v>
                </c:pt>
                <c:pt idx="284">
                  <c:v>81.718795500036634</c:v>
                </c:pt>
                <c:pt idx="285">
                  <c:v>81.530603192954942</c:v>
                </c:pt>
                <c:pt idx="286">
                  <c:v>81.338056827160955</c:v>
                </c:pt>
                <c:pt idx="287">
                  <c:v>81.14106378437927</c:v>
                </c:pt>
                <c:pt idx="288">
                  <c:v>80.939529756482543</c:v>
                </c:pt>
                <c:pt idx="289">
                  <c:v>80.733358740434738</c:v>
                </c:pt>
                <c:pt idx="290">
                  <c:v>80.522453035327217</c:v>
                </c:pt>
                <c:pt idx="291">
                  <c:v>80.306713241687461</c:v>
                </c:pt>
                <c:pt idx="292">
                  <c:v>80.086038263250785</c:v>
                </c:pt>
                <c:pt idx="293">
                  <c:v>79.860325311396508</c:v>
                </c:pt>
                <c:pt idx="294">
                  <c:v>79.629469912462113</c:v>
                </c:pt>
                <c:pt idx="295">
                  <c:v>79.393365918161351</c:v>
                </c:pt>
                <c:pt idx="296">
                  <c:v>79.151905519343046</c:v>
                </c:pt>
                <c:pt idx="297">
                  <c:v>78.904979263342483</c:v>
                </c:pt>
                <c:pt idx="298">
                  <c:v>78.652476075188488</c:v>
                </c:pt>
                <c:pt idx="299">
                  <c:v>78.39428328294278</c:v>
                </c:pt>
                <c:pt idx="300">
                  <c:v>78.130286647463834</c:v>
                </c:pt>
                <c:pt idx="301">
                  <c:v>77.860370396897906</c:v>
                </c:pt>
                <c:pt idx="302">
                  <c:v>77.584417266215951</c:v>
                </c:pt>
                <c:pt idx="303">
                  <c:v>77.302308542129083</c:v>
                </c:pt>
                <c:pt idx="304">
                  <c:v>77.013924113727754</c:v>
                </c:pt>
                <c:pt idx="305">
                  <c:v>76.719142529204262</c:v>
                </c:pt>
                <c:pt idx="306">
                  <c:v>76.417841059030522</c:v>
                </c:pt>
                <c:pt idx="307">
                  <c:v>76.109895765978578</c:v>
                </c:pt>
                <c:pt idx="308">
                  <c:v>75.795181582379868</c:v>
                </c:pt>
                <c:pt idx="309">
                  <c:v>75.473572395033031</c:v>
                </c:pt>
                <c:pt idx="310">
                  <c:v>75.144941138182133</c:v>
                </c:pt>
                <c:pt idx="311">
                  <c:v>74.809159894993087</c:v>
                </c:pt>
                <c:pt idx="312">
                  <c:v>74.466100007966745</c:v>
                </c:pt>
                <c:pt idx="313">
                  <c:v>74.115632198734559</c:v>
                </c:pt>
                <c:pt idx="314">
                  <c:v>73.75762669768433</c:v>
                </c:pt>
                <c:pt idx="315">
                  <c:v>73.391953383870018</c:v>
                </c:pt>
                <c:pt idx="316">
                  <c:v>73.018481935655956</c:v>
                </c:pt>
                <c:pt idx="317">
                  <c:v>72.637081992547635</c:v>
                </c:pt>
                <c:pt idx="318">
                  <c:v>72.247623328651301</c:v>
                </c:pt>
                <c:pt idx="319">
                  <c:v>71.849976038197269</c:v>
                </c:pt>
                <c:pt idx="320">
                  <c:v>71.444010733550996</c:v>
                </c:pt>
                <c:pt idx="321">
                  <c:v>71.029598756113984</c:v>
                </c:pt>
                <c:pt idx="322">
                  <c:v>70.606612400498392</c:v>
                </c:pt>
                <c:pt idx="323">
                  <c:v>70.174925152331156</c:v>
                </c:pt>
                <c:pt idx="324">
                  <c:v>69.734411940006609</c:v>
                </c:pt>
                <c:pt idx="325">
                  <c:v>69.284949400678187</c:v>
                </c:pt>
                <c:pt idx="326">
                  <c:v>68.826416160721422</c:v>
                </c:pt>
                <c:pt idx="327">
                  <c:v>68.358693130855514</c:v>
                </c:pt>
                <c:pt idx="328">
                  <c:v>67.881663816056019</c:v>
                </c:pt>
                <c:pt idx="329">
                  <c:v>67.3952146403103</c:v>
                </c:pt>
                <c:pt idx="330">
                  <c:v>66.899235286208764</c:v>
                </c:pt>
                <c:pt idx="331">
                  <c:v>66.393619049269134</c:v>
                </c:pt>
                <c:pt idx="332">
                  <c:v>65.878263206806835</c:v>
                </c:pt>
                <c:pt idx="333">
                  <c:v>65.353069401060992</c:v>
                </c:pt>
                <c:pt idx="334">
                  <c:v>64.817944036178943</c:v>
                </c:pt>
                <c:pt idx="335">
                  <c:v>64.272798688545251</c:v>
                </c:pt>
                <c:pt idx="336">
                  <c:v>63.717550529816634</c:v>
                </c:pt>
                <c:pt idx="337">
                  <c:v>63.152122761884797</c:v>
                </c:pt>
                <c:pt idx="338">
                  <c:v>62.576445062863478</c:v>
                </c:pt>
                <c:pt idx="339">
                  <c:v>61.990454043036159</c:v>
                </c:pt>
                <c:pt idx="340">
                  <c:v>61.394093709551569</c:v>
                </c:pt>
                <c:pt idx="341">
                  <c:v>60.787315938504491</c:v>
                </c:pt>
                <c:pt idx="342">
                  <c:v>60.170080952872553</c:v>
                </c:pt>
                <c:pt idx="343">
                  <c:v>59.542357804619897</c:v>
                </c:pt>
                <c:pt idx="344">
                  <c:v>58.904124859122156</c:v>
                </c:pt>
                <c:pt idx="345">
                  <c:v>58.255370279901257</c:v>
                </c:pt>
                <c:pt idx="346">
                  <c:v>57.596092511512474</c:v>
                </c:pt>
                <c:pt idx="347">
                  <c:v>56.926300758276874</c:v>
                </c:pt>
                <c:pt idx="348">
                  <c:v>56.246015456408429</c:v>
                </c:pt>
                <c:pt idx="349">
                  <c:v>55.555268736972742</c:v>
                </c:pt>
                <c:pt idx="350">
                  <c:v>54.854104876995564</c:v>
                </c:pt>
                <c:pt idx="351">
                  <c:v>54.142580735952237</c:v>
                </c:pt>
                <c:pt idx="352">
                  <c:v>53.420766174800555</c:v>
                </c:pt>
                <c:pt idx="353">
                  <c:v>52.688744454670719</c:v>
                </c:pt>
                <c:pt idx="354">
                  <c:v>51.946612612313068</c:v>
                </c:pt>
                <c:pt idx="355">
                  <c:v>51.194481809415983</c:v>
                </c:pt>
                <c:pt idx="356">
                  <c:v>50.432477652942623</c:v>
                </c:pt>
                <c:pt idx="357">
                  <c:v>49.660740483727238</c:v>
                </c:pt>
                <c:pt idx="358">
                  <c:v>48.879425630673254</c:v>
                </c:pt>
                <c:pt idx="359">
                  <c:v>48.088703628053572</c:v>
                </c:pt>
                <c:pt idx="360">
                  <c:v>47.28876039359875</c:v>
                </c:pt>
                <c:pt idx="361">
                  <c:v>46.479797365282671</c:v>
                </c:pt>
                <c:pt idx="362">
                  <c:v>45.662031594979624</c:v>
                </c:pt>
                <c:pt idx="363">
                  <c:v>44.835695797452232</c:v>
                </c:pt>
                <c:pt idx="364">
                  <c:v>44.001038353463194</c:v>
                </c:pt>
                <c:pt idx="365">
                  <c:v>43.158323266149502</c:v>
                </c:pt>
                <c:pt idx="366">
                  <c:v>42.307830070173537</c:v>
                </c:pt>
                <c:pt idx="367">
                  <c:v>41.44985369355792</c:v>
                </c:pt>
                <c:pt idx="368">
                  <c:v>40.58470427251175</c:v>
                </c:pt>
                <c:pt idx="369">
                  <c:v>39.712706919963281</c:v>
                </c:pt>
                <c:pt idx="370">
                  <c:v>38.834201448921064</c:v>
                </c:pt>
                <c:pt idx="371">
                  <c:v>37.949542052173129</c:v>
                </c:pt>
                <c:pt idx="372">
                  <c:v>37.059096940211624</c:v>
                </c:pt>
                <c:pt idx="373">
                  <c:v>36.163247939627752</c:v>
                </c:pt>
                <c:pt idx="374">
                  <c:v>35.262390054513737</c:v>
                </c:pt>
                <c:pt idx="375">
                  <c:v>34.356930993710094</c:v>
                </c:pt>
                <c:pt idx="376">
                  <c:v>33.447290666939836</c:v>
                </c:pt>
                <c:pt idx="377">
                  <c:v>32.533900653052719</c:v>
                </c:pt>
                <c:pt idx="378">
                  <c:v>31.617203643712056</c:v>
                </c:pt>
                <c:pt idx="379">
                  <c:v>30.69765286590793</c:v>
                </c:pt>
                <c:pt idx="380">
                  <c:v>29.775711486666587</c:v>
                </c:pt>
                <c:pt idx="381">
                  <c:v>28.851852003243899</c:v>
                </c:pt>
                <c:pt idx="382">
                  <c:v>27.926555621946964</c:v>
                </c:pt>
                <c:pt idx="383">
                  <c:v>27.000311628522148</c:v>
                </c:pt>
                <c:pt idx="384">
                  <c:v>26.073616752788592</c:v>
                </c:pt>
                <c:pt idx="385">
                  <c:v>25.146974529863115</c:v>
                </c:pt>
                <c:pt idx="386">
                  <c:v>24.220894659980054</c:v>
                </c:pt>
                <c:pt idx="387">
                  <c:v>23.295892368495412</c:v>
                </c:pt>
                <c:pt idx="388">
                  <c:v>22.37248776724141</c:v>
                </c:pt>
                <c:pt idx="389">
                  <c:v>21.451205217950509</c:v>
                </c:pt>
                <c:pt idx="390">
                  <c:v>20.532572698024733</c:v>
                </c:pt>
                <c:pt idx="391">
                  <c:v>19.617121168458425</c:v>
                </c:pt>
                <c:pt idx="392">
                  <c:v>18.705383943316225</c:v>
                </c:pt>
                <c:pt idx="393">
                  <c:v>17.797896059743614</c:v>
                </c:pt>
                <c:pt idx="394">
                  <c:v>16.895193647131453</c:v>
                </c:pt>
                <c:pt idx="395">
                  <c:v>15.997813293734295</c:v>
                </c:pt>
                <c:pt idx="396">
                  <c:v>15.106291408777322</c:v>
                </c:pt>
                <c:pt idx="397">
                  <c:v>14.221163577893337</c:v>
                </c:pt>
                <c:pt idx="398">
                  <c:v>13.342963909598504</c:v>
                </c:pt>
                <c:pt idx="399">
                  <c:v>12.472224370463746</c:v>
                </c:pt>
                <c:pt idx="400">
                  <c:v>11.60947410666245</c:v>
                </c:pt>
                <c:pt idx="401">
                  <c:v>10.755238749676447</c:v>
                </c:pt>
                <c:pt idx="402">
                  <c:v>9.9100397041222514</c:v>
                </c:pt>
                <c:pt idx="403">
                  <c:v>9.07439341591102</c:v>
                </c:pt>
                <c:pt idx="404">
                  <c:v>8.2488106192845301</c:v>
                </c:pt>
                <c:pt idx="405">
                  <c:v>7.4337955616523193</c:v>
                </c:pt>
                <c:pt idx="406">
                  <c:v>6.6298452056016544</c:v>
                </c:pt>
                <c:pt idx="407">
                  <c:v>5.8374484079519551</c:v>
                </c:pt>
                <c:pt idx="408">
                  <c:v>5.057085076240047</c:v>
                </c:pt>
                <c:pt idx="409">
                  <c:v>4.2892253036009365</c:v>
                </c:pt>
                <c:pt idx="410">
                  <c:v>3.5343284835688897</c:v>
                </c:pt>
                <c:pt idx="411">
                  <c:v>2.7928424069135454</c:v>
                </c:pt>
                <c:pt idx="412">
                  <c:v>2.0652023431955615</c:v>
                </c:pt>
                <c:pt idx="413">
                  <c:v>1.3518301102887904</c:v>
                </c:pt>
                <c:pt idx="414">
                  <c:v>0.65313313563959396</c:v>
                </c:pt>
                <c:pt idx="415">
                  <c:v>-3.049648646034268E-2</c:v>
                </c:pt>
                <c:pt idx="416">
                  <c:v>-0.69868293687294603</c:v>
                </c:pt>
                <c:pt idx="417">
                  <c:v>-1.3510676077693475</c:v>
                </c:pt>
                <c:pt idx="418">
                  <c:v>-1.9873100274891837</c:v>
                </c:pt>
                <c:pt idx="419">
                  <c:v>-2.6070887683823378</c:v>
                </c:pt>
                <c:pt idx="420">
                  <c:v>-3.2101023317005652</c:v>
                </c:pt>
                <c:pt idx="421">
                  <c:v>-3.7960700034769657</c:v>
                </c:pt>
                <c:pt idx="422">
                  <c:v>-4.3647326752692663</c:v>
                </c:pt>
                <c:pt idx="423">
                  <c:v>-4.9158536236414418</c:v>
                </c:pt>
                <c:pt idx="424">
                  <c:v>-5.4492192423458645</c:v>
                </c:pt>
                <c:pt idx="425">
                  <c:v>-5.9646397213026052</c:v>
                </c:pt>
                <c:pt idx="426">
                  <c:v>-6.4619496666900709</c:v>
                </c:pt>
                <c:pt idx="427">
                  <c:v>-6.9410086567239002</c:v>
                </c:pt>
                <c:pt idx="428">
                  <c:v>-7.401701728024757</c:v>
                </c:pt>
                <c:pt idx="429">
                  <c:v>-7.8439397878648167</c:v>
                </c:pt>
                <c:pt idx="430">
                  <c:v>-8.2676599479879105</c:v>
                </c:pt>
                <c:pt idx="431">
                  <c:v>-8.672825776180396</c:v>
                </c:pt>
                <c:pt idx="432">
                  <c:v>-9.0594274622658784</c:v>
                </c:pt>
                <c:pt idx="433">
                  <c:v>-9.4274818957306952</c:v>
                </c:pt>
                <c:pt idx="434">
                  <c:v>-9.7770326527529594</c:v>
                </c:pt>
                <c:pt idx="435">
                  <c:v>-10.108149890992037</c:v>
                </c:pt>
                <c:pt idx="436">
                  <c:v>-10.420930151096636</c:v>
                </c:pt>
                <c:pt idx="437">
                  <c:v>-10.715496064512765</c:v>
                </c:pt>
                <c:pt idx="438">
                  <c:v>-10.991995967795999</c:v>
                </c:pt>
                <c:pt idx="439">
                  <c:v>-11.250603424259976</c:v>
                </c:pt>
                <c:pt idx="440">
                  <c:v>-11.491516654442853</c:v>
                </c:pt>
                <c:pt idx="441">
                  <c:v>-11.714957877476341</c:v>
                </c:pt>
                <c:pt idx="442">
                  <c:v>-11.921172566093366</c:v>
                </c:pt>
                <c:pt idx="443">
                  <c:v>-12.11042861859179</c:v>
                </c:pt>
                <c:pt idx="444">
                  <c:v>-12.2830154516764</c:v>
                </c:pt>
                <c:pt idx="445">
                  <c:v>-12.439243018663005</c:v>
                </c:pt>
                <c:pt idx="446">
                  <c:v>-12.579440758064635</c:v>
                </c:pt>
                <c:pt idx="447">
                  <c:v>-12.703956478082532</c:v>
                </c:pt>
                <c:pt idx="448">
                  <c:v>-12.813155182988149</c:v>
                </c:pt>
                <c:pt idx="449">
                  <c:v>-12.907417847798332</c:v>
                </c:pt>
                <c:pt idx="450">
                  <c:v>-12.987140148009729</c:v>
                </c:pt>
                <c:pt idx="451">
                  <c:v>-13.052731151473642</c:v>
                </c:pt>
                <c:pt idx="452">
                  <c:v>-13.104611979733669</c:v>
                </c:pt>
                <c:pt idx="453">
                  <c:v>-13.143214446343162</c:v>
                </c:pt>
                <c:pt idx="454">
                  <c:v>-13.168979679784114</c:v>
                </c:pt>
                <c:pt idx="455">
                  <c:v>-13.18235673867219</c:v>
                </c:pt>
                <c:pt idx="456">
                  <c:v>-13.183801226885066</c:v>
                </c:pt>
                <c:pt idx="457">
                  <c:v>-13.173773916184134</c:v>
                </c:pt>
                <c:pt idx="458">
                  <c:v>-13.152739383697682</c:v>
                </c:pt>
                <c:pt idx="459">
                  <c:v>-13.121164671428449</c:v>
                </c:pt>
                <c:pt idx="460">
                  <c:v>-13.079517974619446</c:v>
                </c:pt>
                <c:pt idx="461">
                  <c:v>-13.028267365463959</c:v>
                </c:pt>
                <c:pt idx="462">
                  <c:v>-12.967879558210361</c:v>
                </c:pt>
                <c:pt idx="463">
                  <c:v>-12.898818721250926</c:v>
                </c:pt>
                <c:pt idx="464">
                  <c:v>-12.821545341252307</c:v>
                </c:pt>
                <c:pt idx="465">
                  <c:v>-12.736515143844864</c:v>
                </c:pt>
                <c:pt idx="466">
                  <c:v>-12.644178074801561</c:v>
                </c:pt>
                <c:pt idx="467">
                  <c:v>-12.544977345027036</c:v>
                </c:pt>
                <c:pt idx="468">
                  <c:v>-12.439348542079827</c:v>
                </c:pt>
                <c:pt idx="469">
                  <c:v>-12.327718810317238</c:v>
                </c:pt>
                <c:pt idx="470">
                  <c:v>-12.210506101154406</c:v>
                </c:pt>
                <c:pt idx="471">
                  <c:v>-12.08811849432024</c:v>
                </c:pt>
                <c:pt idx="472">
                  <c:v>-11.960953590418232</c:v>
                </c:pt>
                <c:pt idx="473">
                  <c:v>-11.829397974545406</c:v>
                </c:pt>
                <c:pt idx="474">
                  <c:v>-11.693826750204035</c:v>
                </c:pt>
                <c:pt idx="475">
                  <c:v>-11.554603142252159</c:v>
                </c:pt>
                <c:pt idx="476">
                  <c:v>-11.412078167200875</c:v>
                </c:pt>
                <c:pt idx="477">
                  <c:v>-11.266590368760889</c:v>
                </c:pt>
                <c:pt idx="478">
                  <c:v>-11.118465616195774</c:v>
                </c:pt>
                <c:pt idx="479">
                  <c:v>-10.968016962725221</c:v>
                </c:pt>
                <c:pt idx="480">
                  <c:v>-10.815544560967234</c:v>
                </c:pt>
                <c:pt idx="481">
                  <c:v>-10.661335632199775</c:v>
                </c:pt>
                <c:pt idx="482">
                  <c:v>-10.505664486053275</c:v>
                </c:pt>
                <c:pt idx="483">
                  <c:v>-10.348792587128766</c:v>
                </c:pt>
                <c:pt idx="484">
                  <c:v>-10.190968664958481</c:v>
                </c:pt>
                <c:pt idx="485">
                  <c:v>-10.032428863688297</c:v>
                </c:pt>
                <c:pt idx="486">
                  <c:v>-9.8733969278597815</c:v>
                </c:pt>
                <c:pt idx="487">
                  <c:v>-9.7140844207027559</c:v>
                </c:pt>
                <c:pt idx="488">
                  <c:v>-9.5546909714128354</c:v>
                </c:pt>
                <c:pt idx="489">
                  <c:v>-9.3954045479757884</c:v>
                </c:pt>
                <c:pt idx="490">
                  <c:v>-9.2364017522125899</c:v>
                </c:pt>
                <c:pt idx="491">
                  <c:v>-9.0778481338511714</c:v>
                </c:pt>
                <c:pt idx="492">
                  <c:v>-8.9198985205775632</c:v>
                </c:pt>
                <c:pt idx="493">
                  <c:v>-8.7626973611793364</c:v>
                </c:pt>
                <c:pt idx="494">
                  <c:v>-8.6063790790614565</c:v>
                </c:pt>
                <c:pt idx="495">
                  <c:v>-8.4510684335937167</c:v>
                </c:pt>
                <c:pt idx="496">
                  <c:v>-8.2968808869277826</c:v>
                </c:pt>
                <c:pt idx="497">
                  <c:v>-8.1439229741031447</c:v>
                </c:pt>
                <c:pt idx="498">
                  <c:v>-7.9922926744435285</c:v>
                </c:pt>
                <c:pt idx="499">
                  <c:v>-7.8420797824248574</c:v>
                </c:pt>
                <c:pt idx="500">
                  <c:v>-7.6933662763710391</c:v>
                </c:pt>
                <c:pt idx="501">
                  <c:v>-7.5462266835032192</c:v>
                </c:pt>
                <c:pt idx="502">
                  <c:v>-7.4007284400337392</c:v>
                </c:pt>
                <c:pt idx="503">
                  <c:v>-7.2569322451518889</c:v>
                </c:pt>
                <c:pt idx="504">
                  <c:v>-7.1148924078972593</c:v>
                </c:pt>
                <c:pt idx="505">
                  <c:v>-6.9746571860563673</c:v>
                </c:pt>
                <c:pt idx="506">
                  <c:v>-6.8362691163517981</c:v>
                </c:pt>
                <c:pt idx="507">
                  <c:v>-6.6997653353131055</c:v>
                </c:pt>
                <c:pt idx="508">
                  <c:v>-6.5651778903350566</c:v>
                </c:pt>
                <c:pt idx="509">
                  <c:v>-6.4325340405300251</c:v>
                </c:pt>
                <c:pt idx="510">
                  <c:v>-6.3018565470811883</c:v>
                </c:pt>
                <c:pt idx="511">
                  <c:v>-6.1731639528859423</c:v>
                </c:pt>
                <c:pt idx="512">
                  <c:v>-6.0464708513617369</c:v>
                </c:pt>
                <c:pt idx="513">
                  <c:v>-5.9217881443533393</c:v>
                </c:pt>
                <c:pt idx="514">
                  <c:v>-5.7991232891479241</c:v>
                </c:pt>
                <c:pt idx="515">
                  <c:v>-5.6784805346552316</c:v>
                </c:pt>
                <c:pt idx="516">
                  <c:v>-5.5598611468653889</c:v>
                </c:pt>
                <c:pt idx="517">
                  <c:v>-5.4432636237321042</c:v>
                </c:pt>
                <c:pt idx="518">
                  <c:v>-5.3286838996739414</c:v>
                </c:pt>
                <c:pt idx="519">
                  <c:v>-5.2161155399114358</c:v>
                </c:pt>
                <c:pt idx="520">
                  <c:v>-5.1055499248867626</c:v>
                </c:pt>
                <c:pt idx="521">
                  <c:v>-4.9969764250359034</c:v>
                </c:pt>
                <c:pt idx="522">
                  <c:v>-4.890382566197057</c:v>
                </c:pt>
                <c:pt idx="523">
                  <c:v>-4.7857541859575541</c:v>
                </c:pt>
                <c:pt idx="524">
                  <c:v>-4.6830755812470253</c:v>
                </c:pt>
                <c:pt idx="525">
                  <c:v>-4.5823296474971373</c:v>
                </c:pt>
                <c:pt idx="526">
                  <c:v>-4.4834980096881552</c:v>
                </c:pt>
                <c:pt idx="527">
                  <c:v>-4.3865611456082121</c:v>
                </c:pt>
                <c:pt idx="528">
                  <c:v>-4.2914985016498841</c:v>
                </c:pt>
                <c:pt idx="529">
                  <c:v>-4.1982886014664507</c:v>
                </c:pt>
                <c:pt idx="530">
                  <c:v>-4.1069091478090369</c:v>
                </c:pt>
                <c:pt idx="531">
                  <c:v>-4.0173371178585882</c:v>
                </c:pt>
                <c:pt idx="532">
                  <c:v>-3.9295488523628275</c:v>
                </c:pt>
                <c:pt idx="533">
                  <c:v>-3.8435201388801929</c:v>
                </c:pt>
                <c:pt idx="534">
                  <c:v>-3.7592262894261648</c:v>
                </c:pt>
                <c:pt idx="535">
                  <c:v>-3.6766422128083645</c:v>
                </c:pt>
                <c:pt idx="536">
                  <c:v>-3.5957424819286792</c:v>
                </c:pt>
                <c:pt idx="537">
                  <c:v>-3.5165013963205185</c:v>
                </c:pt>
                <c:pt idx="538">
                  <c:v>-3.4388930401810853</c:v>
                </c:pt>
                <c:pt idx="539">
                  <c:v>-3.3628913361478232</c:v>
                </c:pt>
                <c:pt idx="540">
                  <c:v>-3.288470095059302</c:v>
                </c:pt>
                <c:pt idx="541">
                  <c:v>-3.215603061929631</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4"/>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14</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14</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02"/>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1" zoomScaleNormal="100" workbookViewId="0">
      <selection activeCell="AC72" sqref="AC72"/>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8</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14</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18</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24</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f>200/H10</f>
        <v>8.3333333333333339</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440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49.272272727272728</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200</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66.666666666666671</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1.6160399999999999</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2.6</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1.6</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27.331002331002331</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37.240829346092511</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1.6111349036402565</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400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423.17708333333343</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450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25.919999999999998</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299.99999999999994</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7</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6</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84.090909090908994</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86.6</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16.145762711864407</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14V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0.4</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12</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21</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21</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14</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14</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3.9176601376466542</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8</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54.452228882820869</v>
      </c>
      <c r="G68" s="169" t="s">
        <v>181</v>
      </c>
      <c r="H68" s="149">
        <v>54.9</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1.8852486862504594</v>
      </c>
      <c r="G69" s="169" t="s">
        <v>183</v>
      </c>
      <c r="H69" s="149">
        <v>6.8</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45.601021661405554</v>
      </c>
      <c r="G70" s="170" t="s">
        <v>182</v>
      </c>
      <c r="H70" s="140">
        <v>47</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28</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4</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9</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1.7</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28</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4</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9</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1.7</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0.5</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6" activePane="bottomLeft" state="frozen"/>
      <selection pane="bottomLeft" activeCell="C53" sqref="C53"/>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8</v>
      </c>
      <c r="C7" t="s">
        <v>10</v>
      </c>
      <c r="E7" t="s">
        <v>28</v>
      </c>
    </row>
    <row r="8" spans="1:17" x14ac:dyDescent="0.25">
      <c r="A8" t="s">
        <v>26</v>
      </c>
      <c r="B8" s="3">
        <f>'Design Converter'!H8</f>
        <v>14</v>
      </c>
      <c r="C8" t="s">
        <v>10</v>
      </c>
      <c r="E8" t="s">
        <v>29</v>
      </c>
      <c r="K8">
        <f>IF(VIN_min&lt;VIN_min,1,IF(VIN_nom&gt;VIN_max,1,0))</f>
        <v>0</v>
      </c>
    </row>
    <row r="9" spans="1:17" x14ac:dyDescent="0.25">
      <c r="A9" t="s">
        <v>27</v>
      </c>
      <c r="B9" s="3">
        <f>'Design Converter'!H9</f>
        <v>18</v>
      </c>
      <c r="C9" t="s">
        <v>10</v>
      </c>
      <c r="E9" t="s">
        <v>30</v>
      </c>
    </row>
    <row r="10" spans="1:17" x14ac:dyDescent="0.25">
      <c r="A10" t="s">
        <v>64</v>
      </c>
      <c r="B10" s="3">
        <f>'Design Converter'!H13*1000</f>
        <v>440000</v>
      </c>
      <c r="C10" t="s">
        <v>65</v>
      </c>
      <c r="E10" t="s">
        <v>66</v>
      </c>
    </row>
    <row r="11" spans="1:17" x14ac:dyDescent="0.25">
      <c r="A11" t="s">
        <v>68</v>
      </c>
      <c r="B11" s="18">
        <f>((2.21*10^10)/Fsw)-955</f>
        <v>49272.272727272728</v>
      </c>
      <c r="C11" s="2" t="s">
        <v>36</v>
      </c>
      <c r="E11" t="s">
        <v>69</v>
      </c>
    </row>
    <row r="12" spans="1:17" x14ac:dyDescent="0.25">
      <c r="A12" t="s">
        <v>31</v>
      </c>
      <c r="B12" s="3">
        <f>'Design Converter'!H10</f>
        <v>24</v>
      </c>
      <c r="C12" t="s">
        <v>10</v>
      </c>
      <c r="E12" t="s">
        <v>32</v>
      </c>
    </row>
    <row r="13" spans="1:17" x14ac:dyDescent="0.25">
      <c r="A13" t="s">
        <v>33</v>
      </c>
      <c r="B13" s="3">
        <f>'Design Converter'!H11</f>
        <v>8.3333333333333339</v>
      </c>
      <c r="C13" t="s">
        <v>11</v>
      </c>
      <c r="E13" t="s">
        <v>34</v>
      </c>
    </row>
    <row r="14" spans="1:17" x14ac:dyDescent="0.25">
      <c r="A14" t="s">
        <v>35</v>
      </c>
      <c r="B14" s="17">
        <f>VOUT/IOUT</f>
        <v>2.88</v>
      </c>
      <c r="C14" s="2" t="s">
        <v>36</v>
      </c>
      <c r="E14" t="s">
        <v>41</v>
      </c>
    </row>
    <row r="15" spans="1:17" x14ac:dyDescent="0.25">
      <c r="A15" t="s">
        <v>37</v>
      </c>
      <c r="B15" s="1">
        <f>VOUT*IOUT</f>
        <v>200</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0.66666666666666674</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0.33</v>
      </c>
    </row>
    <row r="33" spans="1:5" x14ac:dyDescent="0.25">
      <c r="A33" t="s">
        <v>94</v>
      </c>
      <c r="B33" s="1">
        <f>VOUT*(1-DC_rip)</f>
        <v>16.079999999999998</v>
      </c>
      <c r="C33" t="s">
        <v>10</v>
      </c>
      <c r="E33" t="s">
        <v>120</v>
      </c>
    </row>
    <row r="35" spans="1:5" x14ac:dyDescent="0.25">
      <c r="A35" t="s">
        <v>95</v>
      </c>
      <c r="B35" s="16">
        <f>(VOUT*IOUT)/(VIN_33)</f>
        <v>12.437810945273633</v>
      </c>
      <c r="C35" t="s">
        <v>11</v>
      </c>
      <c r="E35" t="s">
        <v>119</v>
      </c>
    </row>
    <row r="36" spans="1:5" x14ac:dyDescent="0.25">
      <c r="A36" t="s">
        <v>96</v>
      </c>
      <c r="B36" s="23">
        <f>(VIN_33*DC_rip)/(IIN_33*ILrip*Fsw)</f>
        <v>1.6160399999999999E-6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1.9636363636363635E-7</v>
      </c>
      <c r="C40" t="s">
        <v>87</v>
      </c>
      <c r="E40" t="s">
        <v>427</v>
      </c>
    </row>
    <row r="41" spans="1:5" x14ac:dyDescent="0.25">
      <c r="A41" t="s">
        <v>431</v>
      </c>
      <c r="B41" s="12">
        <v>0.2</v>
      </c>
      <c r="E41" t="s">
        <v>432</v>
      </c>
    </row>
    <row r="42" spans="1:5" x14ac:dyDescent="0.25">
      <c r="A42" t="s">
        <v>433</v>
      </c>
      <c r="B42" s="23">
        <f>(1-M_L_DCM)*((VIN_min^2)*(1-(VIN_min/VOUT)))/(2*IOUT*VOUT*Fsw)</f>
        <v>1.9393939393939397E-7</v>
      </c>
      <c r="C42" t="s">
        <v>87</v>
      </c>
      <c r="E42" t="s">
        <v>434</v>
      </c>
    </row>
    <row r="43" spans="1:5" x14ac:dyDescent="0.25">
      <c r="A43" t="s">
        <v>435</v>
      </c>
      <c r="B43" s="23">
        <f>MIN(B40,B42)</f>
        <v>1.9393939393939397E-7</v>
      </c>
      <c r="C43" t="s">
        <v>87</v>
      </c>
      <c r="E43" t="s">
        <v>436</v>
      </c>
    </row>
    <row r="44" spans="1:5" x14ac:dyDescent="0.25">
      <c r="B44" s="154"/>
    </row>
    <row r="45" spans="1:5" x14ac:dyDescent="0.25">
      <c r="A45" t="s">
        <v>439</v>
      </c>
      <c r="B45" s="23">
        <f>IF(B25=1,B43,Lopt_2)</f>
        <v>1.6160399999999999E-6</v>
      </c>
      <c r="E45" t="s">
        <v>437</v>
      </c>
    </row>
    <row r="47" spans="1:5" x14ac:dyDescent="0.25">
      <c r="A47" t="s">
        <v>89</v>
      </c>
      <c r="B47" s="21">
        <f>CHOOSE(B25,'Design Converter'!H23*10^-9,'Design Converter'!H23*10^-6)</f>
        <v>2.6000000000000001E-6</v>
      </c>
      <c r="C47" t="s">
        <v>87</v>
      </c>
      <c r="E47" t="s">
        <v>90</v>
      </c>
    </row>
    <row r="48" spans="1:5" x14ac:dyDescent="0.25">
      <c r="A48" t="s">
        <v>91</v>
      </c>
      <c r="B48" s="3">
        <f>'Design Converter'!H24*10^-3</f>
        <v>1.6000000000000001E-3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0.66666666666666674</v>
      </c>
      <c r="E55" t="s">
        <v>421</v>
      </c>
    </row>
    <row r="56" spans="1:9" x14ac:dyDescent="0.25">
      <c r="B56" s="13">
        <f>B55/Fsw</f>
        <v>1.5151515151515152E-6</v>
      </c>
      <c r="C56" t="s">
        <v>51</v>
      </c>
      <c r="E56" t="s">
        <v>276</v>
      </c>
    </row>
    <row r="57" spans="1:9" x14ac:dyDescent="0.25">
      <c r="A57" t="s">
        <v>82</v>
      </c>
      <c r="B57" s="17">
        <f>(VOUT*IOUT)/(VIN_min)</f>
        <v>25</v>
      </c>
      <c r="C57" t="s">
        <v>11</v>
      </c>
      <c r="E57" t="s">
        <v>84</v>
      </c>
    </row>
    <row r="58" spans="1:9" x14ac:dyDescent="0.25">
      <c r="A58" t="s">
        <v>100</v>
      </c>
      <c r="B58" s="16">
        <f>(VIN_min*Dc_VIN_min)/(Lm*Fsw)</f>
        <v>4.6620046620046622</v>
      </c>
      <c r="C58" t="s">
        <v>11</v>
      </c>
      <c r="E58" t="s">
        <v>101</v>
      </c>
    </row>
    <row r="59" spans="1:9" x14ac:dyDescent="0.25">
      <c r="A59" t="s">
        <v>98</v>
      </c>
      <c r="B59" s="16">
        <f>IF(B54=0,(VIN_min*Dc_VIN_min)/(Lm*Fsw),(IL_avg_VIN_min/EFF_est)+(ILrip_VINmin/2))</f>
        <v>27.331002331002331</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0.41666666666666663</v>
      </c>
      <c r="E63" t="s">
        <v>422</v>
      </c>
    </row>
    <row r="64" spans="1:9" x14ac:dyDescent="0.25">
      <c r="B64" s="13">
        <f>B63/Fsw</f>
        <v>9.4696969696969684E-7</v>
      </c>
      <c r="C64" t="s">
        <v>51</v>
      </c>
      <c r="E64" t="s">
        <v>276</v>
      </c>
    </row>
    <row r="65" spans="1:5" x14ac:dyDescent="0.25">
      <c r="A65" t="s">
        <v>83</v>
      </c>
      <c r="B65" s="17">
        <f>(VOUT*IOUT)/(VIN_nom)</f>
        <v>14.285714285714286</v>
      </c>
      <c r="C65" t="s">
        <v>11</v>
      </c>
      <c r="E65" t="s">
        <v>85</v>
      </c>
    </row>
    <row r="66" spans="1:5" x14ac:dyDescent="0.25">
      <c r="A66" t="s">
        <v>102</v>
      </c>
      <c r="B66" s="16">
        <f>(VIN_nom*Dc_VIN_nom)/(Lm*Fsw)</f>
        <v>5.099067599067598</v>
      </c>
      <c r="C66" t="s">
        <v>11</v>
      </c>
      <c r="E66" t="s">
        <v>108</v>
      </c>
    </row>
    <row r="67" spans="1:5" x14ac:dyDescent="0.25">
      <c r="A67" t="s">
        <v>103</v>
      </c>
      <c r="B67" s="16">
        <f>IF(B62=0,(VIN_nom*Dc_VIN_nom)/(Lm*Fsw),(IL_avg_VIN_nom/EFF_est)+(ILrip_VINnom/2))</f>
        <v>16.835248085248086</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0.25</v>
      </c>
      <c r="E71" t="s">
        <v>423</v>
      </c>
    </row>
    <row r="72" spans="1:5" x14ac:dyDescent="0.25">
      <c r="B72" s="13">
        <f>B71/Fsw</f>
        <v>5.6818181818181819E-7</v>
      </c>
      <c r="C72" t="s">
        <v>51</v>
      </c>
      <c r="E72" t="s">
        <v>276</v>
      </c>
    </row>
    <row r="73" spans="1:5" x14ac:dyDescent="0.25">
      <c r="A73" t="s">
        <v>446</v>
      </c>
      <c r="B73" s="17">
        <f>(VOUT*IOUT)/(VIN_max)</f>
        <v>11.111111111111111</v>
      </c>
      <c r="C73" t="s">
        <v>11</v>
      </c>
      <c r="E73" t="s">
        <v>86</v>
      </c>
    </row>
    <row r="74" spans="1:5" x14ac:dyDescent="0.25">
      <c r="A74" t="s">
        <v>104</v>
      </c>
      <c r="B74" s="16">
        <f>(VIN_max*Dc_VIN_max)/(Lm*Fsw)</f>
        <v>3.9335664335664333</v>
      </c>
      <c r="C74" t="s">
        <v>11</v>
      </c>
      <c r="E74" t="s">
        <v>110</v>
      </c>
    </row>
    <row r="75" spans="1:5" x14ac:dyDescent="0.25">
      <c r="A75" t="s">
        <v>105</v>
      </c>
      <c r="B75" s="16">
        <f>IF(B70=0,(VIN_max*Dc_VIN_max)/(Lm*Fsw),(IL_avg_VIN_max/EFF_est)+(ILrip_VINmax/2))</f>
        <v>13.077894327894327</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37.240829346092511</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4.8310810810810803E-3</v>
      </c>
      <c r="C83" s="2" t="s">
        <v>36</v>
      </c>
      <c r="E83" t="s">
        <v>125</v>
      </c>
    </row>
    <row r="84" spans="1:11" x14ac:dyDescent="0.25">
      <c r="A84" t="s">
        <v>131</v>
      </c>
      <c r="B84" s="23">
        <f>Vcl/Ipk_selected</f>
        <v>1.6111349036402565E-3</v>
      </c>
      <c r="C84" s="2" t="s">
        <v>36</v>
      </c>
      <c r="E84" t="s">
        <v>492</v>
      </c>
    </row>
    <row r="86" spans="1:11" x14ac:dyDescent="0.25">
      <c r="A86" t="s">
        <v>134</v>
      </c>
      <c r="B86" s="1">
        <f>IF(Rcs_wo_sl&gt;Rcs_max,1,0)</f>
        <v>0</v>
      </c>
      <c r="E86" t="s">
        <v>448</v>
      </c>
    </row>
    <row r="87" spans="1:11" x14ac:dyDescent="0.25">
      <c r="A87" t="s">
        <v>135</v>
      </c>
      <c r="B87" s="25">
        <f>IF(B54=0,Rcs_wo_sl,IF(B86=0,Rcs_wo_sl,Rcs_w_sl))</f>
        <v>1.6111349036402565E-3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2.145</v>
      </c>
      <c r="C93" t="s">
        <v>150</v>
      </c>
      <c r="E93" t="s">
        <v>140</v>
      </c>
      <c r="K93">
        <f>IF(B62=0,0,IF(B93&lt;0.5,1,0))</f>
        <v>0</v>
      </c>
    </row>
    <row r="94" spans="1:11" x14ac:dyDescent="0.25">
      <c r="A94" t="s">
        <v>144</v>
      </c>
      <c r="B94" s="17">
        <f>(Vcl-(Isl*R_sl*Dc_VIN_min))/R_cs</f>
        <v>40</v>
      </c>
      <c r="C94" t="s">
        <v>11</v>
      </c>
      <c r="E94" t="s">
        <v>146</v>
      </c>
      <c r="K94">
        <f>IF(IL_pk&lt;Ipk_selected,1,0)</f>
        <v>0</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24615.38461538461</v>
      </c>
      <c r="C104" t="s">
        <v>489</v>
      </c>
      <c r="E104" t="s">
        <v>540</v>
      </c>
    </row>
    <row r="105" spans="1:5" x14ac:dyDescent="0.25">
      <c r="B105">
        <f>B104/(2*PI())</f>
        <v>3917.6601376466538</v>
      </c>
      <c r="C105" t="s">
        <v>65</v>
      </c>
    </row>
    <row r="106" spans="1:5" x14ac:dyDescent="0.25">
      <c r="A106" t="s">
        <v>160</v>
      </c>
      <c r="B106" s="29">
        <f>'Design Converter'!H35/1000</f>
        <v>0.4</v>
      </c>
      <c r="C106" t="s">
        <v>10</v>
      </c>
      <c r="E106" t="s">
        <v>159</v>
      </c>
    </row>
    <row r="107" spans="1:5" x14ac:dyDescent="0.25">
      <c r="A107" t="s">
        <v>450</v>
      </c>
      <c r="B107" s="1">
        <f>IOUT-0.5*IOUT</f>
        <v>4.166666666666667</v>
      </c>
      <c r="C107" t="s">
        <v>11</v>
      </c>
    </row>
    <row r="108" spans="1:5" x14ac:dyDescent="0.25">
      <c r="A108" t="s">
        <v>161</v>
      </c>
      <c r="B108" s="1">
        <f>B107/(Vout_rip_sel*B104)</f>
        <v>4.2317708333333346E-4</v>
      </c>
      <c r="C108" t="s">
        <v>162</v>
      </c>
      <c r="E108" t="s">
        <v>163</v>
      </c>
    </row>
    <row r="109" spans="1:5" x14ac:dyDescent="0.25">
      <c r="A109" t="s">
        <v>164</v>
      </c>
      <c r="B109" s="165">
        <f>SQRT((1-Dc_VIN_min)*((IOUT^2)*(Dc_VIN_min/((1-Dc_VIN_min)^2))+((ILrip_VINmin^2)/3)))</f>
        <v>11.887127900326815</v>
      </c>
      <c r="C109" t="s">
        <v>11</v>
      </c>
      <c r="E109" s="31" t="s">
        <v>541</v>
      </c>
    </row>
    <row r="110" spans="1:5" x14ac:dyDescent="0.25">
      <c r="A110" t="s">
        <v>169</v>
      </c>
      <c r="B110" s="3">
        <f>'Design Converter'!H37*(10^-6)</f>
        <v>4.4999999999999999E-4</v>
      </c>
      <c r="C110" t="s">
        <v>162</v>
      </c>
      <c r="E110" t="s">
        <v>167</v>
      </c>
    </row>
    <row r="111" spans="1:5" x14ac:dyDescent="0.25">
      <c r="A111" t="s">
        <v>166</v>
      </c>
      <c r="B111" s="3">
        <f>'Design Converter'!H38/1000</f>
        <v>1E-3</v>
      </c>
      <c r="C111" s="2" t="s">
        <v>36</v>
      </c>
      <c r="E111" t="s">
        <v>168</v>
      </c>
    </row>
    <row r="112" spans="1:5" x14ac:dyDescent="0.25">
      <c r="A112" t="s">
        <v>274</v>
      </c>
      <c r="B112" s="166">
        <f>SQRT((IOUT^2)+(IL_avg_VIN_min^2)-(2*IOUT*IL_avg_VIN_min)-(2*Dc_VIN_min*(IOUT^2))-(Dc_VIN_min*(IL_avg_VIN_min^2))+(2*Dc_VIN_min*IOUT*IL_avg_VIN_min))</f>
        <v>6.8041381743977176</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2.5919999999999997E-8</v>
      </c>
      <c r="C117" t="s">
        <v>162</v>
      </c>
      <c r="E117" t="s">
        <v>282</v>
      </c>
    </row>
    <row r="118" spans="1:7" x14ac:dyDescent="0.25">
      <c r="A118" t="s">
        <v>283</v>
      </c>
      <c r="B118" s="3">
        <f>'Design Converter'!H42*(10^-3)</f>
        <v>0.01</v>
      </c>
      <c r="C118" t="s">
        <v>51</v>
      </c>
      <c r="E118" t="s">
        <v>284</v>
      </c>
    </row>
    <row r="119" spans="1:7" x14ac:dyDescent="0.25">
      <c r="A119" t="s">
        <v>287</v>
      </c>
      <c r="B119" s="1">
        <f>(tss*Iss)/(Vref*(1-(VIN_min/VOUT)))</f>
        <v>2.9999999999999993E-7</v>
      </c>
      <c r="C119" t="s">
        <v>162</v>
      </c>
      <c r="E119" t="s">
        <v>288</v>
      </c>
    </row>
    <row r="121" spans="1:7" x14ac:dyDescent="0.25">
      <c r="A121" s="28" t="s">
        <v>291</v>
      </c>
    </row>
    <row r="122" spans="1:7" x14ac:dyDescent="0.25">
      <c r="A122" t="s">
        <v>293</v>
      </c>
      <c r="B122" s="3">
        <f>'Design Converter'!H46</f>
        <v>7</v>
      </c>
      <c r="C122" t="s">
        <v>10</v>
      </c>
      <c r="E122" t="s">
        <v>295</v>
      </c>
      <c r="G122" s="31"/>
    </row>
    <row r="123" spans="1:7" x14ac:dyDescent="0.25">
      <c r="A123" t="s">
        <v>294</v>
      </c>
      <c r="B123" s="3">
        <f>'Design Converter'!H47</f>
        <v>6</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0.83899999999999952</v>
      </c>
    </row>
    <row r="127" spans="1:7" x14ac:dyDescent="0.25">
      <c r="A127" t="s">
        <v>307</v>
      </c>
      <c r="B127" s="16">
        <f>((Vuvlo_on*(UV_fall/UV_rise))-Vuvlo_off)/UV_I_hyst</f>
        <v>84090.909090909001</v>
      </c>
      <c r="C127" s="2" t="s">
        <v>36</v>
      </c>
      <c r="E127" t="s">
        <v>394</v>
      </c>
      <c r="G127" s="20">
        <f>B125/B124</f>
        <v>0.97727272727272718</v>
      </c>
    </row>
    <row r="128" spans="1:7" x14ac:dyDescent="0.25">
      <c r="A128" t="s">
        <v>307</v>
      </c>
      <c r="B128" s="3">
        <f>'Design Converter'!H49*1000</f>
        <v>86600</v>
      </c>
      <c r="C128" s="2" t="s">
        <v>36</v>
      </c>
      <c r="E128" t="s">
        <v>395</v>
      </c>
    </row>
    <row r="129" spans="1:7" x14ac:dyDescent="0.25">
      <c r="A129" t="s">
        <v>308</v>
      </c>
      <c r="B129" s="18">
        <f>UV_rise*Ruvlo_top/(Vuvlo_on-UV_rise)</f>
        <v>16145.762711864409</v>
      </c>
      <c r="C129" s="2" t="s">
        <v>36</v>
      </c>
      <c r="E129" t="s">
        <v>396</v>
      </c>
    </row>
    <row r="130" spans="1:7" x14ac:dyDescent="0.25">
      <c r="A130" t="s">
        <v>309</v>
      </c>
      <c r="B130" s="34">
        <f>UV_rise*(Ruvlo_top+Ruvlo_bottom_calc)/Ruvlo_bottom_calc</f>
        <v>6.9999999999999991</v>
      </c>
      <c r="E130" t="s">
        <v>311</v>
      </c>
    </row>
    <row r="131" spans="1:7" x14ac:dyDescent="0.25">
      <c r="A131" t="s">
        <v>310</v>
      </c>
      <c r="B131" s="34">
        <f>Ruvlo_top*((UV_fall/Ruvlo_top)-(UV_I_hyst)+(UV_fall/Ruvlo_bottom_calc))</f>
        <v>5.9749090909090903</v>
      </c>
      <c r="E131" t="s">
        <v>312</v>
      </c>
      <c r="G131" s="31"/>
    </row>
    <row r="134" spans="1:7" x14ac:dyDescent="0.25">
      <c r="A134" s="28" t="s">
        <v>171</v>
      </c>
    </row>
    <row r="135" spans="1:7" x14ac:dyDescent="0.25">
      <c r="A135" s="32" t="s">
        <v>197</v>
      </c>
      <c r="B135" s="3" t="str">
        <f>'Design Converter'!H54</f>
        <v>14V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0.4</v>
      </c>
      <c r="C142" t="s">
        <v>10</v>
      </c>
      <c r="E142" t="s">
        <v>563</v>
      </c>
    </row>
    <row r="143" spans="1:7" x14ac:dyDescent="0.25">
      <c r="A143" t="s">
        <v>560</v>
      </c>
      <c r="B143" s="1">
        <f>((Vref*Rmax)-(VTRK*Rmax))/Vref</f>
        <v>21000</v>
      </c>
      <c r="E143">
        <f>Vref</f>
        <v>1</v>
      </c>
    </row>
    <row r="144" spans="1:7" x14ac:dyDescent="0.25">
      <c r="A144" t="s">
        <v>561</v>
      </c>
      <c r="B144" s="1">
        <f>((Vref*Rmin)-(VTRK*Rmin))/Vref</f>
        <v>12000</v>
      </c>
    </row>
    <row r="145" spans="1:5" x14ac:dyDescent="0.25">
      <c r="A145" t="s">
        <v>189</v>
      </c>
      <c r="B145" s="3">
        <f>'Design Converter'!H60*(10^3)</f>
        <v>21000</v>
      </c>
      <c r="C145" s="2" t="s">
        <v>36</v>
      </c>
      <c r="E145" t="s">
        <v>239</v>
      </c>
    </row>
    <row r="146" spans="1:5" x14ac:dyDescent="0.25">
      <c r="A146" t="s">
        <v>243</v>
      </c>
      <c r="B146" s="18">
        <f>RFBT/((Vref/VTRK)-1)</f>
        <v>14000</v>
      </c>
      <c r="C146" s="2" t="s">
        <v>36</v>
      </c>
      <c r="E146" t="s">
        <v>246</v>
      </c>
    </row>
    <row r="147" spans="1:5" x14ac:dyDescent="0.25">
      <c r="A147" t="s">
        <v>190</v>
      </c>
      <c r="B147" s="3">
        <f>'Design Converter'!H62*(10^3)</f>
        <v>14000</v>
      </c>
      <c r="C147" s="2" t="s">
        <v>36</v>
      </c>
      <c r="E147" t="s">
        <v>247</v>
      </c>
    </row>
    <row r="148" spans="1:5" x14ac:dyDescent="0.25">
      <c r="A148" t="s">
        <v>248</v>
      </c>
      <c r="B148">
        <f>VOUT/(RFBB+RFBT)</f>
        <v>6.857142857142857E-4</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1.456876456876457E-3</v>
      </c>
      <c r="E154" t="s">
        <v>497</v>
      </c>
    </row>
    <row r="155" spans="1:5" x14ac:dyDescent="0.25">
      <c r="A155" t="s">
        <v>502</v>
      </c>
      <c r="B155" s="20">
        <f>1/((0.5-(1-(VIN_min/VOUT)))*(R_cs*Acs/(Lm*Fsw))+(Vsl*Acs/VOUT))</f>
        <v>60.369393139841684</v>
      </c>
      <c r="E155" t="s">
        <v>497</v>
      </c>
    </row>
    <row r="156" spans="1:5" x14ac:dyDescent="0.25">
      <c r="A156" t="s">
        <v>503</v>
      </c>
      <c r="B156" s="20">
        <f>2+((VOUT*((VIN_min/VOUT)^2))/(IOUT*R_cs*Acs))*((1/Km_VINmin)+(Kex_VINmin/(VIN_min/VOUT)))</f>
        <v>2.4466200466200467</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26.158536585365855</v>
      </c>
    </row>
    <row r="161" spans="1:5" x14ac:dyDescent="0.25">
      <c r="B161" s="20"/>
    </row>
    <row r="162" spans="1:5" x14ac:dyDescent="0.25">
      <c r="A162" t="s">
        <v>399</v>
      </c>
      <c r="B162" s="20">
        <f>Kd_VINmin/(Cout*(VOUT/IOUT))</f>
        <v>1887.8241100463326</v>
      </c>
      <c r="C162" t="s">
        <v>385</v>
      </c>
      <c r="E162" t="s">
        <v>384</v>
      </c>
    </row>
    <row r="163" spans="1:5" x14ac:dyDescent="0.25">
      <c r="A163" t="s">
        <v>400</v>
      </c>
      <c r="B163" s="20">
        <f>B162/(2*PI())</f>
        <v>300.45653880193203</v>
      </c>
      <c r="C163" t="s">
        <v>65</v>
      </c>
      <c r="E163" t="s">
        <v>249</v>
      </c>
    </row>
    <row r="164" spans="1:5" x14ac:dyDescent="0.25">
      <c r="B164" s="20"/>
    </row>
    <row r="165" spans="1:5" x14ac:dyDescent="0.25">
      <c r="A165" t="s">
        <v>401</v>
      </c>
      <c r="B165" s="20">
        <f>1/(Cout*Resr)</f>
        <v>2222222.2222222225</v>
      </c>
      <c r="C165" t="s">
        <v>386</v>
      </c>
      <c r="E165" t="s">
        <v>387</v>
      </c>
    </row>
    <row r="166" spans="1:5" x14ac:dyDescent="0.25">
      <c r="A166" t="s">
        <v>402</v>
      </c>
      <c r="B166" s="20">
        <f>B165/(2*PI())</f>
        <v>353677.65131532302</v>
      </c>
      <c r="C166" t="s">
        <v>65</v>
      </c>
      <c r="E166" t="s">
        <v>251</v>
      </c>
    </row>
    <row r="167" spans="1:5" x14ac:dyDescent="0.25">
      <c r="B167" s="20"/>
    </row>
    <row r="168" spans="1:5" x14ac:dyDescent="0.25">
      <c r="A168" t="s">
        <v>403</v>
      </c>
      <c r="B168" s="20">
        <f>((VOUT/IOUT)*((VIN_min/VOUT)^2))/(Lm)</f>
        <v>123076.92307692305</v>
      </c>
      <c r="E168" t="s">
        <v>383</v>
      </c>
    </row>
    <row r="169" spans="1:5" x14ac:dyDescent="0.25">
      <c r="A169" t="s">
        <v>404</v>
      </c>
      <c r="B169" s="20">
        <f>B168/(2*PI())</f>
        <v>19588.30068823327</v>
      </c>
      <c r="C169" t="s">
        <v>65</v>
      </c>
      <c r="E169" t="s">
        <v>250</v>
      </c>
    </row>
    <row r="170" spans="1:5" x14ac:dyDescent="0.25">
      <c r="B170" s="20">
        <f>Fsw/10</f>
        <v>44000</v>
      </c>
      <c r="C170" t="s">
        <v>65</v>
      </c>
      <c r="E170" t="s">
        <v>256</v>
      </c>
    </row>
    <row r="171" spans="1:5" x14ac:dyDescent="0.25">
      <c r="B171" s="30">
        <f>IF((B169/5)&lt;(B170),0,1)</f>
        <v>0</v>
      </c>
      <c r="E171" t="s">
        <v>257</v>
      </c>
    </row>
    <row r="172" spans="1:5" x14ac:dyDescent="0.25">
      <c r="B172" s="20"/>
    </row>
    <row r="173" spans="1:5" x14ac:dyDescent="0.25">
      <c r="A173" t="s">
        <v>405</v>
      </c>
      <c r="B173" s="20">
        <f>(Vsl*Fsw)</f>
        <v>19800</v>
      </c>
      <c r="C173" t="s">
        <v>150</v>
      </c>
      <c r="E173" t="s">
        <v>505</v>
      </c>
    </row>
    <row r="174" spans="1:5" x14ac:dyDescent="0.25">
      <c r="A174" t="s">
        <v>406</v>
      </c>
      <c r="B174" s="20">
        <f>(R_cs*VIN_min)/Lm</f>
        <v>4615.3846153846152</v>
      </c>
      <c r="C174" t="s">
        <v>150</v>
      </c>
      <c r="E174" t="s">
        <v>214</v>
      </c>
    </row>
    <row r="175" spans="1:5" x14ac:dyDescent="0.25">
      <c r="B175" s="20"/>
    </row>
    <row r="176" spans="1:5" x14ac:dyDescent="0.25">
      <c r="A176" t="s">
        <v>407</v>
      </c>
      <c r="B176" s="20">
        <f>2*PI()*Fsw</f>
        <v>2764601.5351590179</v>
      </c>
      <c r="C176" t="s">
        <v>216</v>
      </c>
      <c r="E176" t="s">
        <v>498</v>
      </c>
    </row>
    <row r="177" spans="1:5" x14ac:dyDescent="0.25">
      <c r="A177" t="s">
        <v>408</v>
      </c>
      <c r="B177" s="20">
        <f>1/(PI()*(((VIN_min/VOUT)*(1+(B173/B174)))-0.5))</f>
        <v>0.25196033207160212</v>
      </c>
      <c r="E177" t="s">
        <v>499</v>
      </c>
    </row>
    <row r="178" spans="1:5" x14ac:dyDescent="0.25">
      <c r="B178" s="20"/>
    </row>
    <row r="179" spans="1:5" x14ac:dyDescent="0.25">
      <c r="A179" t="s">
        <v>254</v>
      </c>
      <c r="B179" s="20">
        <f>IF(B171=0,fz_rhp/5,Fsw/10)</f>
        <v>3917.6601376466542</v>
      </c>
      <c r="C179" t="s">
        <v>65</v>
      </c>
      <c r="E179" t="s">
        <v>464</v>
      </c>
    </row>
    <row r="180" spans="1:5" x14ac:dyDescent="0.25">
      <c r="B180" s="29">
        <f>fcross</f>
        <v>8000</v>
      </c>
      <c r="C180" t="s">
        <v>539</v>
      </c>
      <c r="E180" t="s">
        <v>570</v>
      </c>
    </row>
    <row r="181" spans="1:5" x14ac:dyDescent="0.25">
      <c r="A181" t="s">
        <v>261</v>
      </c>
      <c r="B181" s="51">
        <f>SQRT(B163*fcross)</f>
        <v>1550.3716684767739</v>
      </c>
      <c r="C181" t="s">
        <v>65</v>
      </c>
      <c r="E181" t="s">
        <v>490</v>
      </c>
    </row>
    <row r="182" spans="1:5" x14ac:dyDescent="0.25">
      <c r="A182" t="s">
        <v>263</v>
      </c>
      <c r="B182" s="30">
        <f>SQRT(fz_rhp*Fsw/2)</f>
        <v>65646.219627723578</v>
      </c>
      <c r="C182" t="s">
        <v>65</v>
      </c>
      <c r="E182" t="s">
        <v>417</v>
      </c>
    </row>
    <row r="184" spans="1:5" x14ac:dyDescent="0.25">
      <c r="A184" t="s">
        <v>509</v>
      </c>
      <c r="B184" s="20">
        <f>10^(-Loop_Modeling!AD7/20)</f>
        <v>0.9512747483374806</v>
      </c>
    </row>
    <row r="185" spans="1:5" x14ac:dyDescent="0.25">
      <c r="A185" t="s">
        <v>507</v>
      </c>
      <c r="B185" s="20">
        <f>SQRT(1+((B179/fp_ea_est)^2))</f>
        <v>1.0017791718817288</v>
      </c>
    </row>
    <row r="186" spans="1:5" x14ac:dyDescent="0.25">
      <c r="A186" t="s">
        <v>508</v>
      </c>
      <c r="B186" s="20">
        <f>SQRT(1+(fz_ea_est/B179)^2)</f>
        <v>1.0754578142921507</v>
      </c>
    </row>
    <row r="188" spans="1:5" x14ac:dyDescent="0.25">
      <c r="A188" t="s">
        <v>472</v>
      </c>
      <c r="B188" s="17">
        <f>(fp_ea_est*B184*Kfb)/((fp_ea_est-fz_ea_est)*gm_ea)*(B185/B186)</f>
        <v>54452.228882820869</v>
      </c>
      <c r="C188" s="2" t="s">
        <v>36</v>
      </c>
      <c r="E188" s="31" t="s">
        <v>506</v>
      </c>
    </row>
    <row r="189" spans="1:5" x14ac:dyDescent="0.25">
      <c r="A189" t="s">
        <v>473</v>
      </c>
      <c r="B189" s="155">
        <f>1/(2*PI()*fz_ea_est*Rcomp_calc_CCM)</f>
        <v>1.8852486862504594E-9</v>
      </c>
      <c r="C189" s="2" t="s">
        <v>162</v>
      </c>
    </row>
    <row r="190" spans="1:5" x14ac:dyDescent="0.25">
      <c r="A190" t="s">
        <v>474</v>
      </c>
      <c r="B190" s="155">
        <f>((gm_ea)/(2*PI()*fp_ea_est*B184*Kfb))*(B186/B185)</f>
        <v>4.5601021661405557E-11</v>
      </c>
      <c r="C190" t="s">
        <v>162</v>
      </c>
    </row>
    <row r="193" spans="1:5" x14ac:dyDescent="0.25">
      <c r="A193" s="22" t="s">
        <v>453</v>
      </c>
      <c r="E193" s="31"/>
    </row>
    <row r="195" spans="1:5" x14ac:dyDescent="0.25">
      <c r="A195" t="s">
        <v>459</v>
      </c>
      <c r="B195">
        <f>Fsw/((R_cs*Acs*(VIN_min/Lm))+((R_sl+Rsl_int)*Isl))</f>
        <v>9.5333147433695835</v>
      </c>
      <c r="C195" t="s">
        <v>150</v>
      </c>
      <c r="E195" t="s">
        <v>479</v>
      </c>
    </row>
    <row r="196" spans="1:5" x14ac:dyDescent="0.25">
      <c r="A196" t="s">
        <v>458</v>
      </c>
      <c r="B196">
        <f>(B195*2*VOUT/Dc_VIN_min)*(((VOUT/VIN_min)-1)/((2*VOUT/VIN_min)-1))</f>
        <v>274.55946460904397</v>
      </c>
      <c r="C196" t="s">
        <v>150</v>
      </c>
    </row>
    <row r="197" spans="1:5" x14ac:dyDescent="0.25">
      <c r="A197" t="s">
        <v>460</v>
      </c>
      <c r="B197">
        <f>(IOUT*((2*VOUT)-VIN_min))/(Cout*VOUT*(VOUT-VIN_min))</f>
        <v>1929.0123456790125</v>
      </c>
      <c r="C197" t="s">
        <v>385</v>
      </c>
    </row>
    <row r="198" spans="1:5" x14ac:dyDescent="0.25">
      <c r="B198">
        <f>B197/(2*PI())</f>
        <v>307.01185010010676</v>
      </c>
      <c r="C198" t="s">
        <v>65</v>
      </c>
    </row>
    <row r="199" spans="1:5" x14ac:dyDescent="0.25">
      <c r="A199" t="s">
        <v>461</v>
      </c>
      <c r="B199">
        <f>1/(Cout*Resr)</f>
        <v>2222222.2222222225</v>
      </c>
      <c r="C199" t="s">
        <v>385</v>
      </c>
    </row>
    <row r="200" spans="1:5" x14ac:dyDescent="0.25">
      <c r="B200">
        <f>B199/(2*PI())</f>
        <v>353677.65131532302</v>
      </c>
      <c r="C200" t="s">
        <v>65</v>
      </c>
    </row>
    <row r="201" spans="1:5" x14ac:dyDescent="0.25">
      <c r="A201" t="s">
        <v>462</v>
      </c>
      <c r="B201">
        <f>2*Fsw/(Dc_VIN_min)</f>
        <v>1319999.9999999998</v>
      </c>
      <c r="C201" t="s">
        <v>385</v>
      </c>
      <c r="E201" t="s">
        <v>478</v>
      </c>
    </row>
    <row r="202" spans="1:5" x14ac:dyDescent="0.25">
      <c r="B202">
        <f>B201/(2*PI())</f>
        <v>210084.52488130183</v>
      </c>
      <c r="C202" t="s">
        <v>65</v>
      </c>
    </row>
    <row r="204" spans="1:5" x14ac:dyDescent="0.25">
      <c r="A204" t="s">
        <v>463</v>
      </c>
      <c r="B204">
        <f>IF(2*Fsw/(2*PI()*Dc_VIN_min*5)&lt;Fsw/10,2*Fsw/(2*PI()*Dc_VIN_min*5),Fsw/10)</f>
        <v>42016.904976260361</v>
      </c>
      <c r="C204" t="s">
        <v>65</v>
      </c>
      <c r="E204" t="s">
        <v>569</v>
      </c>
    </row>
    <row r="205" spans="1:5" x14ac:dyDescent="0.25">
      <c r="B205" s="29">
        <f>fcross</f>
        <v>8000</v>
      </c>
      <c r="C205" t="s">
        <v>539</v>
      </c>
      <c r="E205" t="s">
        <v>570</v>
      </c>
    </row>
    <row r="206" spans="1:5" x14ac:dyDescent="0.25">
      <c r="A206" t="s">
        <v>261</v>
      </c>
      <c r="B206" s="51">
        <f>SQRT(B198*fcross)</f>
        <v>1567.1932876326564</v>
      </c>
      <c r="C206" t="s">
        <v>65</v>
      </c>
    </row>
    <row r="207" spans="1:5" x14ac:dyDescent="0.25">
      <c r="A207" t="s">
        <v>263</v>
      </c>
      <c r="B207" s="30">
        <f>Fsw/2</f>
        <v>220000</v>
      </c>
      <c r="C207" t="s">
        <v>65</v>
      </c>
    </row>
    <row r="209" spans="1:5" x14ac:dyDescent="0.25">
      <c r="A209" t="s">
        <v>509</v>
      </c>
      <c r="B209" s="20">
        <f>10^(-Loop_Modeling!AQ7/20)</f>
        <v>0.24559993445245104</v>
      </c>
    </row>
    <row r="210" spans="1:5" x14ac:dyDescent="0.25">
      <c r="A210" t="s">
        <v>507</v>
      </c>
      <c r="B210" s="20">
        <f>SQRT(1+((fcross/B207)^2))</f>
        <v>1.0006609386048737</v>
      </c>
    </row>
    <row r="211" spans="1:5" x14ac:dyDescent="0.25">
      <c r="A211" t="s">
        <v>508</v>
      </c>
      <c r="B211" s="20">
        <f>SQRT(1+(B206/fcross)^2)</f>
        <v>1.0190075962732139</v>
      </c>
    </row>
    <row r="214" spans="1:5" x14ac:dyDescent="0.25">
      <c r="A214" t="s">
        <v>466</v>
      </c>
      <c r="B214">
        <f>(B207*B209*Kfb)/((B207-B206)*gm_ea)*(B210/B211)</f>
        <v>14574.505794910252</v>
      </c>
      <c r="C214" t="s">
        <v>469</v>
      </c>
      <c r="E214" t="s">
        <v>260</v>
      </c>
    </row>
    <row r="215" spans="1:5" x14ac:dyDescent="0.25">
      <c r="A215" t="s">
        <v>470</v>
      </c>
      <c r="B215">
        <f>1/(2*PI()*B206*RCOMP_CALC_DCM)</f>
        <v>6.9679292366854144E-9</v>
      </c>
      <c r="C215" t="s">
        <v>162</v>
      </c>
      <c r="E215" t="s">
        <v>467</v>
      </c>
    </row>
    <row r="216" spans="1:5" x14ac:dyDescent="0.25">
      <c r="A216" t="s">
        <v>471</v>
      </c>
      <c r="B216">
        <f>((gm_ea)/(2*PI()*B207*Kfb))*(B211/B210)</f>
        <v>1.2278255735501504E-11</v>
      </c>
      <c r="C216" t="s">
        <v>162</v>
      </c>
      <c r="E216" t="s">
        <v>468</v>
      </c>
    </row>
    <row r="217" spans="1:5" ht="16.5" customHeight="1" x14ac:dyDescent="0.25"/>
    <row r="218" spans="1:5" ht="16.5" customHeight="1" x14ac:dyDescent="0.25">
      <c r="A218" s="152" t="s">
        <v>465</v>
      </c>
    </row>
    <row r="219" spans="1:5" x14ac:dyDescent="0.25">
      <c r="B219">
        <f>IF(B54=0,B204,B179)</f>
        <v>3917.6601376466542</v>
      </c>
      <c r="C219" t="s">
        <v>65</v>
      </c>
      <c r="E219" t="s">
        <v>568</v>
      </c>
    </row>
    <row r="220" spans="1:5" x14ac:dyDescent="0.25">
      <c r="A220" t="s">
        <v>254</v>
      </c>
      <c r="B220" s="3">
        <f>'Design Converter'!H65*1000</f>
        <v>8000</v>
      </c>
      <c r="C220" t="s">
        <v>65</v>
      </c>
      <c r="E220" t="s">
        <v>255</v>
      </c>
    </row>
    <row r="222" spans="1:5" x14ac:dyDescent="0.25">
      <c r="A222" t="s">
        <v>259</v>
      </c>
      <c r="B222">
        <f>IF(B54=0,RCOMP_CALC_DCM,Rcomp_calc_CCM)</f>
        <v>54452.228882820869</v>
      </c>
    </row>
    <row r="223" spans="1:5" x14ac:dyDescent="0.25">
      <c r="A223" t="s">
        <v>180</v>
      </c>
      <c r="B223" s="3">
        <f>'Design Converter'!H68*1000</f>
        <v>54900</v>
      </c>
      <c r="C223" s="2" t="s">
        <v>36</v>
      </c>
      <c r="E223" t="s">
        <v>186</v>
      </c>
    </row>
    <row r="224" spans="1:5" x14ac:dyDescent="0.25">
      <c r="A224" t="s">
        <v>262</v>
      </c>
      <c r="B224">
        <f>IF(B54=0,CCOMP_CALC_DCM,CCOMP_calc_CCM)</f>
        <v>1.8852486862504594E-9</v>
      </c>
    </row>
    <row r="225" spans="1:5" x14ac:dyDescent="0.25">
      <c r="A225" t="s">
        <v>184</v>
      </c>
      <c r="B225" s="3">
        <f>'Design Converter'!H69*(10^-9)</f>
        <v>6.8000000000000005E-9</v>
      </c>
      <c r="C225" t="s">
        <v>162</v>
      </c>
      <c r="E225" t="s">
        <v>187</v>
      </c>
    </row>
    <row r="226" spans="1:5" x14ac:dyDescent="0.25">
      <c r="A226" t="s">
        <v>475</v>
      </c>
      <c r="B226">
        <f>IF(B54=0,CHF_CALC_DCM,CHF_CALC_CCM)</f>
        <v>4.5601021661405557E-11</v>
      </c>
    </row>
    <row r="227" spans="1:5" x14ac:dyDescent="0.25">
      <c r="A227" t="s">
        <v>185</v>
      </c>
      <c r="B227" s="3">
        <f>'Design Converter'!H70*(10^-12)</f>
        <v>4.6999999999999999E-11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2.8000000000000003E-8</v>
      </c>
      <c r="C238" t="s">
        <v>162</v>
      </c>
      <c r="E238" s="78" t="s">
        <v>328</v>
      </c>
    </row>
    <row r="239" spans="1:5" ht="15.75" x14ac:dyDescent="0.3">
      <c r="A239" t="s">
        <v>341</v>
      </c>
      <c r="B239" s="3">
        <f>'Design Converter'!H77*(10^-9)</f>
        <v>4.0000000000000002E-9</v>
      </c>
      <c r="C239" t="s">
        <v>162</v>
      </c>
      <c r="E239" s="78" t="s">
        <v>329</v>
      </c>
    </row>
    <row r="240" spans="1:5" ht="15.75" x14ac:dyDescent="0.3">
      <c r="A240" t="s">
        <v>340</v>
      </c>
      <c r="B240" s="3">
        <f>'Design Converter'!H78*(10^-9)</f>
        <v>9.0000000000000012E-9</v>
      </c>
      <c r="C240" t="s">
        <v>162</v>
      </c>
      <c r="E240" s="78" t="s">
        <v>330</v>
      </c>
    </row>
    <row r="241" spans="1:8" ht="15.75" x14ac:dyDescent="0.3">
      <c r="A241" t="s">
        <v>342</v>
      </c>
      <c r="B241" s="3">
        <f>'Design Converter'!H79</f>
        <v>0</v>
      </c>
      <c r="C241" s="2" t="s">
        <v>36</v>
      </c>
      <c r="E241" s="78" t="s">
        <v>331</v>
      </c>
    </row>
    <row r="242" spans="1:8" x14ac:dyDescent="0.25">
      <c r="A242" t="s">
        <v>348</v>
      </c>
      <c r="B242" s="12">
        <v>5</v>
      </c>
      <c r="C242" s="2"/>
      <c r="E242" s="78" t="s">
        <v>349</v>
      </c>
      <c r="H242" t="s">
        <v>358</v>
      </c>
    </row>
    <row r="243" spans="1:8" ht="15.75" x14ac:dyDescent="0.3">
      <c r="A243" t="s">
        <v>343</v>
      </c>
      <c r="B243" s="187">
        <v>50</v>
      </c>
      <c r="C243" s="2" t="s">
        <v>337</v>
      </c>
      <c r="E243" s="78" t="s">
        <v>332</v>
      </c>
    </row>
    <row r="244" spans="1:8" ht="15.75" x14ac:dyDescent="0.3">
      <c r="A244" t="s">
        <v>344</v>
      </c>
      <c r="B244" s="3">
        <f>'Design Converter'!H80</f>
        <v>1.7</v>
      </c>
      <c r="C244" s="2" t="s">
        <v>10</v>
      </c>
      <c r="E244" s="78" t="s">
        <v>333</v>
      </c>
    </row>
    <row r="245" spans="1:8" x14ac:dyDescent="0.25">
      <c r="A245" t="s">
        <v>354</v>
      </c>
      <c r="B245" s="12">
        <f>Vcc</f>
        <v>5</v>
      </c>
      <c r="C245" s="2" t="s">
        <v>10</v>
      </c>
      <c r="E245" s="78" t="s">
        <v>359</v>
      </c>
    </row>
    <row r="246" spans="1:8" x14ac:dyDescent="0.25">
      <c r="C246" s="2"/>
      <c r="E246" s="78"/>
    </row>
    <row r="247" spans="1:8" x14ac:dyDescent="0.25">
      <c r="C247" s="2"/>
      <c r="E247" s="78"/>
    </row>
    <row r="248" spans="1:8" x14ac:dyDescent="0.25">
      <c r="A248" t="s">
        <v>350</v>
      </c>
      <c r="B248" s="25">
        <f>Vth+(((VOUT*IOUT)/VIN_min)/gfs)</f>
        <v>2.2000000000000002</v>
      </c>
      <c r="C248" s="2" t="s">
        <v>10</v>
      </c>
      <c r="E248" s="78" t="s">
        <v>351</v>
      </c>
    </row>
    <row r="249" spans="1:8" x14ac:dyDescent="0.25">
      <c r="A249" t="s">
        <v>360</v>
      </c>
      <c r="B249" s="1">
        <f>(Qgd+(Qgs/2))*((Rgate+B242)/(Vcc-B248))</f>
        <v>1.5178571428571429E-8</v>
      </c>
      <c r="C249" s="2" t="s">
        <v>51</v>
      </c>
      <c r="E249" s="78" t="s">
        <v>352</v>
      </c>
    </row>
    <row r="250" spans="1:8" ht="15.75" thickBot="1" x14ac:dyDescent="0.3">
      <c r="A250" t="s">
        <v>361</v>
      </c>
      <c r="B250" s="1">
        <f>(Qgd+(Qgs/2))*((B242+Rgate)/B248)</f>
        <v>1.9318181818181817E-8</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2.8000000000000003E-8</v>
      </c>
      <c r="C255" t="s">
        <v>162</v>
      </c>
      <c r="E255" s="78" t="s">
        <v>328</v>
      </c>
    </row>
    <row r="256" spans="1:8" ht="15.75" x14ac:dyDescent="0.3">
      <c r="A256" t="s">
        <v>341</v>
      </c>
      <c r="B256" s="3">
        <f>'Design Converter'!H85*(10^-9)</f>
        <v>4.0000000000000002E-9</v>
      </c>
      <c r="C256" t="s">
        <v>162</v>
      </c>
      <c r="E256" s="78" t="s">
        <v>329</v>
      </c>
    </row>
    <row r="257" spans="1:5" ht="15.75" x14ac:dyDescent="0.3">
      <c r="A257" t="s">
        <v>340</v>
      </c>
      <c r="B257" s="3">
        <f>'Design Converter'!H86*(10^-9)</f>
        <v>9.0000000000000012E-9</v>
      </c>
      <c r="C257" t="s">
        <v>162</v>
      </c>
      <c r="E257" s="78" t="s">
        <v>330</v>
      </c>
    </row>
    <row r="258" spans="1:5" ht="15.75" x14ac:dyDescent="0.3">
      <c r="A258" t="s">
        <v>342</v>
      </c>
      <c r="B258" s="3">
        <f>'Design Converter'!H87</f>
        <v>0</v>
      </c>
      <c r="C258" s="2" t="s">
        <v>36</v>
      </c>
      <c r="E258" s="78" t="s">
        <v>331</v>
      </c>
    </row>
    <row r="259" spans="1:5" x14ac:dyDescent="0.25">
      <c r="A259" t="s">
        <v>348</v>
      </c>
      <c r="B259" s="12">
        <v>5</v>
      </c>
      <c r="C259" s="2"/>
      <c r="E259" s="78" t="s">
        <v>349</v>
      </c>
    </row>
    <row r="260" spans="1:5" ht="15.75" x14ac:dyDescent="0.3">
      <c r="A260" t="s">
        <v>343</v>
      </c>
      <c r="B260" s="187">
        <v>50</v>
      </c>
      <c r="C260" s="2" t="s">
        <v>337</v>
      </c>
      <c r="E260" s="78" t="s">
        <v>332</v>
      </c>
    </row>
    <row r="261" spans="1:5" ht="15.75" x14ac:dyDescent="0.3">
      <c r="A261" t="s">
        <v>344</v>
      </c>
      <c r="B261" s="3">
        <f>'Design Converter'!H88</f>
        <v>1.7</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0.5</v>
      </c>
      <c r="C264" t="s">
        <v>10</v>
      </c>
      <c r="E264" t="s">
        <v>578</v>
      </c>
    </row>
    <row r="265" spans="1:5" x14ac:dyDescent="0.25">
      <c r="C265" s="2"/>
      <c r="E265" s="78"/>
    </row>
    <row r="266" spans="1:5" x14ac:dyDescent="0.25">
      <c r="A266" t="s">
        <v>350</v>
      </c>
      <c r="B266" s="25">
        <f>Vth+(((VOUT*IOUT)/VIN_min)/B260)</f>
        <v>2.2000000000000002</v>
      </c>
      <c r="C266" s="2" t="s">
        <v>10</v>
      </c>
      <c r="E266" s="78" t="s">
        <v>351</v>
      </c>
    </row>
    <row r="267" spans="1:5" x14ac:dyDescent="0.25">
      <c r="A267" t="s">
        <v>360</v>
      </c>
      <c r="B267" s="1">
        <f>(B256+(B257/2))*((B258+B259)/(Vcc-B266))</f>
        <v>1.5178571428571429E-8</v>
      </c>
      <c r="C267" s="2" t="s">
        <v>51</v>
      </c>
      <c r="E267" s="78" t="s">
        <v>352</v>
      </c>
    </row>
    <row r="268" spans="1:5" ht="15.75" thickBot="1" x14ac:dyDescent="0.3">
      <c r="A268" t="s">
        <v>361</v>
      </c>
      <c r="B268" s="1">
        <f>(Qgd+(Qgs/2))*((B259+Rgate)/B266)</f>
        <v>1.9318181818181817E-8</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P1" zoomScaleNormal="100" workbookViewId="0">
      <pane ySplit="6" topLeftCell="A118" activePane="bottomLeft" state="frozen"/>
      <selection activeCell="R1" sqref="R1"/>
      <selection pane="bottomLeft" activeCell="AM101" sqref="AM101"/>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24</v>
      </c>
      <c r="S7" s="71">
        <f t="shared" ref="S7:S38" si="1">Q7*$O$12</f>
        <v>0</v>
      </c>
      <c r="T7" s="71">
        <f t="shared" ref="T7:T70" si="2">VIN_var</f>
        <v>14</v>
      </c>
      <c r="U7" s="74">
        <f t="shared" ref="U7:U38" si="3">(R7*S7)/(T7*EFF_est)</f>
        <v>0</v>
      </c>
      <c r="V7" s="73">
        <f>IF(Variable_Management!$B$20=3,2,IF((S7*R7/T7)&lt;((T7*(1-(T7/R7)))/(2*Lm*Fsw)),1,2))</f>
        <v>2</v>
      </c>
      <c r="W7" s="71">
        <f>CHOOSE(V7,SQRT((2*S7*Lm*Fsw*(R7-T7))/((T7)^2)),1-(T7/R7))</f>
        <v>0.41666666666666663</v>
      </c>
      <c r="X7" s="74">
        <f t="shared" ref="X7:X38" si="4">CHOOSE(V7,(Lm*Z7*Fsw)/(R7-T7),1-W7)</f>
        <v>0.58333333333333337</v>
      </c>
      <c r="Y7" s="73">
        <f t="shared" ref="Y7:Y38" si="5">(T7*W7)/(Lm*Fsw)</f>
        <v>5.099067599067598</v>
      </c>
      <c r="Z7" s="71">
        <f>CHOOSE(V7,Y7,U7+(0.5*Y7))</f>
        <v>2.549533799533799</v>
      </c>
      <c r="AA7" s="71">
        <f>CHOOSE(V7,Z7*SQRT((W7+X7)/3),SQRT((U7^2)+((Y7^2)/12)))</f>
        <v>1.4719740254688882</v>
      </c>
      <c r="AB7" s="71">
        <v>0</v>
      </c>
      <c r="AC7" s="71">
        <f t="shared" ref="AC7:AC38" si="6">(AA7^2)*Rdcr</f>
        <v>3.4667320506481334E-3</v>
      </c>
      <c r="AD7" s="74">
        <f>AB7+AC7</f>
        <v>3.4667320506481334E-3</v>
      </c>
      <c r="AE7" s="73">
        <f>U7*W7</f>
        <v>0</v>
      </c>
      <c r="AF7" s="71">
        <f>CHOOSE(V7,Z7*SQRT(W7/3),SQRT(W7*((Z7^2)+((Y7^2)/3)-(Z7*Y7))))</f>
        <v>0.95015514778181598</v>
      </c>
      <c r="AG7" s="71">
        <f t="shared" ref="AG7:AG38" si="7">(AF7^2)*RDS_on</f>
        <v>3.6111792194251386E-3</v>
      </c>
      <c r="AH7" s="71">
        <f>((R7*U7)/2)*Fsw*(tr_sw+tf_sw)</f>
        <v>0</v>
      </c>
      <c r="AI7" s="74">
        <f>AG7+AH7</f>
        <v>3.6111792194251386E-3</v>
      </c>
      <c r="AJ7" s="73">
        <f>X7*U7</f>
        <v>0</v>
      </c>
      <c r="AK7" s="71">
        <f>CHOOSE(V7,Z7*SQRT(X7/3),SQRT(X7*((Z7^2)+((Y7^2)/3)-(Y7*Z7))))</f>
        <v>1.124238732120006</v>
      </c>
      <c r="AL7" s="71">
        <f t="shared" ref="AL7:AL38" si="8">(AK7^2)*RDS_on_HS</f>
        <v>5.0556509071951949E-3</v>
      </c>
      <c r="AM7" s="71">
        <f>CHOOSE(V7,0,(R7+Vd_rect)*Qrr*Fsw)</f>
        <v>0</v>
      </c>
      <c r="AN7" s="188">
        <f>Vd_rect*t_dead*Fsw*Z7</f>
        <v>1.1217948717948716E-2</v>
      </c>
      <c r="AO7" s="74">
        <f>AL7+AM7+AN7</f>
        <v>1.6273599625143912E-2</v>
      </c>
      <c r="AP7" s="73">
        <f>(AA7^2)*R_cs</f>
        <v>3.2500612974826247E-3</v>
      </c>
      <c r="AQ7" s="206">
        <f t="shared" ref="AQ7:AQ38" si="9">Rdcr*AA7^2</f>
        <v>3.4667320506481334E-3</v>
      </c>
      <c r="AR7" s="206">
        <f t="shared" ref="AR7:AR38" si="10">ABS(7.759*10^-3*Fsw^0.9458*(0.00787*Y7)^2.304)</f>
        <v>1.0227460470128238</v>
      </c>
      <c r="AS7" s="71">
        <f t="shared" ref="AS7:AS38" si="11">(Qg_tot+Qg_tot_HS)*Vcc*Fsw</f>
        <v>0.1232</v>
      </c>
      <c r="AT7" s="74">
        <f t="shared" ref="AT7:AT38" si="12">IQ*T7</f>
        <v>4.6199999999999998E-5</v>
      </c>
      <c r="AU7" s="73">
        <f>AP7+AO7+AI7+AD7+AS7+AT7+AQ7+AR7</f>
        <v>1.1760605512561717</v>
      </c>
      <c r="AV7" s="71">
        <f>R7*S7</f>
        <v>0</v>
      </c>
      <c r="AW7" s="74">
        <f>(AV7/(AV7+AU7))*100</f>
        <v>0</v>
      </c>
    </row>
    <row r="8" spans="1:49" x14ac:dyDescent="0.25">
      <c r="M8">
        <f>Fsw</f>
        <v>440000</v>
      </c>
      <c r="Q8">
        <v>1</v>
      </c>
      <c r="R8" s="73">
        <f t="shared" si="0"/>
        <v>24</v>
      </c>
      <c r="S8" s="71">
        <f t="shared" si="1"/>
        <v>5.5555555555555559E-2</v>
      </c>
      <c r="T8" s="71">
        <f t="shared" si="2"/>
        <v>14</v>
      </c>
      <c r="U8" s="74">
        <f t="shared" si="3"/>
        <v>9.5238095238095247E-2</v>
      </c>
      <c r="V8" s="73">
        <f>IF(Variable_Management!$B$20=3,2,IF((S8*R8/T8)&lt;((T8*(1-(T8/R8)))/(2*Lm*Fsw)),1,2))</f>
        <v>2</v>
      </c>
      <c r="W8" s="71">
        <f t="shared" ref="W8:W38" si="13">CHOOSE(V8,SQRT((2*S8*Lm*Fsw*(R8-T8))/((T8)^2)),1-(T8/R8))</f>
        <v>0.41666666666666663</v>
      </c>
      <c r="X8" s="74">
        <f t="shared" si="4"/>
        <v>0.58333333333333337</v>
      </c>
      <c r="Y8" s="73">
        <f t="shared" si="5"/>
        <v>5.099067599067598</v>
      </c>
      <c r="Z8" s="71">
        <f t="shared" ref="Z8:Z15" si="14">CHOOSE(V8,Y8,U8+(0.5*Y8))</f>
        <v>2.6447718947718943</v>
      </c>
      <c r="AA8" s="71">
        <f t="shared" ref="AA8:AA15" si="15">CHOOSE(V8,Z8*SQRT((W8+X8)/3),SQRT((U8^2)+((Y8^2)/12)))</f>
        <v>1.4750518046630308</v>
      </c>
      <c r="AB8" s="71">
        <v>0</v>
      </c>
      <c r="AC8" s="71">
        <f t="shared" si="6"/>
        <v>3.4812445223034623E-3</v>
      </c>
      <c r="AD8" s="74">
        <f t="shared" ref="AD8:AD71" si="16">AB8+AC8</f>
        <v>3.4812445223034623E-3</v>
      </c>
      <c r="AE8" s="73">
        <f>U8*W8</f>
        <v>3.968253968253968E-2</v>
      </c>
      <c r="AF8" s="71">
        <f t="shared" ref="AF8:AF71" si="17">CHOOSE(V8,Z8*SQRT(W8/3),SQRT(W8*((Z8^2)+((Y8^2)/3)-(Z8*Y8))))</f>
        <v>0.95214184570885263</v>
      </c>
      <c r="AG8" s="71">
        <f t="shared" si="7"/>
        <v>3.6262963773994422E-3</v>
      </c>
      <c r="AH8" s="71">
        <f t="shared" ref="AH8:AH38" si="18">((R8*U8)/2)*Fsw*(tr_sw+tf_sw)</f>
        <v>1.7346938775510204E-2</v>
      </c>
      <c r="AI8" s="74">
        <f t="shared" ref="AI8:AI71" si="19">AG8+AH8</f>
        <v>2.0973235152909647E-2</v>
      </c>
      <c r="AJ8" s="73">
        <f t="shared" ref="AJ8:AJ71" si="20">X8*U8</f>
        <v>5.5555555555555566E-2</v>
      </c>
      <c r="AK8" s="71">
        <f t="shared" ref="AK8:AK38" si="21">CHOOSE(V8,Z8*SQRT(X8/3),SQRT(X8*((Z8^2)+((Y8^2)/3)-(Y8*Z8))))</f>
        <v>1.1265894248082595</v>
      </c>
      <c r="AL8" s="71">
        <f t="shared" si="8"/>
        <v>5.07681492835922E-3</v>
      </c>
      <c r="AM8" s="71">
        <f t="shared" ref="AM8:AM39" si="22">CHOOSE(V8,(R8+Vd_rect)*Qrr*Fsw,(R8+Vd_rect)*Qrr*Fsw)</f>
        <v>0</v>
      </c>
      <c r="AN8" s="188">
        <f t="shared" ref="AN8:AN38" si="23">Vd_rect*t_dead*Fsw*Z8</f>
        <v>1.1636996336996335E-2</v>
      </c>
      <c r="AO8" s="74">
        <f t="shared" ref="AO8:AO71" si="24">AL8+AM8+AN8</f>
        <v>1.6713811265355556E-2</v>
      </c>
      <c r="AP8" s="73">
        <f t="shared" ref="AP8:AP38" si="25">(AA8^2)*R_cs</f>
        <v>3.2636667396594961E-3</v>
      </c>
      <c r="AQ8" s="206">
        <f t="shared" si="9"/>
        <v>3.4812445223034623E-3</v>
      </c>
      <c r="AR8" s="206">
        <f t="shared" si="10"/>
        <v>1.0227460470128238</v>
      </c>
      <c r="AS8" s="71">
        <f t="shared" si="11"/>
        <v>0.1232</v>
      </c>
      <c r="AT8" s="74">
        <f t="shared" si="12"/>
        <v>4.6199999999999998E-5</v>
      </c>
      <c r="AU8" s="73">
        <f t="shared" ref="AU8:AU71" si="26">AP8+AO8+AI8+AD8+AS8+AT8+AQ8+AR8</f>
        <v>1.1939054492153554</v>
      </c>
      <c r="AV8" s="71">
        <f t="shared" ref="AV8:AV71" si="27">R8*S8</f>
        <v>1.3333333333333335</v>
      </c>
      <c r="AW8" s="74">
        <f t="shared" ref="AW8:AW71" si="28">(AV8/(AV8+AU8))*100</f>
        <v>52.758502383723446</v>
      </c>
    </row>
    <row r="9" spans="1:49" x14ac:dyDescent="0.25">
      <c r="N9" s="71" t="s">
        <v>198</v>
      </c>
      <c r="O9" s="71">
        <f>VIN_var</f>
        <v>14</v>
      </c>
      <c r="P9" t="s">
        <v>10</v>
      </c>
      <c r="Q9">
        <v>2</v>
      </c>
      <c r="R9" s="73">
        <f t="shared" si="0"/>
        <v>24</v>
      </c>
      <c r="S9" s="71">
        <f t="shared" si="1"/>
        <v>0.11111111111111112</v>
      </c>
      <c r="T9" s="71">
        <f t="shared" si="2"/>
        <v>14</v>
      </c>
      <c r="U9" s="74">
        <f t="shared" si="3"/>
        <v>0.19047619047619049</v>
      </c>
      <c r="V9" s="73">
        <f>IF(Variable_Management!$B$20=3,2,IF((S9*R9/T9)&lt;((T9*(1-(T9/R9)))/(2*Lm*Fsw)),1,2))</f>
        <v>2</v>
      </c>
      <c r="W9" s="71">
        <f t="shared" si="13"/>
        <v>0.41666666666666663</v>
      </c>
      <c r="X9" s="74">
        <f t="shared" si="4"/>
        <v>0.58333333333333337</v>
      </c>
      <c r="Y9" s="73">
        <f t="shared" si="5"/>
        <v>5.099067599067598</v>
      </c>
      <c r="Z9" s="71">
        <f t="shared" si="14"/>
        <v>2.7400099900099897</v>
      </c>
      <c r="AA9" s="71">
        <f t="shared" si="15"/>
        <v>1.48424684968283</v>
      </c>
      <c r="AB9" s="71">
        <v>0</v>
      </c>
      <c r="AC9" s="71">
        <f t="shared" si="6"/>
        <v>3.524781937269449E-3</v>
      </c>
      <c r="AD9" s="74">
        <f t="shared" si="16"/>
        <v>3.524781937269449E-3</v>
      </c>
      <c r="AE9" s="73">
        <f t="shared" ref="AE9:AE72" si="29">U9*W9</f>
        <v>7.9365079365079361E-2</v>
      </c>
      <c r="AF9" s="71">
        <f t="shared" si="17"/>
        <v>0.95807722174707033</v>
      </c>
      <c r="AG9" s="71">
        <f t="shared" si="7"/>
        <v>3.67164785132234E-3</v>
      </c>
      <c r="AH9" s="71">
        <f t="shared" si="18"/>
        <v>3.4693877551020408E-2</v>
      </c>
      <c r="AI9" s="74">
        <f t="shared" si="19"/>
        <v>3.8365525402342747E-2</v>
      </c>
      <c r="AJ9" s="73">
        <f t="shared" si="20"/>
        <v>0.11111111111111113</v>
      </c>
      <c r="AK9" s="71">
        <f t="shared" si="21"/>
        <v>1.1336122564452182</v>
      </c>
      <c r="AL9" s="71">
        <f t="shared" si="8"/>
        <v>5.1403069918512772E-3</v>
      </c>
      <c r="AM9" s="71">
        <f t="shared" si="22"/>
        <v>0</v>
      </c>
      <c r="AN9" s="188">
        <f t="shared" si="23"/>
        <v>1.2056043956043955E-2</v>
      </c>
      <c r="AO9" s="74">
        <f t="shared" si="24"/>
        <v>1.7196350947895234E-2</v>
      </c>
      <c r="AP9" s="73">
        <f t="shared" si="25"/>
        <v>3.3044830661901081E-3</v>
      </c>
      <c r="AQ9" s="206">
        <f t="shared" si="9"/>
        <v>3.524781937269449E-3</v>
      </c>
      <c r="AR9" s="206">
        <f t="shared" si="10"/>
        <v>1.0227460470128238</v>
      </c>
      <c r="AS9" s="71">
        <f t="shared" si="11"/>
        <v>0.1232</v>
      </c>
      <c r="AT9" s="74">
        <f t="shared" si="12"/>
        <v>4.6199999999999998E-5</v>
      </c>
      <c r="AU9" s="73">
        <f t="shared" si="26"/>
        <v>1.2119081703037908</v>
      </c>
      <c r="AV9" s="71">
        <f t="shared" si="27"/>
        <v>2.666666666666667</v>
      </c>
      <c r="AW9" s="74">
        <f t="shared" si="28"/>
        <v>68.753776290406492</v>
      </c>
    </row>
    <row r="10" spans="1:49" x14ac:dyDescent="0.25">
      <c r="N10" s="71"/>
      <c r="O10" s="71"/>
      <c r="Q10">
        <v>3</v>
      </c>
      <c r="R10" s="73">
        <f t="shared" si="0"/>
        <v>24</v>
      </c>
      <c r="S10" s="71">
        <f t="shared" si="1"/>
        <v>0.16666666666666669</v>
      </c>
      <c r="T10" s="71">
        <f t="shared" si="2"/>
        <v>14</v>
      </c>
      <c r="U10" s="74">
        <f t="shared" si="3"/>
        <v>0.2857142857142857</v>
      </c>
      <c r="V10" s="73">
        <f>IF(Variable_Management!$B$20=3,2,IF((S10*R10/T10)&lt;((T10*(1-(T10/R10)))/(2*Lm*Fsw)),1,2))</f>
        <v>2</v>
      </c>
      <c r="W10" s="71">
        <f t="shared" si="13"/>
        <v>0.41666666666666663</v>
      </c>
      <c r="X10" s="74">
        <f t="shared" si="4"/>
        <v>0.58333333333333337</v>
      </c>
      <c r="Y10" s="73">
        <f t="shared" si="5"/>
        <v>5.099067599067598</v>
      </c>
      <c r="Z10" s="71">
        <f t="shared" si="14"/>
        <v>2.8352480852480846</v>
      </c>
      <c r="AA10" s="71">
        <f t="shared" si="15"/>
        <v>1.4994466261645687</v>
      </c>
      <c r="AB10" s="71">
        <v>0</v>
      </c>
      <c r="AC10" s="71">
        <f t="shared" si="6"/>
        <v>3.5973442955460925E-3</v>
      </c>
      <c r="AD10" s="74">
        <f t="shared" si="16"/>
        <v>3.5973442955460925E-3</v>
      </c>
      <c r="AE10" s="73">
        <f t="shared" si="29"/>
        <v>0.11904761904761903</v>
      </c>
      <c r="AF10" s="71">
        <f t="shared" si="17"/>
        <v>0.96788863527704527</v>
      </c>
      <c r="AG10" s="71">
        <f t="shared" si="7"/>
        <v>3.747233641193845E-3</v>
      </c>
      <c r="AH10" s="71">
        <f t="shared" si="18"/>
        <v>5.2040816326530598E-2</v>
      </c>
      <c r="AI10" s="74">
        <f t="shared" si="19"/>
        <v>5.5788049967724442E-2</v>
      </c>
      <c r="AJ10" s="73">
        <f t="shared" si="20"/>
        <v>0.16666666666666666</v>
      </c>
      <c r="AK10" s="71">
        <f t="shared" si="21"/>
        <v>1.1452212774908812</v>
      </c>
      <c r="AL10" s="71">
        <f t="shared" si="8"/>
        <v>5.2461270976713837E-3</v>
      </c>
      <c r="AM10" s="71">
        <f t="shared" si="22"/>
        <v>0</v>
      </c>
      <c r="AN10" s="188">
        <f t="shared" si="23"/>
        <v>1.2475091575091572E-2</v>
      </c>
      <c r="AO10" s="74">
        <f t="shared" si="24"/>
        <v>1.7721218672762957E-2</v>
      </c>
      <c r="AP10" s="73">
        <f t="shared" si="25"/>
        <v>3.3725102770744619E-3</v>
      </c>
      <c r="AQ10" s="206">
        <f t="shared" si="9"/>
        <v>3.5973442955460925E-3</v>
      </c>
      <c r="AR10" s="206">
        <f t="shared" si="10"/>
        <v>1.0227460470128238</v>
      </c>
      <c r="AS10" s="71">
        <f t="shared" si="11"/>
        <v>0.1232</v>
      </c>
      <c r="AT10" s="74">
        <f t="shared" si="12"/>
        <v>4.6199999999999998E-5</v>
      </c>
      <c r="AU10" s="73">
        <f t="shared" si="26"/>
        <v>1.2300687145214777</v>
      </c>
      <c r="AV10" s="71">
        <f t="shared" si="27"/>
        <v>4</v>
      </c>
      <c r="AW10" s="74">
        <f t="shared" si="28"/>
        <v>76.480830718224652</v>
      </c>
    </row>
    <row r="11" spans="1:49" x14ac:dyDescent="0.25">
      <c r="N11" s="71" t="s">
        <v>268</v>
      </c>
      <c r="O11" s="71">
        <v>150</v>
      </c>
      <c r="Q11">
        <v>4</v>
      </c>
      <c r="R11" s="73">
        <f t="shared" si="0"/>
        <v>24</v>
      </c>
      <c r="S11" s="71">
        <f t="shared" si="1"/>
        <v>0.22222222222222224</v>
      </c>
      <c r="T11" s="71">
        <f t="shared" si="2"/>
        <v>14</v>
      </c>
      <c r="U11" s="74">
        <f t="shared" si="3"/>
        <v>0.38095238095238099</v>
      </c>
      <c r="V11" s="73">
        <f>IF(Variable_Management!$B$20=3,2,IF((S11*R11/T11)&lt;((T11*(1-(T11/R11)))/(2*Lm*Fsw)),1,2))</f>
        <v>2</v>
      </c>
      <c r="W11" s="71">
        <f t="shared" si="13"/>
        <v>0.41666666666666663</v>
      </c>
      <c r="X11" s="74">
        <f t="shared" si="4"/>
        <v>0.58333333333333337</v>
      </c>
      <c r="Y11" s="73">
        <f t="shared" si="5"/>
        <v>5.099067599067598</v>
      </c>
      <c r="Z11" s="71">
        <f t="shared" si="14"/>
        <v>2.9304861804861799</v>
      </c>
      <c r="AA11" s="71">
        <f t="shared" si="15"/>
        <v>1.5204710612860644</v>
      </c>
      <c r="AB11" s="71">
        <v>0</v>
      </c>
      <c r="AC11" s="71">
        <f t="shared" si="6"/>
        <v>3.6989315971333939E-3</v>
      </c>
      <c r="AD11" s="74">
        <f t="shared" si="16"/>
        <v>3.6989315971333939E-3</v>
      </c>
      <c r="AE11" s="73">
        <f t="shared" si="29"/>
        <v>0.15873015873015872</v>
      </c>
      <c r="AF11" s="71">
        <f t="shared" si="17"/>
        <v>0.98145984979187417</v>
      </c>
      <c r="AG11" s="71">
        <f t="shared" si="7"/>
        <v>3.8530537470139532E-3</v>
      </c>
      <c r="AH11" s="71">
        <f t="shared" si="18"/>
        <v>6.9387755102040816E-2</v>
      </c>
      <c r="AI11" s="74">
        <f t="shared" si="19"/>
        <v>7.3240808849054775E-2</v>
      </c>
      <c r="AJ11" s="73">
        <f t="shared" si="20"/>
        <v>0.22222222222222227</v>
      </c>
      <c r="AK11" s="71">
        <f t="shared" si="21"/>
        <v>1.1612789550555387</v>
      </c>
      <c r="AL11" s="71">
        <f t="shared" si="8"/>
        <v>5.3942752458195362E-3</v>
      </c>
      <c r="AM11" s="71">
        <f t="shared" si="22"/>
        <v>0</v>
      </c>
      <c r="AN11" s="188">
        <f t="shared" si="23"/>
        <v>1.2894139194139193E-2</v>
      </c>
      <c r="AO11" s="74">
        <f t="shared" si="24"/>
        <v>1.8288414439958729E-2</v>
      </c>
      <c r="AP11" s="73">
        <f t="shared" si="25"/>
        <v>3.4677483723125568E-3</v>
      </c>
      <c r="AQ11" s="206">
        <f t="shared" si="9"/>
        <v>3.6989315971333939E-3</v>
      </c>
      <c r="AR11" s="206">
        <f t="shared" si="10"/>
        <v>1.0227460470128238</v>
      </c>
      <c r="AS11" s="71">
        <f t="shared" si="11"/>
        <v>0.1232</v>
      </c>
      <c r="AT11" s="74">
        <f t="shared" si="12"/>
        <v>4.6199999999999998E-5</v>
      </c>
      <c r="AU11" s="73">
        <f t="shared" si="26"/>
        <v>1.2483870818684166</v>
      </c>
      <c r="AV11" s="71">
        <f t="shared" si="27"/>
        <v>5.3333333333333339</v>
      </c>
      <c r="AW11" s="74">
        <f t="shared" si="28"/>
        <v>81.032511211126106</v>
      </c>
    </row>
    <row r="12" spans="1:49" x14ac:dyDescent="0.25">
      <c r="N12" s="71" t="s">
        <v>269</v>
      </c>
      <c r="O12" s="71">
        <f>IOUT/(O11)</f>
        <v>5.5555555555555559E-2</v>
      </c>
      <c r="Q12">
        <v>5</v>
      </c>
      <c r="R12" s="73">
        <f t="shared" si="0"/>
        <v>24</v>
      </c>
      <c r="S12" s="71">
        <f t="shared" si="1"/>
        <v>0.27777777777777779</v>
      </c>
      <c r="T12" s="71">
        <f t="shared" si="2"/>
        <v>14</v>
      </c>
      <c r="U12" s="74">
        <f t="shared" si="3"/>
        <v>0.47619047619047622</v>
      </c>
      <c r="V12" s="73">
        <f>IF(Variable_Management!$B$20=3,2,IF((S12*R12/T12)&lt;((T12*(1-(T12/R12)))/(2*Lm*Fsw)),1,2))</f>
        <v>2</v>
      </c>
      <c r="W12" s="71">
        <f t="shared" si="13"/>
        <v>0.41666666666666663</v>
      </c>
      <c r="X12" s="74">
        <f t="shared" si="4"/>
        <v>0.58333333333333337</v>
      </c>
      <c r="Y12" s="73">
        <f t="shared" si="5"/>
        <v>5.099067599067598</v>
      </c>
      <c r="Z12" s="71">
        <f t="shared" si="14"/>
        <v>3.0257242757242753</v>
      </c>
      <c r="AA12" s="71">
        <f t="shared" si="15"/>
        <v>1.5470827066674864</v>
      </c>
      <c r="AB12" s="71">
        <v>0</v>
      </c>
      <c r="AC12" s="71">
        <f t="shared" si="6"/>
        <v>3.8295438420313534E-3</v>
      </c>
      <c r="AD12" s="74">
        <f t="shared" si="16"/>
        <v>3.8295438420313534E-3</v>
      </c>
      <c r="AE12" s="73">
        <f t="shared" si="29"/>
        <v>0.1984126984126984</v>
      </c>
      <c r="AF12" s="71">
        <f t="shared" si="17"/>
        <v>0.99863759302144484</v>
      </c>
      <c r="AG12" s="71">
        <f t="shared" si="7"/>
        <v>3.9891081687826596E-3</v>
      </c>
      <c r="AH12" s="71">
        <f t="shared" si="18"/>
        <v>8.673469387755102E-2</v>
      </c>
      <c r="AI12" s="74">
        <f t="shared" si="19"/>
        <v>9.0723802046333679E-2</v>
      </c>
      <c r="AJ12" s="73">
        <f t="shared" si="20"/>
        <v>0.27777777777777779</v>
      </c>
      <c r="AK12" s="71">
        <f t="shared" si="21"/>
        <v>1.1816039349434864</v>
      </c>
      <c r="AL12" s="71">
        <f t="shared" si="8"/>
        <v>5.5847514362957233E-3</v>
      </c>
      <c r="AM12" s="71">
        <f t="shared" si="22"/>
        <v>0</v>
      </c>
      <c r="AN12" s="188">
        <f t="shared" si="23"/>
        <v>1.3313186813186812E-2</v>
      </c>
      <c r="AO12" s="74">
        <f t="shared" si="24"/>
        <v>1.8897938249482535E-2</v>
      </c>
      <c r="AP12" s="73">
        <f t="shared" si="25"/>
        <v>3.5901973519043935E-3</v>
      </c>
      <c r="AQ12" s="206">
        <f t="shared" si="9"/>
        <v>3.8295438420313534E-3</v>
      </c>
      <c r="AR12" s="206">
        <f t="shared" si="10"/>
        <v>1.0227460470128238</v>
      </c>
      <c r="AS12" s="71">
        <f t="shared" si="11"/>
        <v>0.1232</v>
      </c>
      <c r="AT12" s="74">
        <f t="shared" si="12"/>
        <v>4.6199999999999998E-5</v>
      </c>
      <c r="AU12" s="73">
        <f t="shared" si="26"/>
        <v>1.2668632723446072</v>
      </c>
      <c r="AV12" s="71">
        <f t="shared" si="27"/>
        <v>6.666666666666667</v>
      </c>
      <c r="AW12" s="74">
        <f t="shared" si="28"/>
        <v>84.031530956792594</v>
      </c>
    </row>
    <row r="13" spans="1:49" x14ac:dyDescent="0.25">
      <c r="Q13">
        <v>6</v>
      </c>
      <c r="R13" s="73">
        <f t="shared" si="0"/>
        <v>24</v>
      </c>
      <c r="S13" s="71">
        <f t="shared" si="1"/>
        <v>0.33333333333333337</v>
      </c>
      <c r="T13" s="71">
        <f t="shared" si="2"/>
        <v>14</v>
      </c>
      <c r="U13" s="74">
        <f t="shared" si="3"/>
        <v>0.5714285714285714</v>
      </c>
      <c r="V13" s="73">
        <f>IF(Variable_Management!$B$20=3,2,IF((S13*R13/T13)&lt;((T13*(1-(T13/R13)))/(2*Lm*Fsw)),1,2))</f>
        <v>2</v>
      </c>
      <c r="W13" s="71">
        <f t="shared" si="13"/>
        <v>0.41666666666666663</v>
      </c>
      <c r="X13" s="74">
        <f t="shared" si="4"/>
        <v>0.58333333333333337</v>
      </c>
      <c r="Y13" s="73">
        <f t="shared" si="5"/>
        <v>5.099067599067598</v>
      </c>
      <c r="Z13" s="71">
        <f t="shared" si="14"/>
        <v>3.1209623709623706</v>
      </c>
      <c r="AA13" s="71">
        <f t="shared" si="15"/>
        <v>1.5789990955982152</v>
      </c>
      <c r="AB13" s="71">
        <v>0</v>
      </c>
      <c r="AC13" s="71">
        <f t="shared" si="6"/>
        <v>3.9891810302399707E-3</v>
      </c>
      <c r="AD13" s="74">
        <f t="shared" si="16"/>
        <v>3.9891810302399707E-3</v>
      </c>
      <c r="AE13" s="73">
        <f t="shared" si="29"/>
        <v>0.23809523809523805</v>
      </c>
      <c r="AF13" s="71">
        <f t="shared" si="17"/>
        <v>1.0192395334880766</v>
      </c>
      <c r="AG13" s="71">
        <f t="shared" si="7"/>
        <v>4.1553969064999684E-3</v>
      </c>
      <c r="AH13" s="71">
        <f t="shared" si="18"/>
        <v>0.1040816326530612</v>
      </c>
      <c r="AI13" s="74">
        <f t="shared" si="19"/>
        <v>0.10823702955956116</v>
      </c>
      <c r="AJ13" s="73">
        <f t="shared" si="20"/>
        <v>0.33333333333333331</v>
      </c>
      <c r="AK13" s="71">
        <f t="shared" si="21"/>
        <v>1.205980479640939</v>
      </c>
      <c r="AL13" s="71">
        <f t="shared" si="8"/>
        <v>5.8175556690999572E-3</v>
      </c>
      <c r="AM13" s="71">
        <f t="shared" si="22"/>
        <v>0</v>
      </c>
      <c r="AN13" s="188">
        <f t="shared" si="23"/>
        <v>1.3732234432234432E-2</v>
      </c>
      <c r="AO13" s="74">
        <f t="shared" si="24"/>
        <v>1.954979010133439E-2</v>
      </c>
      <c r="AP13" s="73">
        <f t="shared" si="25"/>
        <v>3.7398572158499725E-3</v>
      </c>
      <c r="AQ13" s="206">
        <f t="shared" si="9"/>
        <v>3.9891810302399707E-3</v>
      </c>
      <c r="AR13" s="206">
        <f t="shared" si="10"/>
        <v>1.0227460470128238</v>
      </c>
      <c r="AS13" s="71">
        <f t="shared" si="11"/>
        <v>0.1232</v>
      </c>
      <c r="AT13" s="74">
        <f t="shared" si="12"/>
        <v>4.6199999999999998E-5</v>
      </c>
      <c r="AU13" s="73">
        <f t="shared" si="26"/>
        <v>1.2854972859500493</v>
      </c>
      <c r="AV13" s="71">
        <f t="shared" si="27"/>
        <v>8</v>
      </c>
      <c r="AW13" s="74">
        <f t="shared" si="28"/>
        <v>86.155859547822573</v>
      </c>
    </row>
    <row r="14" spans="1:49" x14ac:dyDescent="0.25">
      <c r="Q14">
        <v>7</v>
      </c>
      <c r="R14" s="73">
        <f t="shared" si="0"/>
        <v>24</v>
      </c>
      <c r="S14" s="71">
        <f t="shared" si="1"/>
        <v>0.3888888888888889</v>
      </c>
      <c r="T14" s="71">
        <f t="shared" si="2"/>
        <v>14</v>
      </c>
      <c r="U14" s="74">
        <f t="shared" si="3"/>
        <v>0.66666666666666674</v>
      </c>
      <c r="V14" s="73">
        <f>IF(Variable_Management!$B$20=3,2,IF((S14*R14/T14)&lt;((T14*(1-(T14/R14)))/(2*Lm*Fsw)),1,2))</f>
        <v>2</v>
      </c>
      <c r="W14" s="71">
        <f t="shared" si="13"/>
        <v>0.41666666666666663</v>
      </c>
      <c r="X14" s="74">
        <f t="shared" si="4"/>
        <v>0.58333333333333337</v>
      </c>
      <c r="Y14" s="73">
        <f t="shared" si="5"/>
        <v>5.099067599067598</v>
      </c>
      <c r="Z14" s="71">
        <f t="shared" si="14"/>
        <v>3.2162004662004655</v>
      </c>
      <c r="AA14" s="71">
        <f t="shared" si="15"/>
        <v>1.615905930461154</v>
      </c>
      <c r="AB14" s="71">
        <v>0</v>
      </c>
      <c r="AC14" s="71">
        <f t="shared" si="6"/>
        <v>4.1778431617592445E-3</v>
      </c>
      <c r="AD14" s="74">
        <f t="shared" si="16"/>
        <v>4.1778431617592445E-3</v>
      </c>
      <c r="AE14" s="73">
        <f t="shared" si="29"/>
        <v>0.27777777777777779</v>
      </c>
      <c r="AF14" s="71">
        <f t="shared" si="17"/>
        <v>1.0430627929523075</v>
      </c>
      <c r="AG14" s="71">
        <f t="shared" si="7"/>
        <v>4.351919960165874E-3</v>
      </c>
      <c r="AH14" s="71">
        <f t="shared" si="18"/>
        <v>0.12142857142857141</v>
      </c>
      <c r="AI14" s="74">
        <f t="shared" si="19"/>
        <v>0.12578049138873729</v>
      </c>
      <c r="AJ14" s="73">
        <f t="shared" si="20"/>
        <v>0.38888888888888895</v>
      </c>
      <c r="AK14" s="71">
        <f t="shared" si="21"/>
        <v>1.2341685403777136</v>
      </c>
      <c r="AL14" s="71">
        <f t="shared" si="8"/>
        <v>6.0926879442322248E-3</v>
      </c>
      <c r="AM14" s="71">
        <f t="shared" si="22"/>
        <v>0</v>
      </c>
      <c r="AN14" s="188">
        <f t="shared" si="23"/>
        <v>1.4151282051282049E-2</v>
      </c>
      <c r="AO14" s="74">
        <f t="shared" si="24"/>
        <v>2.0243969995514276E-2</v>
      </c>
      <c r="AP14" s="73">
        <f t="shared" si="25"/>
        <v>3.9167279641492917E-3</v>
      </c>
      <c r="AQ14" s="206">
        <f t="shared" si="9"/>
        <v>4.1778431617592445E-3</v>
      </c>
      <c r="AR14" s="206">
        <f t="shared" si="10"/>
        <v>1.0227460470128238</v>
      </c>
      <c r="AS14" s="71">
        <f t="shared" si="11"/>
        <v>0.1232</v>
      </c>
      <c r="AT14" s="74">
        <f t="shared" si="12"/>
        <v>4.6199999999999998E-5</v>
      </c>
      <c r="AU14" s="73">
        <f t="shared" si="26"/>
        <v>1.3042891226847431</v>
      </c>
      <c r="AV14" s="71">
        <f t="shared" si="27"/>
        <v>9.3333333333333339</v>
      </c>
      <c r="AW14" s="74">
        <f t="shared" si="28"/>
        <v>87.738903800380115</v>
      </c>
    </row>
    <row r="15" spans="1:49" x14ac:dyDescent="0.25">
      <c r="O15">
        <f>0.205*2.5/(Lm*Fsw)</f>
        <v>0.44798951048951041</v>
      </c>
      <c r="Q15">
        <v>8</v>
      </c>
      <c r="R15" s="73">
        <f t="shared" si="0"/>
        <v>24</v>
      </c>
      <c r="S15" s="71">
        <f t="shared" si="1"/>
        <v>0.44444444444444448</v>
      </c>
      <c r="T15" s="71">
        <f t="shared" si="2"/>
        <v>14</v>
      </c>
      <c r="U15" s="74">
        <f t="shared" si="3"/>
        <v>0.76190476190476197</v>
      </c>
      <c r="V15" s="73">
        <f>IF(Variable_Management!$B$20=3,2,IF((S15*R15/T15)&lt;((T15*(1-(T15/R15)))/(2*Lm*Fsw)),1,2))</f>
        <v>2</v>
      </c>
      <c r="W15" s="71">
        <f t="shared" si="13"/>
        <v>0.41666666666666663</v>
      </c>
      <c r="X15" s="74">
        <f t="shared" si="4"/>
        <v>0.58333333333333337</v>
      </c>
      <c r="Y15" s="73">
        <f t="shared" si="5"/>
        <v>5.099067599067598</v>
      </c>
      <c r="Z15" s="71">
        <f t="shared" si="14"/>
        <v>3.3114385614385609</v>
      </c>
      <c r="AA15" s="71">
        <f t="shared" si="15"/>
        <v>1.6574698784195856</v>
      </c>
      <c r="AB15" s="71">
        <v>0</v>
      </c>
      <c r="AC15" s="71">
        <f t="shared" si="6"/>
        <v>4.3955302365891779E-3</v>
      </c>
      <c r="AD15" s="74">
        <f t="shared" si="16"/>
        <v>4.3955302365891779E-3</v>
      </c>
      <c r="AE15" s="73">
        <f t="shared" si="29"/>
        <v>0.31746031746031744</v>
      </c>
      <c r="AF15" s="71">
        <f t="shared" si="17"/>
        <v>1.0698922059932479</v>
      </c>
      <c r="AG15" s="71">
        <f t="shared" si="7"/>
        <v>4.5786773297803928E-3</v>
      </c>
      <c r="AH15" s="71">
        <f t="shared" si="18"/>
        <v>0.13877551020408163</v>
      </c>
      <c r="AI15" s="74">
        <f t="shared" si="19"/>
        <v>0.14335418753386203</v>
      </c>
      <c r="AJ15" s="73">
        <f t="shared" si="20"/>
        <v>0.44444444444444453</v>
      </c>
      <c r="AK15" s="71">
        <f t="shared" si="21"/>
        <v>1.2659135299945008</v>
      </c>
      <c r="AL15" s="71">
        <f t="shared" si="8"/>
        <v>6.4101482616925514E-3</v>
      </c>
      <c r="AM15" s="71">
        <f t="shared" si="22"/>
        <v>0</v>
      </c>
      <c r="AN15" s="188">
        <f t="shared" si="23"/>
        <v>1.4570329670329668E-2</v>
      </c>
      <c r="AO15" s="74">
        <f t="shared" si="24"/>
        <v>2.0980477932022221E-2</v>
      </c>
      <c r="AP15" s="73">
        <f t="shared" si="25"/>
        <v>4.1208095968023536E-3</v>
      </c>
      <c r="AQ15" s="206">
        <f t="shared" si="9"/>
        <v>4.3955302365891779E-3</v>
      </c>
      <c r="AR15" s="206">
        <f t="shared" si="10"/>
        <v>1.0227460470128238</v>
      </c>
      <c r="AS15" s="71">
        <f t="shared" si="11"/>
        <v>0.1232</v>
      </c>
      <c r="AT15" s="74">
        <f t="shared" si="12"/>
        <v>4.6199999999999998E-5</v>
      </c>
      <c r="AU15" s="73">
        <f t="shared" si="26"/>
        <v>1.3232387825486887</v>
      </c>
      <c r="AV15" s="71">
        <f t="shared" si="27"/>
        <v>10.666666666666668</v>
      </c>
      <c r="AW15" s="74">
        <f t="shared" si="28"/>
        <v>88.963726293310472</v>
      </c>
    </row>
    <row r="16" spans="1:49" x14ac:dyDescent="0.25">
      <c r="Q16">
        <v>9</v>
      </c>
      <c r="R16" s="73">
        <f t="shared" si="0"/>
        <v>24</v>
      </c>
      <c r="S16" s="71">
        <f t="shared" si="1"/>
        <v>0.5</v>
      </c>
      <c r="T16" s="71">
        <f t="shared" si="2"/>
        <v>14</v>
      </c>
      <c r="U16" s="74">
        <f t="shared" si="3"/>
        <v>0.8571428571428571</v>
      </c>
      <c r="V16" s="73">
        <f>IF(Variable_Management!$B$20=3,2,IF((S16*R16/T16)&lt;((T16*(1-(T16/R16)))/(2*Lm*Fsw)),1,2))</f>
        <v>2</v>
      </c>
      <c r="W16" s="71">
        <f t="shared" si="13"/>
        <v>0.41666666666666663</v>
      </c>
      <c r="X16" s="74">
        <f t="shared" si="4"/>
        <v>0.58333333333333337</v>
      </c>
      <c r="Y16" s="73">
        <f t="shared" si="5"/>
        <v>5.099067599067598</v>
      </c>
      <c r="Z16" s="71">
        <f t="shared" ref="Z16:Z79" si="30">CHOOSE(V16,Y16,U16+(0.5*Y16))</f>
        <v>3.4066766566766562</v>
      </c>
      <c r="AA16" s="71">
        <f t="shared" ref="AA16:AA79" si="31">CHOOSE(V16,Z16*SQRT((W16+X16)/3),SQRT((U16^2)+((Y16^2)/12)))</f>
        <v>1.7033500548055598</v>
      </c>
      <c r="AB16" s="71">
        <v>0</v>
      </c>
      <c r="AC16" s="71">
        <f t="shared" si="6"/>
        <v>4.6422422547297663E-3</v>
      </c>
      <c r="AD16" s="74">
        <f t="shared" si="16"/>
        <v>4.6422422547297663E-3</v>
      </c>
      <c r="AE16" s="73">
        <f t="shared" si="29"/>
        <v>0.3571428571428571</v>
      </c>
      <c r="AF16" s="71">
        <f t="shared" si="17"/>
        <v>1.0995077325039035</v>
      </c>
      <c r="AG16" s="71">
        <f t="shared" si="7"/>
        <v>4.8356690153435015E-3</v>
      </c>
      <c r="AH16" s="71">
        <f t="shared" si="18"/>
        <v>0.15612244897959182</v>
      </c>
      <c r="AI16" s="74">
        <f t="shared" si="19"/>
        <v>0.16095811799493531</v>
      </c>
      <c r="AJ16" s="73">
        <f t="shared" si="20"/>
        <v>0.5</v>
      </c>
      <c r="AK16" s="71">
        <f t="shared" si="21"/>
        <v>1.3009550935256091</v>
      </c>
      <c r="AL16" s="71">
        <f t="shared" si="8"/>
        <v>6.7699366214809056E-3</v>
      </c>
      <c r="AM16" s="71">
        <f t="shared" si="22"/>
        <v>0</v>
      </c>
      <c r="AN16" s="188">
        <f t="shared" si="23"/>
        <v>1.4989377289377288E-2</v>
      </c>
      <c r="AO16" s="74">
        <f t="shared" si="24"/>
        <v>2.1759313910858193E-2</v>
      </c>
      <c r="AP16" s="73">
        <f t="shared" si="25"/>
        <v>4.3521021138091557E-3</v>
      </c>
      <c r="AQ16" s="206">
        <f t="shared" si="9"/>
        <v>4.6422422547297663E-3</v>
      </c>
      <c r="AR16" s="206">
        <f t="shared" si="10"/>
        <v>1.0227460470128238</v>
      </c>
      <c r="AS16" s="71">
        <f t="shared" si="11"/>
        <v>0.1232</v>
      </c>
      <c r="AT16" s="74">
        <f t="shared" si="12"/>
        <v>4.6199999999999998E-5</v>
      </c>
      <c r="AU16" s="73">
        <f t="shared" si="26"/>
        <v>1.3423462655418859</v>
      </c>
      <c r="AV16" s="71">
        <f t="shared" si="27"/>
        <v>12</v>
      </c>
      <c r="AW16" s="74">
        <f t="shared" si="28"/>
        <v>89.939203803991745</v>
      </c>
    </row>
    <row r="17" spans="17:49" x14ac:dyDescent="0.25">
      <c r="Q17">
        <v>10</v>
      </c>
      <c r="R17" s="73">
        <f t="shared" si="0"/>
        <v>24</v>
      </c>
      <c r="S17" s="71">
        <f t="shared" si="1"/>
        <v>0.55555555555555558</v>
      </c>
      <c r="T17" s="71">
        <f t="shared" si="2"/>
        <v>14</v>
      </c>
      <c r="U17" s="74">
        <f t="shared" si="3"/>
        <v>0.95238095238095244</v>
      </c>
      <c r="V17" s="73">
        <f>IF(Variable_Management!$B$20=3,2,IF((S17*R17/T17)&lt;((T17*(1-(T17/R17)))/(2*Lm*Fsw)),1,2))</f>
        <v>2</v>
      </c>
      <c r="W17" s="71">
        <f t="shared" si="13"/>
        <v>0.41666666666666663</v>
      </c>
      <c r="X17" s="74">
        <f t="shared" si="4"/>
        <v>0.58333333333333337</v>
      </c>
      <c r="Y17" s="73">
        <f t="shared" si="5"/>
        <v>5.099067599067598</v>
      </c>
      <c r="Z17" s="71">
        <f t="shared" si="30"/>
        <v>3.5019147519147515</v>
      </c>
      <c r="AA17" s="71">
        <f t="shared" si="31"/>
        <v>1.7532076346266388</v>
      </c>
      <c r="AB17" s="71">
        <v>0</v>
      </c>
      <c r="AC17" s="71">
        <f t="shared" si="6"/>
        <v>4.9179792161810143E-3</v>
      </c>
      <c r="AD17" s="74">
        <f t="shared" si="16"/>
        <v>4.9179792161810143E-3</v>
      </c>
      <c r="AE17" s="73">
        <f t="shared" si="29"/>
        <v>0.3968253968253968</v>
      </c>
      <c r="AF17" s="71">
        <f t="shared" si="17"/>
        <v>1.1316906618921112</v>
      </c>
      <c r="AG17" s="71">
        <f t="shared" si="7"/>
        <v>5.1228950168552192E-3</v>
      </c>
      <c r="AH17" s="71">
        <f t="shared" si="18"/>
        <v>0.17346938775510204</v>
      </c>
      <c r="AI17" s="74">
        <f t="shared" si="19"/>
        <v>0.17859228277195727</v>
      </c>
      <c r="AJ17" s="73">
        <f t="shared" si="20"/>
        <v>0.55555555555555558</v>
      </c>
      <c r="AK17" s="71">
        <f t="shared" si="21"/>
        <v>1.3390344491085084</v>
      </c>
      <c r="AL17" s="71">
        <f t="shared" si="8"/>
        <v>7.1720530235973067E-3</v>
      </c>
      <c r="AM17" s="71">
        <f t="shared" si="22"/>
        <v>0</v>
      </c>
      <c r="AN17" s="188">
        <f t="shared" si="23"/>
        <v>1.5408424908424907E-2</v>
      </c>
      <c r="AO17" s="74">
        <f t="shared" si="24"/>
        <v>2.2580477932022214E-2</v>
      </c>
      <c r="AP17" s="73">
        <f t="shared" si="25"/>
        <v>4.6106055151697006E-3</v>
      </c>
      <c r="AQ17" s="206">
        <f t="shared" si="9"/>
        <v>4.9179792161810143E-3</v>
      </c>
      <c r="AR17" s="206">
        <f t="shared" si="10"/>
        <v>1.0227460470128238</v>
      </c>
      <c r="AS17" s="71">
        <f t="shared" si="11"/>
        <v>0.1232</v>
      </c>
      <c r="AT17" s="74">
        <f t="shared" si="12"/>
        <v>4.6199999999999998E-5</v>
      </c>
      <c r="AU17" s="73">
        <f t="shared" si="26"/>
        <v>1.3616115716643349</v>
      </c>
      <c r="AV17" s="71">
        <f t="shared" si="27"/>
        <v>13.333333333333334</v>
      </c>
      <c r="AW17" s="74">
        <f t="shared" si="28"/>
        <v>90.734149869447563</v>
      </c>
    </row>
    <row r="18" spans="17:49" x14ac:dyDescent="0.25">
      <c r="Q18">
        <v>11</v>
      </c>
      <c r="R18" s="73">
        <f t="shared" si="0"/>
        <v>24</v>
      </c>
      <c r="S18" s="71">
        <f t="shared" si="1"/>
        <v>0.61111111111111116</v>
      </c>
      <c r="T18" s="71">
        <f t="shared" si="2"/>
        <v>14</v>
      </c>
      <c r="U18" s="74">
        <f t="shared" si="3"/>
        <v>1.0476190476190477</v>
      </c>
      <c r="V18" s="73">
        <f>IF(Variable_Management!$B$20=3,2,IF((S18*R18/T18)&lt;((T18*(1-(T18/R18)))/(2*Lm*Fsw)),1,2))</f>
        <v>2</v>
      </c>
      <c r="W18" s="71">
        <f t="shared" si="13"/>
        <v>0.41666666666666663</v>
      </c>
      <c r="X18" s="74">
        <f t="shared" si="4"/>
        <v>0.58333333333333337</v>
      </c>
      <c r="Y18" s="73">
        <f t="shared" si="5"/>
        <v>5.099067599067598</v>
      </c>
      <c r="Z18" s="71">
        <f t="shared" si="30"/>
        <v>3.5971528471528469</v>
      </c>
      <c r="AA18" s="71">
        <f t="shared" si="31"/>
        <v>1.8067133697931512</v>
      </c>
      <c r="AB18" s="71">
        <v>0</v>
      </c>
      <c r="AC18" s="71">
        <f t="shared" si="6"/>
        <v>5.2227411209429184E-3</v>
      </c>
      <c r="AD18" s="74">
        <f t="shared" si="16"/>
        <v>5.2227411209429184E-3</v>
      </c>
      <c r="AE18" s="73">
        <f t="shared" si="29"/>
        <v>0.43650793650793651</v>
      </c>
      <c r="AF18" s="71">
        <f t="shared" si="17"/>
        <v>1.1662284654298603</v>
      </c>
      <c r="AG18" s="71">
        <f t="shared" si="7"/>
        <v>5.4403553343155475E-3</v>
      </c>
      <c r="AH18" s="71">
        <f t="shared" si="18"/>
        <v>0.19081632653061223</v>
      </c>
      <c r="AI18" s="74">
        <f t="shared" si="19"/>
        <v>0.19625668186492778</v>
      </c>
      <c r="AJ18" s="73">
        <f t="shared" si="20"/>
        <v>0.61111111111111116</v>
      </c>
      <c r="AK18" s="71">
        <f t="shared" si="21"/>
        <v>1.3799001293609772</v>
      </c>
      <c r="AL18" s="71">
        <f t="shared" si="8"/>
        <v>7.6164974680417667E-3</v>
      </c>
      <c r="AM18" s="71">
        <f t="shared" si="22"/>
        <v>0</v>
      </c>
      <c r="AN18" s="188">
        <f t="shared" si="23"/>
        <v>1.5827472527472526E-2</v>
      </c>
      <c r="AO18" s="74">
        <f t="shared" si="24"/>
        <v>2.3443969995514291E-2</v>
      </c>
      <c r="AP18" s="73">
        <f t="shared" si="25"/>
        <v>4.8963198008839864E-3</v>
      </c>
      <c r="AQ18" s="206">
        <f t="shared" si="9"/>
        <v>5.2227411209429184E-3</v>
      </c>
      <c r="AR18" s="206">
        <f t="shared" si="10"/>
        <v>1.0227460470128238</v>
      </c>
      <c r="AS18" s="71">
        <f t="shared" si="11"/>
        <v>0.1232</v>
      </c>
      <c r="AT18" s="74">
        <f t="shared" si="12"/>
        <v>4.6199999999999998E-5</v>
      </c>
      <c r="AU18" s="73">
        <f t="shared" si="26"/>
        <v>1.3810347009160355</v>
      </c>
      <c r="AV18" s="71">
        <f t="shared" si="27"/>
        <v>14.666666666666668</v>
      </c>
      <c r="AW18" s="74">
        <f t="shared" si="28"/>
        <v>91.394189926129812</v>
      </c>
    </row>
    <row r="19" spans="17:49" x14ac:dyDescent="0.25">
      <c r="Q19">
        <v>12</v>
      </c>
      <c r="R19" s="73">
        <f t="shared" si="0"/>
        <v>24</v>
      </c>
      <c r="S19" s="71">
        <f t="shared" si="1"/>
        <v>0.66666666666666674</v>
      </c>
      <c r="T19" s="71">
        <f t="shared" si="2"/>
        <v>14</v>
      </c>
      <c r="U19" s="74">
        <f t="shared" si="3"/>
        <v>1.1428571428571428</v>
      </c>
      <c r="V19" s="73">
        <f>IF(Variable_Management!$B$20=3,2,IF((S19*R19/T19)&lt;((T19*(1-(T19/R19)))/(2*Lm*Fsw)),1,2))</f>
        <v>2</v>
      </c>
      <c r="W19" s="71">
        <f t="shared" si="13"/>
        <v>0.41666666666666663</v>
      </c>
      <c r="X19" s="74">
        <f t="shared" si="4"/>
        <v>0.58333333333333337</v>
      </c>
      <c r="Y19" s="73">
        <f t="shared" si="5"/>
        <v>5.099067599067598</v>
      </c>
      <c r="Z19" s="71">
        <f t="shared" si="30"/>
        <v>3.6923909423909418</v>
      </c>
      <c r="AA19" s="71">
        <f t="shared" si="31"/>
        <v>1.8635530528092499</v>
      </c>
      <c r="AB19" s="71">
        <v>0</v>
      </c>
      <c r="AC19" s="71">
        <f t="shared" si="6"/>
        <v>5.5565279690154802E-3</v>
      </c>
      <c r="AD19" s="74">
        <f t="shared" si="16"/>
        <v>5.5565279690154802E-3</v>
      </c>
      <c r="AE19" s="73">
        <f t="shared" si="29"/>
        <v>0.47619047619047611</v>
      </c>
      <c r="AF19" s="71">
        <f t="shared" si="17"/>
        <v>1.2029183230507026</v>
      </c>
      <c r="AG19" s="71">
        <f t="shared" si="7"/>
        <v>5.7880499677244578E-3</v>
      </c>
      <c r="AH19" s="71">
        <f t="shared" si="18"/>
        <v>0.20816326530612239</v>
      </c>
      <c r="AI19" s="74">
        <f t="shared" si="19"/>
        <v>0.21395131527384684</v>
      </c>
      <c r="AJ19" s="73">
        <f t="shared" si="20"/>
        <v>0.66666666666666663</v>
      </c>
      <c r="AK19" s="71">
        <f t="shared" si="21"/>
        <v>1.423312154344071</v>
      </c>
      <c r="AL19" s="71">
        <f t="shared" si="8"/>
        <v>8.103269954814243E-3</v>
      </c>
      <c r="AM19" s="71">
        <f t="shared" si="22"/>
        <v>0</v>
      </c>
      <c r="AN19" s="188">
        <f t="shared" si="23"/>
        <v>1.6246520146520144E-2</v>
      </c>
      <c r="AO19" s="74">
        <f t="shared" si="24"/>
        <v>2.4349790101334388E-2</v>
      </c>
      <c r="AP19" s="73">
        <f t="shared" si="25"/>
        <v>5.2092449709520124E-3</v>
      </c>
      <c r="AQ19" s="206">
        <f t="shared" si="9"/>
        <v>5.5565279690154802E-3</v>
      </c>
      <c r="AR19" s="206">
        <f t="shared" si="10"/>
        <v>1.0227460470128238</v>
      </c>
      <c r="AS19" s="71">
        <f t="shared" si="11"/>
        <v>0.1232</v>
      </c>
      <c r="AT19" s="74">
        <f t="shared" si="12"/>
        <v>4.6199999999999998E-5</v>
      </c>
      <c r="AU19" s="73">
        <f t="shared" si="26"/>
        <v>1.400615653296988</v>
      </c>
      <c r="AV19" s="71">
        <f t="shared" si="27"/>
        <v>16</v>
      </c>
      <c r="AW19" s="74">
        <f t="shared" si="28"/>
        <v>91.950769552043937</v>
      </c>
    </row>
    <row r="20" spans="17:49" x14ac:dyDescent="0.25">
      <c r="Q20">
        <v>13</v>
      </c>
      <c r="R20" s="73">
        <f t="shared" si="0"/>
        <v>24</v>
      </c>
      <c r="S20" s="71">
        <f t="shared" si="1"/>
        <v>0.72222222222222232</v>
      </c>
      <c r="T20" s="71">
        <f t="shared" si="2"/>
        <v>14</v>
      </c>
      <c r="U20" s="74">
        <f t="shared" si="3"/>
        <v>1.2380952380952384</v>
      </c>
      <c r="V20" s="73">
        <f>IF(Variable_Management!$B$20=3,2,IF((S20*R20/T20)&lt;((T20*(1-(T20/R20)))/(2*Lm*Fsw)),1,2))</f>
        <v>2</v>
      </c>
      <c r="W20" s="71">
        <f t="shared" si="13"/>
        <v>0.41666666666666663</v>
      </c>
      <c r="X20" s="74">
        <f t="shared" si="4"/>
        <v>0.58333333333333337</v>
      </c>
      <c r="Y20" s="73">
        <f t="shared" si="5"/>
        <v>5.099067599067598</v>
      </c>
      <c r="Z20" s="71">
        <f t="shared" si="30"/>
        <v>3.7876290376290376</v>
      </c>
      <c r="AA20" s="71">
        <f t="shared" si="31"/>
        <v>1.9234311399811506</v>
      </c>
      <c r="AB20" s="71">
        <v>0</v>
      </c>
      <c r="AC20" s="71">
        <f t="shared" si="6"/>
        <v>5.9193397603987015E-3</v>
      </c>
      <c r="AD20" s="74">
        <f t="shared" si="16"/>
        <v>5.9193397603987015E-3</v>
      </c>
      <c r="AE20" s="73">
        <f t="shared" si="29"/>
        <v>0.51587301587301593</v>
      </c>
      <c r="AF20" s="71">
        <f t="shared" si="17"/>
        <v>1.2415694621206232</v>
      </c>
      <c r="AG20" s="71">
        <f t="shared" si="7"/>
        <v>6.1659789170819745E-3</v>
      </c>
      <c r="AH20" s="71">
        <f t="shared" si="18"/>
        <v>0.22551020408163269</v>
      </c>
      <c r="AI20" s="74">
        <f t="shared" si="19"/>
        <v>0.23167618299871467</v>
      </c>
      <c r="AJ20" s="73">
        <f t="shared" si="20"/>
        <v>0.72222222222222243</v>
      </c>
      <c r="AK20" s="71">
        <f t="shared" si="21"/>
        <v>1.4690447988331368</v>
      </c>
      <c r="AL20" s="71">
        <f t="shared" si="8"/>
        <v>8.6323704839147662E-3</v>
      </c>
      <c r="AM20" s="71">
        <f t="shared" si="22"/>
        <v>0</v>
      </c>
      <c r="AN20" s="188">
        <f t="shared" si="23"/>
        <v>1.6665567765567765E-2</v>
      </c>
      <c r="AO20" s="74">
        <f t="shared" si="24"/>
        <v>2.5297938249482531E-2</v>
      </c>
      <c r="AP20" s="73">
        <f t="shared" si="25"/>
        <v>5.5493810253737829E-3</v>
      </c>
      <c r="AQ20" s="206">
        <f t="shared" si="9"/>
        <v>5.9193397603987015E-3</v>
      </c>
      <c r="AR20" s="206">
        <f t="shared" si="10"/>
        <v>1.0227460470128238</v>
      </c>
      <c r="AS20" s="71">
        <f t="shared" si="11"/>
        <v>0.1232</v>
      </c>
      <c r="AT20" s="74">
        <f t="shared" si="12"/>
        <v>4.6199999999999998E-5</v>
      </c>
      <c r="AU20" s="73">
        <f t="shared" si="26"/>
        <v>1.4203544288071921</v>
      </c>
      <c r="AV20" s="71">
        <f t="shared" si="27"/>
        <v>17.333333333333336</v>
      </c>
      <c r="AW20" s="74">
        <f t="shared" si="28"/>
        <v>92.426265986604676</v>
      </c>
    </row>
    <row r="21" spans="17:49" x14ac:dyDescent="0.25">
      <c r="Q21">
        <v>14</v>
      </c>
      <c r="R21" s="73">
        <f t="shared" si="0"/>
        <v>24</v>
      </c>
      <c r="S21" s="71">
        <f t="shared" si="1"/>
        <v>0.77777777777777779</v>
      </c>
      <c r="T21" s="71">
        <f t="shared" si="2"/>
        <v>14</v>
      </c>
      <c r="U21" s="74">
        <f t="shared" si="3"/>
        <v>1.3333333333333335</v>
      </c>
      <c r="V21" s="73">
        <f>IF(Variable_Management!$B$20=3,2,IF((S21*R21/T21)&lt;((T21*(1-(T21/R21)))/(2*Lm*Fsw)),1,2))</f>
        <v>2</v>
      </c>
      <c r="W21" s="71">
        <f t="shared" si="13"/>
        <v>0.41666666666666663</v>
      </c>
      <c r="X21" s="74">
        <f t="shared" si="4"/>
        <v>0.58333333333333337</v>
      </c>
      <c r="Y21" s="73">
        <f t="shared" si="5"/>
        <v>5.099067599067598</v>
      </c>
      <c r="Z21" s="71">
        <f t="shared" si="30"/>
        <v>3.8828671328671325</v>
      </c>
      <c r="AA21" s="71">
        <f t="shared" si="31"/>
        <v>1.9860728358831308</v>
      </c>
      <c r="AB21" s="71">
        <v>0</v>
      </c>
      <c r="AC21" s="71">
        <f t="shared" si="6"/>
        <v>6.3111764950925789E-3</v>
      </c>
      <c r="AD21" s="74">
        <f t="shared" si="16"/>
        <v>6.3111764950925789E-3</v>
      </c>
      <c r="AE21" s="73">
        <f t="shared" si="29"/>
        <v>0.55555555555555558</v>
      </c>
      <c r="AF21" s="71">
        <f t="shared" si="17"/>
        <v>1.28200450295505</v>
      </c>
      <c r="AG21" s="71">
        <f t="shared" si="7"/>
        <v>6.5741421823880984E-3</v>
      </c>
      <c r="AH21" s="71">
        <f t="shared" si="18"/>
        <v>0.24285714285714283</v>
      </c>
      <c r="AI21" s="74">
        <f t="shared" si="19"/>
        <v>0.24943128503953094</v>
      </c>
      <c r="AJ21" s="73">
        <f t="shared" si="20"/>
        <v>0.7777777777777779</v>
      </c>
      <c r="AK21" s="71">
        <f t="shared" si="21"/>
        <v>1.5168881843550088</v>
      </c>
      <c r="AL21" s="71">
        <f t="shared" si="8"/>
        <v>9.2037990553433414E-3</v>
      </c>
      <c r="AM21" s="71">
        <f t="shared" si="22"/>
        <v>0</v>
      </c>
      <c r="AN21" s="188">
        <f t="shared" si="23"/>
        <v>1.7084615384615386E-2</v>
      </c>
      <c r="AO21" s="74">
        <f t="shared" si="24"/>
        <v>2.6288414439958725E-2</v>
      </c>
      <c r="AP21" s="73">
        <f t="shared" si="25"/>
        <v>5.9167279641492918E-3</v>
      </c>
      <c r="AQ21" s="206">
        <f t="shared" si="9"/>
        <v>6.3111764950925789E-3</v>
      </c>
      <c r="AR21" s="206">
        <f t="shared" si="10"/>
        <v>1.0227460470128238</v>
      </c>
      <c r="AS21" s="71">
        <f t="shared" si="11"/>
        <v>0.1232</v>
      </c>
      <c r="AT21" s="74">
        <f t="shared" si="12"/>
        <v>4.6199999999999998E-5</v>
      </c>
      <c r="AU21" s="73">
        <f t="shared" si="26"/>
        <v>1.4402510274466478</v>
      </c>
      <c r="AV21" s="71">
        <f t="shared" si="27"/>
        <v>18.666666666666668</v>
      </c>
      <c r="AW21" s="74">
        <f t="shared" si="28"/>
        <v>92.837037235854851</v>
      </c>
    </row>
    <row r="22" spans="17:49" x14ac:dyDescent="0.25">
      <c r="Q22">
        <v>15</v>
      </c>
      <c r="R22" s="73">
        <f t="shared" si="0"/>
        <v>24</v>
      </c>
      <c r="S22" s="71">
        <f t="shared" si="1"/>
        <v>0.83333333333333337</v>
      </c>
      <c r="T22" s="71">
        <f t="shared" si="2"/>
        <v>14</v>
      </c>
      <c r="U22" s="74">
        <f t="shared" si="3"/>
        <v>1.4285714285714286</v>
      </c>
      <c r="V22" s="73">
        <f>IF(Variable_Management!$B$20=3,2,IF((S22*R22/T22)&lt;((T22*(1-(T22/R22)))/(2*Lm*Fsw)),1,2))</f>
        <v>2</v>
      </c>
      <c r="W22" s="71">
        <f t="shared" si="13"/>
        <v>0.41666666666666663</v>
      </c>
      <c r="X22" s="74">
        <f t="shared" si="4"/>
        <v>0.58333333333333337</v>
      </c>
      <c r="Y22" s="73">
        <f t="shared" si="5"/>
        <v>5.099067599067598</v>
      </c>
      <c r="Z22" s="71">
        <f t="shared" si="30"/>
        <v>3.9781052281052274</v>
      </c>
      <c r="AA22" s="71">
        <f t="shared" si="31"/>
        <v>2.0512249652794536</v>
      </c>
      <c r="AB22" s="71">
        <v>0</v>
      </c>
      <c r="AC22" s="71">
        <f t="shared" si="6"/>
        <v>6.732038173097114E-3</v>
      </c>
      <c r="AD22" s="74">
        <f t="shared" si="16"/>
        <v>6.732038173097114E-3</v>
      </c>
      <c r="AE22" s="73">
        <f t="shared" si="29"/>
        <v>0.59523809523809523</v>
      </c>
      <c r="AF22" s="71">
        <f t="shared" si="17"/>
        <v>1.3240600216420351</v>
      </c>
      <c r="AG22" s="71">
        <f t="shared" si="7"/>
        <v>7.012539763642826E-3</v>
      </c>
      <c r="AH22" s="71">
        <f t="shared" si="18"/>
        <v>0.26020408163265302</v>
      </c>
      <c r="AI22" s="74">
        <f t="shared" si="19"/>
        <v>0.26721662139629582</v>
      </c>
      <c r="AJ22" s="73">
        <f t="shared" si="20"/>
        <v>0.83333333333333337</v>
      </c>
      <c r="AK22" s="71">
        <f t="shared" si="21"/>
        <v>1.5666489451293768</v>
      </c>
      <c r="AL22" s="71">
        <f t="shared" si="8"/>
        <v>9.8175556690999564E-3</v>
      </c>
      <c r="AM22" s="71">
        <f t="shared" si="22"/>
        <v>0</v>
      </c>
      <c r="AN22" s="188">
        <f t="shared" si="23"/>
        <v>1.7503663003663003E-2</v>
      </c>
      <c r="AO22" s="74">
        <f t="shared" si="24"/>
        <v>2.7321218672762958E-2</v>
      </c>
      <c r="AP22" s="73">
        <f t="shared" si="25"/>
        <v>6.3112857872785443E-3</v>
      </c>
      <c r="AQ22" s="206">
        <f t="shared" si="9"/>
        <v>6.732038173097114E-3</v>
      </c>
      <c r="AR22" s="206">
        <f t="shared" si="10"/>
        <v>1.0227460470128238</v>
      </c>
      <c r="AS22" s="71">
        <f t="shared" si="11"/>
        <v>0.1232</v>
      </c>
      <c r="AT22" s="74">
        <f t="shared" si="12"/>
        <v>4.6199999999999998E-5</v>
      </c>
      <c r="AU22" s="73">
        <f t="shared" si="26"/>
        <v>1.4603054492153553</v>
      </c>
      <c r="AV22" s="71">
        <f t="shared" si="27"/>
        <v>20</v>
      </c>
      <c r="AW22" s="74">
        <f t="shared" si="28"/>
        <v>93.195318432577352</v>
      </c>
    </row>
    <row r="23" spans="17:49" x14ac:dyDescent="0.25">
      <c r="Q23">
        <v>16</v>
      </c>
      <c r="R23" s="73">
        <f t="shared" si="0"/>
        <v>24</v>
      </c>
      <c r="S23" s="71">
        <f t="shared" si="1"/>
        <v>0.88888888888888895</v>
      </c>
      <c r="T23" s="71">
        <f t="shared" si="2"/>
        <v>14</v>
      </c>
      <c r="U23" s="74">
        <f t="shared" si="3"/>
        <v>1.5238095238095239</v>
      </c>
      <c r="V23" s="73">
        <f>IF(Variable_Management!$B$20=3,2,IF((S23*R23/T23)&lt;((T23*(1-(T23/R23)))/(2*Lm*Fsw)),1,2))</f>
        <v>2</v>
      </c>
      <c r="W23" s="71">
        <f t="shared" si="13"/>
        <v>0.41666666666666663</v>
      </c>
      <c r="X23" s="74">
        <f t="shared" si="4"/>
        <v>0.58333333333333337</v>
      </c>
      <c r="Y23" s="73">
        <f t="shared" si="5"/>
        <v>5.099067599067598</v>
      </c>
      <c r="Z23" s="71">
        <f t="shared" si="30"/>
        <v>4.0733433233433232</v>
      </c>
      <c r="AA23" s="71">
        <f t="shared" si="31"/>
        <v>2.1186559410408505</v>
      </c>
      <c r="AB23" s="71">
        <v>0</v>
      </c>
      <c r="AC23" s="71">
        <f t="shared" si="6"/>
        <v>7.1819247944123078E-3</v>
      </c>
      <c r="AD23" s="74">
        <f t="shared" si="16"/>
        <v>7.1819247944123078E-3</v>
      </c>
      <c r="AE23" s="73">
        <f t="shared" si="29"/>
        <v>0.63492063492063489</v>
      </c>
      <c r="AF23" s="71">
        <f t="shared" si="17"/>
        <v>1.3675865293324365</v>
      </c>
      <c r="AG23" s="71">
        <f t="shared" si="7"/>
        <v>7.4811716608461573E-3</v>
      </c>
      <c r="AH23" s="71">
        <f t="shared" si="18"/>
        <v>0.27755102040816326</v>
      </c>
      <c r="AI23" s="74">
        <f t="shared" si="19"/>
        <v>0.28503219206900943</v>
      </c>
      <c r="AJ23" s="73">
        <f t="shared" si="20"/>
        <v>0.88888888888888906</v>
      </c>
      <c r="AK23" s="71">
        <f t="shared" si="21"/>
        <v>1.6181502035645996</v>
      </c>
      <c r="AL23" s="71">
        <f t="shared" si="8"/>
        <v>1.047364032518462E-2</v>
      </c>
      <c r="AM23" s="71">
        <f t="shared" si="22"/>
        <v>0</v>
      </c>
      <c r="AN23" s="188">
        <f t="shared" si="23"/>
        <v>1.7922710622710624E-2</v>
      </c>
      <c r="AO23" s="74">
        <f t="shared" si="24"/>
        <v>2.8396350947895242E-2</v>
      </c>
      <c r="AP23" s="73">
        <f t="shared" si="25"/>
        <v>6.7330544947615386E-3</v>
      </c>
      <c r="AQ23" s="206">
        <f t="shared" si="9"/>
        <v>7.1819247944123078E-3</v>
      </c>
      <c r="AR23" s="206">
        <f t="shared" si="10"/>
        <v>1.0227460470128238</v>
      </c>
      <c r="AS23" s="71">
        <f t="shared" si="11"/>
        <v>0.1232</v>
      </c>
      <c r="AT23" s="74">
        <f t="shared" si="12"/>
        <v>4.6199999999999998E-5</v>
      </c>
      <c r="AU23" s="73">
        <f t="shared" si="26"/>
        <v>1.4805176941133147</v>
      </c>
      <c r="AV23" s="71">
        <f t="shared" si="27"/>
        <v>21.333333333333336</v>
      </c>
      <c r="AW23" s="74">
        <f t="shared" si="28"/>
        <v>93.510443754839343</v>
      </c>
    </row>
    <row r="24" spans="17:49" x14ac:dyDescent="0.25">
      <c r="Q24">
        <v>17</v>
      </c>
      <c r="R24" s="73">
        <f t="shared" si="0"/>
        <v>24</v>
      </c>
      <c r="S24" s="71">
        <f t="shared" si="1"/>
        <v>0.94444444444444453</v>
      </c>
      <c r="T24" s="71">
        <f t="shared" si="2"/>
        <v>14</v>
      </c>
      <c r="U24" s="74">
        <f t="shared" si="3"/>
        <v>1.6190476190476191</v>
      </c>
      <c r="V24" s="73">
        <f>IF(Variable_Management!$B$20=3,2,IF((S24*R24/T24)&lt;((T24*(1-(T24/R24)))/(2*Lm*Fsw)),1,2))</f>
        <v>2</v>
      </c>
      <c r="W24" s="71">
        <f t="shared" si="13"/>
        <v>0.41666666666666663</v>
      </c>
      <c r="X24" s="74">
        <f t="shared" si="4"/>
        <v>0.58333333333333337</v>
      </c>
      <c r="Y24" s="73">
        <f t="shared" si="5"/>
        <v>5.099067599067598</v>
      </c>
      <c r="Z24" s="71">
        <f t="shared" si="30"/>
        <v>4.1685814185814181</v>
      </c>
      <c r="AA24" s="71">
        <f t="shared" si="31"/>
        <v>2.1881550960566867</v>
      </c>
      <c r="AB24" s="71">
        <v>0</v>
      </c>
      <c r="AC24" s="71">
        <f t="shared" si="6"/>
        <v>7.6608363590381558E-3</v>
      </c>
      <c r="AD24" s="74">
        <f t="shared" si="16"/>
        <v>7.6608363590381558E-3</v>
      </c>
      <c r="AE24" s="73">
        <f t="shared" si="29"/>
        <v>0.67460317460317454</v>
      </c>
      <c r="AF24" s="71">
        <f t="shared" si="17"/>
        <v>1.4124480409910734</v>
      </c>
      <c r="AG24" s="71">
        <f t="shared" si="7"/>
        <v>7.9800378739980828E-3</v>
      </c>
      <c r="AH24" s="71">
        <f t="shared" si="18"/>
        <v>0.29489795918367345</v>
      </c>
      <c r="AI24" s="74">
        <f t="shared" si="19"/>
        <v>0.30287799705767154</v>
      </c>
      <c r="AJ24" s="73">
        <f t="shared" si="20"/>
        <v>0.94444444444444453</v>
      </c>
      <c r="AK24" s="71">
        <f t="shared" si="21"/>
        <v>1.6712310599971893</v>
      </c>
      <c r="AL24" s="71">
        <f t="shared" si="8"/>
        <v>1.1172053023597316E-2</v>
      </c>
      <c r="AM24" s="71">
        <f t="shared" si="22"/>
        <v>0</v>
      </c>
      <c r="AN24" s="188">
        <f t="shared" si="23"/>
        <v>1.8341758241758242E-2</v>
      </c>
      <c r="AO24" s="74">
        <f t="shared" si="24"/>
        <v>2.9513811265355558E-2</v>
      </c>
      <c r="AP24" s="73">
        <f t="shared" si="25"/>
        <v>7.1820340865982714E-3</v>
      </c>
      <c r="AQ24" s="206">
        <f t="shared" si="9"/>
        <v>7.6608363590381558E-3</v>
      </c>
      <c r="AR24" s="206">
        <f t="shared" si="10"/>
        <v>1.0227460470128238</v>
      </c>
      <c r="AS24" s="71">
        <f t="shared" si="11"/>
        <v>0.1232</v>
      </c>
      <c r="AT24" s="74">
        <f t="shared" si="12"/>
        <v>4.6199999999999998E-5</v>
      </c>
      <c r="AU24" s="73">
        <f t="shared" si="26"/>
        <v>1.5008877621405254</v>
      </c>
      <c r="AV24" s="71">
        <f t="shared" si="27"/>
        <v>22.666666666666668</v>
      </c>
      <c r="AW24" s="74">
        <f t="shared" si="28"/>
        <v>93.789658086581156</v>
      </c>
    </row>
    <row r="25" spans="17:49" x14ac:dyDescent="0.25">
      <c r="Q25">
        <v>18</v>
      </c>
      <c r="R25" s="73">
        <f t="shared" si="0"/>
        <v>24</v>
      </c>
      <c r="S25" s="71">
        <f t="shared" si="1"/>
        <v>1</v>
      </c>
      <c r="T25" s="71">
        <f t="shared" si="2"/>
        <v>14</v>
      </c>
      <c r="U25" s="74">
        <f t="shared" si="3"/>
        <v>1.7142857142857142</v>
      </c>
      <c r="V25" s="73">
        <f>IF(Variable_Management!$B$20=3,2,IF((S25*R25/T25)&lt;((T25*(1-(T25/R25)))/(2*Lm*Fsw)),1,2))</f>
        <v>2</v>
      </c>
      <c r="W25" s="71">
        <f t="shared" si="13"/>
        <v>0.41666666666666663</v>
      </c>
      <c r="X25" s="74">
        <f t="shared" si="4"/>
        <v>0.58333333333333337</v>
      </c>
      <c r="Y25" s="73">
        <f t="shared" si="5"/>
        <v>5.099067599067598</v>
      </c>
      <c r="Z25" s="71">
        <f t="shared" si="30"/>
        <v>4.263819513819513</v>
      </c>
      <c r="AA25" s="71">
        <f t="shared" si="31"/>
        <v>2.2595315978890769</v>
      </c>
      <c r="AB25" s="71">
        <v>0</v>
      </c>
      <c r="AC25" s="71">
        <f t="shared" si="6"/>
        <v>8.1687728669746634E-3</v>
      </c>
      <c r="AD25" s="74">
        <f t="shared" si="16"/>
        <v>8.1687728669746634E-3</v>
      </c>
      <c r="AE25" s="73">
        <f t="shared" si="29"/>
        <v>0.71428571428571419</v>
      </c>
      <c r="AF25" s="71">
        <f t="shared" si="17"/>
        <v>1.4585213748089716</v>
      </c>
      <c r="AG25" s="71">
        <f t="shared" si="7"/>
        <v>8.5091384030986112E-3</v>
      </c>
      <c r="AH25" s="71">
        <f t="shared" si="18"/>
        <v>0.31224489795918364</v>
      </c>
      <c r="AI25" s="74">
        <f t="shared" si="19"/>
        <v>0.32075403636228228</v>
      </c>
      <c r="AJ25" s="73">
        <f t="shared" si="20"/>
        <v>1</v>
      </c>
      <c r="AK25" s="71">
        <f t="shared" si="21"/>
        <v>1.7257457637452029</v>
      </c>
      <c r="AL25" s="71">
        <f t="shared" si="8"/>
        <v>1.1912793764338054E-2</v>
      </c>
      <c r="AM25" s="71">
        <f t="shared" si="22"/>
        <v>0</v>
      </c>
      <c r="AN25" s="188">
        <f t="shared" si="23"/>
        <v>1.8760805860805859E-2</v>
      </c>
      <c r="AO25" s="74">
        <f t="shared" si="24"/>
        <v>3.0673599625143912E-2</v>
      </c>
      <c r="AP25" s="73">
        <f t="shared" si="25"/>
        <v>7.658224562788747E-3</v>
      </c>
      <c r="AQ25" s="206">
        <f t="shared" si="9"/>
        <v>8.1687728669746634E-3</v>
      </c>
      <c r="AR25" s="206">
        <f t="shared" si="10"/>
        <v>1.0227460470128238</v>
      </c>
      <c r="AS25" s="71">
        <f t="shared" si="11"/>
        <v>0.1232</v>
      </c>
      <c r="AT25" s="74">
        <f t="shared" si="12"/>
        <v>4.6199999999999998E-5</v>
      </c>
      <c r="AU25" s="73">
        <f t="shared" si="26"/>
        <v>1.521415653296988</v>
      </c>
      <c r="AV25" s="71">
        <f t="shared" si="27"/>
        <v>24</v>
      </c>
      <c r="AW25" s="74">
        <f t="shared" si="28"/>
        <v>94.03867060524739</v>
      </c>
    </row>
    <row r="26" spans="17:49" x14ac:dyDescent="0.25">
      <c r="Q26">
        <v>19</v>
      </c>
      <c r="R26" s="73">
        <f t="shared" si="0"/>
        <v>24</v>
      </c>
      <c r="S26" s="71">
        <f t="shared" si="1"/>
        <v>1.0555555555555556</v>
      </c>
      <c r="T26" s="71">
        <f t="shared" si="2"/>
        <v>14</v>
      </c>
      <c r="U26" s="74">
        <f t="shared" si="3"/>
        <v>1.8095238095238098</v>
      </c>
      <c r="V26" s="73">
        <f>IF(Variable_Management!$B$20=3,2,IF((S26*R26/T26)&lt;((T26*(1-(T26/R26)))/(2*Lm*Fsw)),1,2))</f>
        <v>2</v>
      </c>
      <c r="W26" s="71">
        <f t="shared" si="13"/>
        <v>0.41666666666666663</v>
      </c>
      <c r="X26" s="74">
        <f t="shared" si="4"/>
        <v>0.58333333333333337</v>
      </c>
      <c r="Y26" s="73">
        <f t="shared" si="5"/>
        <v>5.099067599067598</v>
      </c>
      <c r="Z26" s="71">
        <f t="shared" si="30"/>
        <v>4.3590576090576088</v>
      </c>
      <c r="AA26" s="71">
        <f t="shared" si="31"/>
        <v>2.3326131159900143</v>
      </c>
      <c r="AB26" s="71">
        <v>0</v>
      </c>
      <c r="AC26" s="71">
        <f t="shared" si="6"/>
        <v>8.7057343182218305E-3</v>
      </c>
      <c r="AD26" s="74">
        <f t="shared" si="16"/>
        <v>8.7057343182218305E-3</v>
      </c>
      <c r="AE26" s="73">
        <f t="shared" si="29"/>
        <v>0.75396825396825395</v>
      </c>
      <c r="AF26" s="71">
        <f t="shared" si="17"/>
        <v>1.5056952918957189</v>
      </c>
      <c r="AG26" s="71">
        <f t="shared" si="7"/>
        <v>9.0684732481477355E-3</v>
      </c>
      <c r="AH26" s="71">
        <f t="shared" si="18"/>
        <v>0.32959183673469383</v>
      </c>
      <c r="AI26" s="74">
        <f t="shared" si="19"/>
        <v>0.33866030998284158</v>
      </c>
      <c r="AJ26" s="73">
        <f t="shared" si="20"/>
        <v>1.0555555555555558</v>
      </c>
      <c r="AK26" s="71">
        <f t="shared" si="21"/>
        <v>1.7815626951785077</v>
      </c>
      <c r="AL26" s="71">
        <f t="shared" si="8"/>
        <v>1.2695862547406836E-2</v>
      </c>
      <c r="AM26" s="71">
        <f t="shared" si="22"/>
        <v>0</v>
      </c>
      <c r="AN26" s="188">
        <f t="shared" si="23"/>
        <v>1.917985347985348E-2</v>
      </c>
      <c r="AO26" s="74">
        <f t="shared" si="24"/>
        <v>3.1875716027260317E-2</v>
      </c>
      <c r="AP26" s="73">
        <f t="shared" si="25"/>
        <v>8.1616259233329661E-3</v>
      </c>
      <c r="AQ26" s="206">
        <f t="shared" si="9"/>
        <v>8.7057343182218305E-3</v>
      </c>
      <c r="AR26" s="206">
        <f t="shared" si="10"/>
        <v>1.0227460470128238</v>
      </c>
      <c r="AS26" s="71">
        <f t="shared" si="11"/>
        <v>0.1232</v>
      </c>
      <c r="AT26" s="74">
        <f t="shared" si="12"/>
        <v>4.6199999999999998E-5</v>
      </c>
      <c r="AU26" s="73">
        <f t="shared" si="26"/>
        <v>1.5421013675827022</v>
      </c>
      <c r="AV26" s="71">
        <f t="shared" si="27"/>
        <v>25.333333333333336</v>
      </c>
      <c r="AW26" s="74">
        <f t="shared" si="28"/>
        <v>94.262041210704055</v>
      </c>
    </row>
    <row r="27" spans="17:49" x14ac:dyDescent="0.25">
      <c r="Q27">
        <v>20</v>
      </c>
      <c r="R27" s="73">
        <f t="shared" si="0"/>
        <v>24</v>
      </c>
      <c r="S27" s="71">
        <f t="shared" si="1"/>
        <v>1.1111111111111112</v>
      </c>
      <c r="T27" s="71">
        <f t="shared" si="2"/>
        <v>14</v>
      </c>
      <c r="U27" s="74">
        <f t="shared" si="3"/>
        <v>1.9047619047619049</v>
      </c>
      <c r="V27" s="73">
        <f>IF(Variable_Management!$B$20=3,2,IF((S27*R27/T27)&lt;((T27*(1-(T27/R27)))/(2*Lm*Fsw)),1,2))</f>
        <v>2</v>
      </c>
      <c r="W27" s="71">
        <f t="shared" si="13"/>
        <v>0.41666666666666663</v>
      </c>
      <c r="X27" s="74">
        <f t="shared" si="4"/>
        <v>0.58333333333333337</v>
      </c>
      <c r="Y27" s="73">
        <f t="shared" si="5"/>
        <v>5.099067599067598</v>
      </c>
      <c r="Z27" s="71">
        <f t="shared" si="30"/>
        <v>4.4542957042957037</v>
      </c>
      <c r="AA27" s="71">
        <f t="shared" si="31"/>
        <v>2.407244367630192</v>
      </c>
      <c r="AB27" s="71">
        <v>0</v>
      </c>
      <c r="AC27" s="71">
        <f t="shared" si="6"/>
        <v>9.2717207127796537E-3</v>
      </c>
      <c r="AD27" s="74">
        <f t="shared" si="16"/>
        <v>9.2717207127796537E-3</v>
      </c>
      <c r="AE27" s="73">
        <f t="shared" si="29"/>
        <v>0.79365079365079361</v>
      </c>
      <c r="AF27" s="71">
        <f t="shared" si="17"/>
        <v>1.5538695576805559</v>
      </c>
      <c r="AG27" s="71">
        <f t="shared" si="7"/>
        <v>9.6580424091454661E-3</v>
      </c>
      <c r="AH27" s="71">
        <f t="shared" si="18"/>
        <v>0.34693877551020408</v>
      </c>
      <c r="AI27" s="74">
        <f t="shared" si="19"/>
        <v>0.35659681791934955</v>
      </c>
      <c r="AJ27" s="73">
        <f t="shared" si="20"/>
        <v>1.1111111111111112</v>
      </c>
      <c r="AK27" s="71">
        <f t="shared" si="21"/>
        <v>1.8385632551535762</v>
      </c>
      <c r="AL27" s="71">
        <f t="shared" si="8"/>
        <v>1.3521259372803657E-2</v>
      </c>
      <c r="AM27" s="71">
        <f t="shared" si="22"/>
        <v>0</v>
      </c>
      <c r="AN27" s="188">
        <f t="shared" si="23"/>
        <v>1.9598901098901098E-2</v>
      </c>
      <c r="AO27" s="74">
        <f t="shared" si="24"/>
        <v>3.3120160471704754E-2</v>
      </c>
      <c r="AP27" s="73">
        <f t="shared" si="25"/>
        <v>8.6922381682309254E-3</v>
      </c>
      <c r="AQ27" s="206">
        <f t="shared" si="9"/>
        <v>9.2717207127796537E-3</v>
      </c>
      <c r="AR27" s="206">
        <f t="shared" si="10"/>
        <v>1.0227460470128238</v>
      </c>
      <c r="AS27" s="71">
        <f t="shared" si="11"/>
        <v>0.1232</v>
      </c>
      <c r="AT27" s="74">
        <f t="shared" si="12"/>
        <v>4.6199999999999998E-5</v>
      </c>
      <c r="AU27" s="73">
        <f t="shared" si="26"/>
        <v>1.5629449049976682</v>
      </c>
      <c r="AV27" s="71">
        <f t="shared" si="27"/>
        <v>26.666666666666668</v>
      </c>
      <c r="AW27" s="74">
        <f t="shared" si="28"/>
        <v>94.463455860772498</v>
      </c>
    </row>
    <row r="28" spans="17:49" x14ac:dyDescent="0.25">
      <c r="Q28">
        <v>21</v>
      </c>
      <c r="R28" s="73">
        <f t="shared" si="0"/>
        <v>24</v>
      </c>
      <c r="S28" s="71">
        <f t="shared" si="1"/>
        <v>1.1666666666666667</v>
      </c>
      <c r="T28" s="71">
        <f t="shared" si="2"/>
        <v>14</v>
      </c>
      <c r="U28" s="74">
        <f t="shared" si="3"/>
        <v>2</v>
      </c>
      <c r="V28" s="73">
        <f>IF(Variable_Management!$B$20=3,2,IF((S28*R28/T28)&lt;((T28*(1-(T28/R28)))/(2*Lm*Fsw)),1,2))</f>
        <v>2</v>
      </c>
      <c r="W28" s="71">
        <f t="shared" si="13"/>
        <v>0.41666666666666663</v>
      </c>
      <c r="X28" s="74">
        <f t="shared" si="4"/>
        <v>0.58333333333333337</v>
      </c>
      <c r="Y28" s="73">
        <f t="shared" si="5"/>
        <v>5.099067599067598</v>
      </c>
      <c r="Z28" s="71">
        <f t="shared" si="30"/>
        <v>4.5495337995337994</v>
      </c>
      <c r="AA28" s="71">
        <f t="shared" si="31"/>
        <v>2.4832856323135855</v>
      </c>
      <c r="AB28" s="71">
        <v>0</v>
      </c>
      <c r="AC28" s="71">
        <f t="shared" si="6"/>
        <v>9.8667320506481346E-3</v>
      </c>
      <c r="AD28" s="74">
        <f t="shared" si="16"/>
        <v>9.8667320506481346E-3</v>
      </c>
      <c r="AE28" s="73">
        <f t="shared" si="29"/>
        <v>0.83333333333333326</v>
      </c>
      <c r="AF28" s="71">
        <f t="shared" si="17"/>
        <v>1.6029539829711119</v>
      </c>
      <c r="AG28" s="71">
        <f t="shared" si="7"/>
        <v>1.0277845886091807E-2</v>
      </c>
      <c r="AH28" s="71">
        <f t="shared" si="18"/>
        <v>0.36428571428571427</v>
      </c>
      <c r="AI28" s="74">
        <f t="shared" si="19"/>
        <v>0.37456356017180609</v>
      </c>
      <c r="AJ28" s="73">
        <f t="shared" si="20"/>
        <v>1.1666666666666667</v>
      </c>
      <c r="AK28" s="71">
        <f t="shared" si="21"/>
        <v>1.8966407303788806</v>
      </c>
      <c r="AL28" s="71">
        <f t="shared" si="8"/>
        <v>1.4388984240528535E-2</v>
      </c>
      <c r="AM28" s="71">
        <f t="shared" si="22"/>
        <v>0</v>
      </c>
      <c r="AN28" s="188">
        <f t="shared" si="23"/>
        <v>2.0017948717948719E-2</v>
      </c>
      <c r="AO28" s="74">
        <f t="shared" si="24"/>
        <v>3.4406932958477257E-2</v>
      </c>
      <c r="AP28" s="73">
        <f t="shared" si="25"/>
        <v>9.2500612974826257E-3</v>
      </c>
      <c r="AQ28" s="206">
        <f t="shared" si="9"/>
        <v>9.8667320506481346E-3</v>
      </c>
      <c r="AR28" s="206">
        <f t="shared" si="10"/>
        <v>1.0227460470128238</v>
      </c>
      <c r="AS28" s="71">
        <f t="shared" si="11"/>
        <v>0.1232</v>
      </c>
      <c r="AT28" s="74">
        <f t="shared" si="12"/>
        <v>4.6199999999999998E-5</v>
      </c>
      <c r="AU28" s="73">
        <f t="shared" si="26"/>
        <v>1.5839462655418859</v>
      </c>
      <c r="AV28" s="71">
        <f t="shared" si="27"/>
        <v>28</v>
      </c>
      <c r="AW28" s="74">
        <f t="shared" si="28"/>
        <v>94.64592637059107</v>
      </c>
    </row>
    <row r="29" spans="17:49" x14ac:dyDescent="0.25">
      <c r="Q29">
        <v>22</v>
      </c>
      <c r="R29" s="73">
        <f t="shared" si="0"/>
        <v>24</v>
      </c>
      <c r="S29" s="71">
        <f t="shared" si="1"/>
        <v>1.2222222222222223</v>
      </c>
      <c r="T29" s="71">
        <f t="shared" si="2"/>
        <v>14</v>
      </c>
      <c r="U29" s="74">
        <f t="shared" si="3"/>
        <v>2.0952380952380953</v>
      </c>
      <c r="V29" s="73">
        <f>IF(Variable_Management!$B$20=3,2,IF((S29*R29/T29)&lt;((T29*(1-(T29/R29)))/(2*Lm*Fsw)),1,2))</f>
        <v>2</v>
      </c>
      <c r="W29" s="71">
        <f t="shared" si="13"/>
        <v>0.41666666666666663</v>
      </c>
      <c r="X29" s="74">
        <f t="shared" si="4"/>
        <v>0.58333333333333337</v>
      </c>
      <c r="Y29" s="73">
        <f t="shared" si="5"/>
        <v>5.099067599067598</v>
      </c>
      <c r="Z29" s="71">
        <f t="shared" si="30"/>
        <v>4.6447718947718943</v>
      </c>
      <c r="AA29" s="71">
        <f t="shared" si="31"/>
        <v>2.5606112956464213</v>
      </c>
      <c r="AB29" s="71">
        <v>0</v>
      </c>
      <c r="AC29" s="71">
        <f t="shared" si="6"/>
        <v>1.0490768331827272E-2</v>
      </c>
      <c r="AD29" s="74">
        <f t="shared" si="16"/>
        <v>1.0490768331827272E-2</v>
      </c>
      <c r="AE29" s="73">
        <f t="shared" si="29"/>
        <v>0.87301587301587302</v>
      </c>
      <c r="AF29" s="71">
        <f t="shared" si="17"/>
        <v>1.6528674840248645</v>
      </c>
      <c r="AG29" s="71">
        <f t="shared" si="7"/>
        <v>1.0927883678986743E-2</v>
      </c>
      <c r="AH29" s="71">
        <f t="shared" si="18"/>
        <v>0.38163265306122446</v>
      </c>
      <c r="AI29" s="74">
        <f t="shared" si="19"/>
        <v>0.39256053674021119</v>
      </c>
      <c r="AJ29" s="73">
        <f t="shared" si="20"/>
        <v>1.2222222222222223</v>
      </c>
      <c r="AK29" s="71">
        <f t="shared" si="21"/>
        <v>1.9556991812764459</v>
      </c>
      <c r="AL29" s="71">
        <f t="shared" si="8"/>
        <v>1.5299037150581445E-2</v>
      </c>
      <c r="AM29" s="71">
        <f t="shared" si="22"/>
        <v>0</v>
      </c>
      <c r="AN29" s="188">
        <f t="shared" si="23"/>
        <v>2.0436996336996336E-2</v>
      </c>
      <c r="AO29" s="74">
        <f t="shared" si="24"/>
        <v>3.5736033487577784E-2</v>
      </c>
      <c r="AP29" s="73">
        <f t="shared" si="25"/>
        <v>9.8350953110880671E-3</v>
      </c>
      <c r="AQ29" s="206">
        <f t="shared" si="9"/>
        <v>1.0490768331827272E-2</v>
      </c>
      <c r="AR29" s="206">
        <f t="shared" si="10"/>
        <v>1.0227460470128238</v>
      </c>
      <c r="AS29" s="71">
        <f t="shared" si="11"/>
        <v>0.1232</v>
      </c>
      <c r="AT29" s="74">
        <f t="shared" si="12"/>
        <v>4.6199999999999998E-5</v>
      </c>
      <c r="AU29" s="73">
        <f t="shared" si="26"/>
        <v>1.6051054492153554</v>
      </c>
      <c r="AV29" s="71">
        <f t="shared" si="27"/>
        <v>29.333333333333336</v>
      </c>
      <c r="AW29" s="74">
        <f t="shared" si="28"/>
        <v>94.811937795255716</v>
      </c>
    </row>
    <row r="30" spans="17:49" x14ac:dyDescent="0.25">
      <c r="Q30">
        <v>23</v>
      </c>
      <c r="R30" s="73">
        <f t="shared" si="0"/>
        <v>24</v>
      </c>
      <c r="S30" s="71">
        <f t="shared" si="1"/>
        <v>1.2777777777777779</v>
      </c>
      <c r="T30" s="71">
        <f t="shared" si="2"/>
        <v>14</v>
      </c>
      <c r="U30" s="74">
        <f t="shared" si="3"/>
        <v>2.1904761904761907</v>
      </c>
      <c r="V30" s="73">
        <f>IF(Variable_Management!$B$20=3,2,IF((S30*R30/T30)&lt;((T30*(1-(T30/R30)))/(2*Lm*Fsw)),1,2))</f>
        <v>2</v>
      </c>
      <c r="W30" s="71">
        <f t="shared" si="13"/>
        <v>0.41666666666666663</v>
      </c>
      <c r="X30" s="74">
        <f t="shared" si="4"/>
        <v>0.58333333333333337</v>
      </c>
      <c r="Y30" s="73">
        <f t="shared" si="5"/>
        <v>5.099067599067598</v>
      </c>
      <c r="Z30" s="71">
        <f t="shared" si="30"/>
        <v>4.7400099900099892</v>
      </c>
      <c r="AA30" s="71">
        <f t="shared" si="31"/>
        <v>2.6391084617154648</v>
      </c>
      <c r="AB30" s="71">
        <v>0</v>
      </c>
      <c r="AC30" s="71">
        <f t="shared" si="6"/>
        <v>1.1143829556317068E-2</v>
      </c>
      <c r="AD30" s="74">
        <f t="shared" si="16"/>
        <v>1.1143829556317068E-2</v>
      </c>
      <c r="AE30" s="73">
        <f t="shared" si="29"/>
        <v>0.91269841269841268</v>
      </c>
      <c r="AF30" s="71">
        <f t="shared" si="17"/>
        <v>1.7035371868431783</v>
      </c>
      <c r="AG30" s="71">
        <f t="shared" si="7"/>
        <v>1.1608155787830279E-2</v>
      </c>
      <c r="AH30" s="71">
        <f t="shared" si="18"/>
        <v>0.3989795918367347</v>
      </c>
      <c r="AI30" s="74">
        <f t="shared" si="19"/>
        <v>0.41058774762456496</v>
      </c>
      <c r="AJ30" s="73">
        <f t="shared" si="20"/>
        <v>1.2777777777777779</v>
      </c>
      <c r="AK30" s="71">
        <f t="shared" si="21"/>
        <v>2.0156523821682644</v>
      </c>
      <c r="AL30" s="71">
        <f t="shared" si="8"/>
        <v>1.6251418102962396E-2</v>
      </c>
      <c r="AM30" s="71">
        <f t="shared" si="22"/>
        <v>0</v>
      </c>
      <c r="AN30" s="188">
        <f t="shared" si="23"/>
        <v>2.0856043956043954E-2</v>
      </c>
      <c r="AO30" s="74">
        <f t="shared" si="24"/>
        <v>3.7107462059006349E-2</v>
      </c>
      <c r="AP30" s="73">
        <f t="shared" si="25"/>
        <v>1.0447340209047251E-2</v>
      </c>
      <c r="AQ30" s="206">
        <f t="shared" si="9"/>
        <v>1.1143829556317068E-2</v>
      </c>
      <c r="AR30" s="206">
        <f t="shared" si="10"/>
        <v>1.0227460470128238</v>
      </c>
      <c r="AS30" s="71">
        <f t="shared" si="11"/>
        <v>0.1232</v>
      </c>
      <c r="AT30" s="74">
        <f t="shared" si="12"/>
        <v>4.6199999999999998E-5</v>
      </c>
      <c r="AU30" s="73">
        <f t="shared" si="26"/>
        <v>1.6264224560180764</v>
      </c>
      <c r="AV30" s="71">
        <f t="shared" si="27"/>
        <v>30.666666666666671</v>
      </c>
      <c r="AW30" s="74">
        <f t="shared" si="28"/>
        <v>94.963558766895503</v>
      </c>
    </row>
    <row r="31" spans="17:49" x14ac:dyDescent="0.25">
      <c r="Q31">
        <v>24</v>
      </c>
      <c r="R31" s="73">
        <f t="shared" si="0"/>
        <v>24</v>
      </c>
      <c r="S31" s="71">
        <f t="shared" si="1"/>
        <v>1.3333333333333335</v>
      </c>
      <c r="T31" s="71">
        <f t="shared" si="2"/>
        <v>14</v>
      </c>
      <c r="U31" s="74">
        <f t="shared" si="3"/>
        <v>2.2857142857142856</v>
      </c>
      <c r="V31" s="73">
        <f>IF(Variable_Management!$B$20=3,2,IF((S31*R31/T31)&lt;((T31*(1-(T31/R31)))/(2*Lm*Fsw)),1,2))</f>
        <v>2</v>
      </c>
      <c r="W31" s="71">
        <f t="shared" si="13"/>
        <v>0.41666666666666663</v>
      </c>
      <c r="X31" s="74">
        <f t="shared" si="4"/>
        <v>0.58333333333333337</v>
      </c>
      <c r="Y31" s="73">
        <f t="shared" si="5"/>
        <v>5.099067599067598</v>
      </c>
      <c r="Z31" s="71">
        <f t="shared" si="30"/>
        <v>4.8352480852480841</v>
      </c>
      <c r="AA31" s="71">
        <f t="shared" si="31"/>
        <v>2.7186756569281028</v>
      </c>
      <c r="AB31" s="71">
        <v>0</v>
      </c>
      <c r="AC31" s="71">
        <f t="shared" si="6"/>
        <v>1.1825915724117522E-2</v>
      </c>
      <c r="AD31" s="74">
        <f t="shared" si="16"/>
        <v>1.1825915724117522E-2</v>
      </c>
      <c r="AE31" s="73">
        <f t="shared" si="29"/>
        <v>0.95238095238095222</v>
      </c>
      <c r="AF31" s="71">
        <f t="shared" si="17"/>
        <v>1.7548975905036746</v>
      </c>
      <c r="AG31" s="71">
        <f t="shared" si="7"/>
        <v>1.231866221262241E-2</v>
      </c>
      <c r="AH31" s="71">
        <f t="shared" si="18"/>
        <v>0.41632653061224478</v>
      </c>
      <c r="AI31" s="74">
        <f t="shared" si="19"/>
        <v>0.42864519282486718</v>
      </c>
      <c r="AJ31" s="73">
        <f t="shared" si="20"/>
        <v>1.3333333333333333</v>
      </c>
      <c r="AK31" s="71">
        <f t="shared" si="21"/>
        <v>2.0764228313178039</v>
      </c>
      <c r="AL31" s="71">
        <f t="shared" si="8"/>
        <v>1.7246127097671381E-2</v>
      </c>
      <c r="AM31" s="71">
        <f t="shared" si="22"/>
        <v>0</v>
      </c>
      <c r="AN31" s="188">
        <f t="shared" si="23"/>
        <v>2.1275091575091571E-2</v>
      </c>
      <c r="AO31" s="74">
        <f t="shared" si="24"/>
        <v>3.8521218672762952E-2</v>
      </c>
      <c r="AP31" s="73">
        <f t="shared" si="25"/>
        <v>1.1086795991360176E-2</v>
      </c>
      <c r="AQ31" s="206">
        <f t="shared" si="9"/>
        <v>1.1825915724117522E-2</v>
      </c>
      <c r="AR31" s="206">
        <f t="shared" si="10"/>
        <v>1.0227460470128238</v>
      </c>
      <c r="AS31" s="71">
        <f t="shared" si="11"/>
        <v>0.1232</v>
      </c>
      <c r="AT31" s="74">
        <f t="shared" si="12"/>
        <v>4.6199999999999998E-5</v>
      </c>
      <c r="AU31" s="73">
        <f t="shared" si="26"/>
        <v>1.6478972859500491</v>
      </c>
      <c r="AV31" s="71">
        <f t="shared" si="27"/>
        <v>32</v>
      </c>
      <c r="AW31" s="74">
        <f t="shared" si="28"/>
        <v>95.102525212955442</v>
      </c>
    </row>
    <row r="32" spans="17:49" x14ac:dyDescent="0.25">
      <c r="Q32">
        <v>25</v>
      </c>
      <c r="R32" s="73">
        <f t="shared" si="0"/>
        <v>24</v>
      </c>
      <c r="S32" s="71">
        <f t="shared" si="1"/>
        <v>1.3888888888888891</v>
      </c>
      <c r="T32" s="71">
        <f t="shared" si="2"/>
        <v>14</v>
      </c>
      <c r="U32" s="74">
        <f t="shared" si="3"/>
        <v>2.3809523809523809</v>
      </c>
      <c r="V32" s="73">
        <f>IF(Variable_Management!$B$20=3,2,IF((S32*R32/T32)&lt;((T32*(1-(T32/R32)))/(2*Lm*Fsw)),1,2))</f>
        <v>2</v>
      </c>
      <c r="W32" s="71">
        <f t="shared" si="13"/>
        <v>0.41666666666666663</v>
      </c>
      <c r="X32" s="74">
        <f t="shared" si="4"/>
        <v>0.58333333333333337</v>
      </c>
      <c r="Y32" s="73">
        <f t="shared" si="5"/>
        <v>5.099067599067598</v>
      </c>
      <c r="Z32" s="71">
        <f t="shared" si="30"/>
        <v>4.9304861804861799</v>
      </c>
      <c r="AA32" s="71">
        <f t="shared" si="31"/>
        <v>2.79922163681583</v>
      </c>
      <c r="AB32" s="71">
        <v>0</v>
      </c>
      <c r="AC32" s="71">
        <f t="shared" si="6"/>
        <v>1.2537026835228633E-2</v>
      </c>
      <c r="AD32" s="74">
        <f t="shared" si="16"/>
        <v>1.2537026835228633E-2</v>
      </c>
      <c r="AE32" s="73">
        <f t="shared" si="29"/>
        <v>0.99206349206349198</v>
      </c>
      <c r="AF32" s="71">
        <f t="shared" si="17"/>
        <v>1.8068897969551954</v>
      </c>
      <c r="AG32" s="71">
        <f t="shared" si="7"/>
        <v>1.3059402953363148E-2</v>
      </c>
      <c r="AH32" s="71">
        <f t="shared" si="18"/>
        <v>0.43367346938775503</v>
      </c>
      <c r="AI32" s="74">
        <f t="shared" si="19"/>
        <v>0.44673287234111819</v>
      </c>
      <c r="AJ32" s="73">
        <f t="shared" si="20"/>
        <v>1.3888888888888891</v>
      </c>
      <c r="AK32" s="71">
        <f t="shared" si="21"/>
        <v>2.1379408396111206</v>
      </c>
      <c r="AL32" s="71">
        <f t="shared" si="8"/>
        <v>1.8283164134708416E-2</v>
      </c>
      <c r="AM32" s="71">
        <f t="shared" si="22"/>
        <v>0</v>
      </c>
      <c r="AN32" s="188">
        <f t="shared" si="23"/>
        <v>2.1694139194139192E-2</v>
      </c>
      <c r="AO32" s="74">
        <f t="shared" si="24"/>
        <v>3.9977303328847608E-2</v>
      </c>
      <c r="AP32" s="73">
        <f t="shared" si="25"/>
        <v>1.1753462658026842E-2</v>
      </c>
      <c r="AQ32" s="206">
        <f t="shared" si="9"/>
        <v>1.2537026835228633E-2</v>
      </c>
      <c r="AR32" s="206">
        <f t="shared" si="10"/>
        <v>1.0227460470128238</v>
      </c>
      <c r="AS32" s="71">
        <f t="shared" si="11"/>
        <v>0.1232</v>
      </c>
      <c r="AT32" s="74">
        <f t="shared" si="12"/>
        <v>4.6199999999999998E-5</v>
      </c>
      <c r="AU32" s="73">
        <f t="shared" si="26"/>
        <v>1.6695299390112737</v>
      </c>
      <c r="AV32" s="71">
        <f t="shared" si="27"/>
        <v>33.333333333333336</v>
      </c>
      <c r="AW32" s="74">
        <f t="shared" si="28"/>
        <v>95.23030465816106</v>
      </c>
    </row>
    <row r="33" spans="17:49" x14ac:dyDescent="0.25">
      <c r="Q33">
        <v>26</v>
      </c>
      <c r="R33" s="73">
        <f t="shared" si="0"/>
        <v>24</v>
      </c>
      <c r="S33" s="71">
        <f t="shared" si="1"/>
        <v>1.4444444444444446</v>
      </c>
      <c r="T33" s="71">
        <f t="shared" si="2"/>
        <v>14</v>
      </c>
      <c r="U33" s="74">
        <f t="shared" si="3"/>
        <v>2.4761904761904767</v>
      </c>
      <c r="V33" s="73">
        <f>IF(Variable_Management!$B$20=3,2,IF((S33*R33/T33)&lt;((T33*(1-(T33/R33)))/(2*Lm*Fsw)),1,2))</f>
        <v>2</v>
      </c>
      <c r="W33" s="71">
        <f t="shared" si="13"/>
        <v>0.41666666666666663</v>
      </c>
      <c r="X33" s="74">
        <f t="shared" si="4"/>
        <v>0.58333333333333337</v>
      </c>
      <c r="Y33" s="73">
        <f t="shared" si="5"/>
        <v>5.099067599067598</v>
      </c>
      <c r="Z33" s="71">
        <f t="shared" si="30"/>
        <v>5.0257242757242757</v>
      </c>
      <c r="AA33" s="71">
        <f t="shared" si="31"/>
        <v>2.88066429943364</v>
      </c>
      <c r="AB33" s="71">
        <v>0</v>
      </c>
      <c r="AC33" s="71">
        <f t="shared" si="6"/>
        <v>1.3277162889650408E-2</v>
      </c>
      <c r="AD33" s="74">
        <f t="shared" si="16"/>
        <v>1.3277162889650408E-2</v>
      </c>
      <c r="AE33" s="73">
        <f t="shared" si="29"/>
        <v>1.0317460317460319</v>
      </c>
      <c r="AF33" s="71">
        <f t="shared" si="17"/>
        <v>1.8594608096201242</v>
      </c>
      <c r="AG33" s="71">
        <f t="shared" si="7"/>
        <v>1.3830378010052512E-2</v>
      </c>
      <c r="AH33" s="71">
        <f t="shared" si="18"/>
        <v>0.45102040816326538</v>
      </c>
      <c r="AI33" s="74">
        <f t="shared" si="19"/>
        <v>0.46485078617331788</v>
      </c>
      <c r="AJ33" s="73">
        <f t="shared" si="20"/>
        <v>1.4444444444444449</v>
      </c>
      <c r="AK33" s="71">
        <f t="shared" si="21"/>
        <v>2.2001437006519322</v>
      </c>
      <c r="AL33" s="71">
        <f t="shared" si="8"/>
        <v>1.9362529214073516E-2</v>
      </c>
      <c r="AM33" s="71">
        <f t="shared" si="22"/>
        <v>0</v>
      </c>
      <c r="AN33" s="188">
        <f t="shared" si="23"/>
        <v>2.2113186813186813E-2</v>
      </c>
      <c r="AO33" s="74">
        <f t="shared" si="24"/>
        <v>4.1475716027260329E-2</v>
      </c>
      <c r="AP33" s="73">
        <f t="shared" si="25"/>
        <v>1.2447340209047256E-2</v>
      </c>
      <c r="AQ33" s="206">
        <f t="shared" si="9"/>
        <v>1.3277162889650408E-2</v>
      </c>
      <c r="AR33" s="206">
        <f t="shared" si="10"/>
        <v>1.0227460470128238</v>
      </c>
      <c r="AS33" s="71">
        <f t="shared" si="11"/>
        <v>0.1232</v>
      </c>
      <c r="AT33" s="74">
        <f t="shared" si="12"/>
        <v>4.6199999999999998E-5</v>
      </c>
      <c r="AU33" s="73">
        <f t="shared" si="26"/>
        <v>1.69132041520175</v>
      </c>
      <c r="AV33" s="71">
        <f t="shared" si="27"/>
        <v>34.666666666666671</v>
      </c>
      <c r="AW33" s="74">
        <f t="shared" si="28"/>
        <v>95.348146168286618</v>
      </c>
    </row>
    <row r="34" spans="17:49" x14ac:dyDescent="0.25">
      <c r="Q34">
        <v>27</v>
      </c>
      <c r="R34" s="73">
        <f t="shared" si="0"/>
        <v>24</v>
      </c>
      <c r="S34" s="71">
        <f t="shared" si="1"/>
        <v>1.5</v>
      </c>
      <c r="T34" s="71">
        <f t="shared" si="2"/>
        <v>14</v>
      </c>
      <c r="U34" s="74">
        <f t="shared" si="3"/>
        <v>2.5714285714285716</v>
      </c>
      <c r="V34" s="73">
        <f>IF(Variable_Management!$B$20=3,2,IF((S34*R34/T34)&lt;((T34*(1-(T34/R34)))/(2*Lm*Fsw)),1,2))</f>
        <v>2</v>
      </c>
      <c r="W34" s="71">
        <f t="shared" si="13"/>
        <v>0.41666666666666663</v>
      </c>
      <c r="X34" s="74">
        <f t="shared" si="4"/>
        <v>0.58333333333333337</v>
      </c>
      <c r="Y34" s="73">
        <f t="shared" si="5"/>
        <v>5.099067599067598</v>
      </c>
      <c r="Z34" s="71">
        <f t="shared" si="30"/>
        <v>5.1209623709623706</v>
      </c>
      <c r="AA34" s="71">
        <f t="shared" si="31"/>
        <v>2.9629297037922226</v>
      </c>
      <c r="AB34" s="71">
        <v>0</v>
      </c>
      <c r="AC34" s="71">
        <f t="shared" si="6"/>
        <v>1.404632388738283E-2</v>
      </c>
      <c r="AD34" s="74">
        <f t="shared" si="16"/>
        <v>1.404632388738283E-2</v>
      </c>
      <c r="AE34" s="73">
        <f t="shared" si="29"/>
        <v>1.0714285714285714</v>
      </c>
      <c r="AF34" s="71">
        <f t="shared" si="17"/>
        <v>1.9125628997950925</v>
      </c>
      <c r="AG34" s="71">
        <f t="shared" si="7"/>
        <v>1.4631587382690454E-2</v>
      </c>
      <c r="AH34" s="71">
        <f t="shared" si="18"/>
        <v>0.46836734693877552</v>
      </c>
      <c r="AI34" s="74">
        <f t="shared" si="19"/>
        <v>0.48299893432146596</v>
      </c>
      <c r="AJ34" s="73">
        <f t="shared" si="20"/>
        <v>1.5000000000000002</v>
      </c>
      <c r="AK34" s="71">
        <f t="shared" si="21"/>
        <v>2.2629749410768247</v>
      </c>
      <c r="AL34" s="71">
        <f t="shared" si="8"/>
        <v>2.0484222335766637E-2</v>
      </c>
      <c r="AM34" s="71">
        <f t="shared" si="22"/>
        <v>0</v>
      </c>
      <c r="AN34" s="188">
        <f t="shared" si="23"/>
        <v>2.253223443223443E-2</v>
      </c>
      <c r="AO34" s="74">
        <f t="shared" si="24"/>
        <v>4.3016456768001067E-2</v>
      </c>
      <c r="AP34" s="73">
        <f t="shared" si="25"/>
        <v>1.3168428644421403E-2</v>
      </c>
      <c r="AQ34" s="206">
        <f t="shared" si="9"/>
        <v>1.404632388738283E-2</v>
      </c>
      <c r="AR34" s="206">
        <f t="shared" si="10"/>
        <v>1.0227460470128238</v>
      </c>
      <c r="AS34" s="71">
        <f t="shared" si="11"/>
        <v>0.1232</v>
      </c>
      <c r="AT34" s="74">
        <f t="shared" si="12"/>
        <v>4.6199999999999998E-5</v>
      </c>
      <c r="AU34" s="73">
        <f t="shared" si="26"/>
        <v>1.7132687145214778</v>
      </c>
      <c r="AV34" s="71">
        <f t="shared" si="27"/>
        <v>36</v>
      </c>
      <c r="AW34" s="74">
        <f t="shared" si="28"/>
        <v>95.457119541956388</v>
      </c>
    </row>
    <row r="35" spans="17:49" x14ac:dyDescent="0.25">
      <c r="Q35">
        <v>28</v>
      </c>
      <c r="R35" s="73">
        <f t="shared" si="0"/>
        <v>24</v>
      </c>
      <c r="S35" s="71">
        <f t="shared" si="1"/>
        <v>1.5555555555555556</v>
      </c>
      <c r="T35" s="71">
        <f t="shared" si="2"/>
        <v>14</v>
      </c>
      <c r="U35" s="74">
        <f t="shared" si="3"/>
        <v>2.666666666666667</v>
      </c>
      <c r="V35" s="73">
        <f>IF(Variable_Management!$B$20=3,2,IF((S35*R35/T35)&lt;((T35*(1-(T35/R35)))/(2*Lm*Fsw)),1,2))</f>
        <v>2</v>
      </c>
      <c r="W35" s="71">
        <f t="shared" si="13"/>
        <v>0.41666666666666663</v>
      </c>
      <c r="X35" s="74">
        <f t="shared" si="4"/>
        <v>0.58333333333333337</v>
      </c>
      <c r="Y35" s="73">
        <f t="shared" si="5"/>
        <v>5.099067599067598</v>
      </c>
      <c r="Z35" s="71">
        <f t="shared" si="30"/>
        <v>5.2162004662004655</v>
      </c>
      <c r="AA35" s="71">
        <f t="shared" si="31"/>
        <v>3.0459511885068342</v>
      </c>
      <c r="AB35" s="71">
        <v>0</v>
      </c>
      <c r="AC35" s="71">
        <f t="shared" si="6"/>
        <v>1.4844509828425913E-2</v>
      </c>
      <c r="AD35" s="74">
        <f t="shared" si="16"/>
        <v>1.4844509828425913E-2</v>
      </c>
      <c r="AE35" s="73">
        <f t="shared" si="29"/>
        <v>1.1111111111111112</v>
      </c>
      <c r="AF35" s="71">
        <f t="shared" si="17"/>
        <v>1.9661530377412757</v>
      </c>
      <c r="AG35" s="71">
        <f t="shared" si="7"/>
        <v>1.5463031071276985E-2</v>
      </c>
      <c r="AH35" s="71">
        <f t="shared" si="18"/>
        <v>0.48571428571428565</v>
      </c>
      <c r="AI35" s="74">
        <f t="shared" si="19"/>
        <v>0.50117731678556265</v>
      </c>
      <c r="AJ35" s="73">
        <f t="shared" si="20"/>
        <v>1.5555555555555558</v>
      </c>
      <c r="AK35" s="71">
        <f t="shared" si="21"/>
        <v>2.3263836474122117</v>
      </c>
      <c r="AL35" s="71">
        <f t="shared" si="8"/>
        <v>2.1648243499787782E-2</v>
      </c>
      <c r="AM35" s="71">
        <f t="shared" si="22"/>
        <v>0</v>
      </c>
      <c r="AN35" s="188">
        <f t="shared" si="23"/>
        <v>2.2951282051282048E-2</v>
      </c>
      <c r="AO35" s="74">
        <f t="shared" si="24"/>
        <v>4.459952555106983E-2</v>
      </c>
      <c r="AP35" s="73">
        <f t="shared" si="25"/>
        <v>1.3916727964149294E-2</v>
      </c>
      <c r="AQ35" s="206">
        <f t="shared" si="9"/>
        <v>1.4844509828425913E-2</v>
      </c>
      <c r="AR35" s="206">
        <f t="shared" si="10"/>
        <v>1.0227460470128238</v>
      </c>
      <c r="AS35" s="71">
        <f t="shared" si="11"/>
        <v>0.1232</v>
      </c>
      <c r="AT35" s="74">
        <f t="shared" si="12"/>
        <v>4.6199999999999998E-5</v>
      </c>
      <c r="AU35" s="73">
        <f t="shared" si="26"/>
        <v>1.7353748369704574</v>
      </c>
      <c r="AV35" s="71">
        <f t="shared" si="27"/>
        <v>37.333333333333336</v>
      </c>
      <c r="AW35" s="74">
        <f t="shared" si="28"/>
        <v>95.558146357422899</v>
      </c>
    </row>
    <row r="36" spans="17:49" x14ac:dyDescent="0.25">
      <c r="Q36">
        <v>29</v>
      </c>
      <c r="R36" s="73">
        <f t="shared" si="0"/>
        <v>24</v>
      </c>
      <c r="S36" s="71">
        <f t="shared" si="1"/>
        <v>1.6111111111111112</v>
      </c>
      <c r="T36" s="71">
        <f t="shared" si="2"/>
        <v>14</v>
      </c>
      <c r="U36" s="74">
        <f t="shared" si="3"/>
        <v>2.7619047619047623</v>
      </c>
      <c r="V36" s="73">
        <f>IF(Variable_Management!$B$20=3,2,IF((S36*R36/T36)&lt;((T36*(1-(T36/R36)))/(2*Lm*Fsw)),1,2))</f>
        <v>2</v>
      </c>
      <c r="W36" s="71">
        <f t="shared" si="13"/>
        <v>0.41666666666666663</v>
      </c>
      <c r="X36" s="74">
        <f t="shared" si="4"/>
        <v>0.58333333333333337</v>
      </c>
      <c r="Y36" s="73">
        <f t="shared" si="5"/>
        <v>5.099067599067598</v>
      </c>
      <c r="Z36" s="71">
        <f t="shared" si="30"/>
        <v>5.3114385614385613</v>
      </c>
      <c r="AA36" s="71">
        <f t="shared" si="31"/>
        <v>3.1296685839697602</v>
      </c>
      <c r="AB36" s="71">
        <v>0</v>
      </c>
      <c r="AC36" s="71">
        <f t="shared" si="6"/>
        <v>1.5671720712779655E-2</v>
      </c>
      <c r="AD36" s="74">
        <f t="shared" si="16"/>
        <v>1.5671720712779655E-2</v>
      </c>
      <c r="AE36" s="73">
        <f t="shared" si="29"/>
        <v>1.1507936507936509</v>
      </c>
      <c r="AF36" s="71">
        <f t="shared" si="17"/>
        <v>2.0201923841439053</v>
      </c>
      <c r="AG36" s="71">
        <f t="shared" si="7"/>
        <v>1.6324709075812145E-2</v>
      </c>
      <c r="AH36" s="71">
        <f t="shared" si="18"/>
        <v>0.50306122448979584</v>
      </c>
      <c r="AI36" s="74">
        <f t="shared" si="19"/>
        <v>0.51938593356560803</v>
      </c>
      <c r="AJ36" s="73">
        <f t="shared" si="20"/>
        <v>1.6111111111111114</v>
      </c>
      <c r="AK36" s="71">
        <f t="shared" si="21"/>
        <v>2.3903238643611142</v>
      </c>
      <c r="AL36" s="71">
        <f t="shared" si="8"/>
        <v>2.2854592706137003E-2</v>
      </c>
      <c r="AM36" s="71">
        <f t="shared" si="22"/>
        <v>0</v>
      </c>
      <c r="AN36" s="188">
        <f t="shared" si="23"/>
        <v>2.3370329670329672E-2</v>
      </c>
      <c r="AO36" s="74">
        <f t="shared" si="24"/>
        <v>4.6224922376466679E-2</v>
      </c>
      <c r="AP36" s="73">
        <f t="shared" si="25"/>
        <v>1.4692238168230926E-2</v>
      </c>
      <c r="AQ36" s="206">
        <f t="shared" si="9"/>
        <v>1.5671720712779655E-2</v>
      </c>
      <c r="AR36" s="206">
        <f t="shared" si="10"/>
        <v>1.0227460470128238</v>
      </c>
      <c r="AS36" s="71">
        <f t="shared" si="11"/>
        <v>0.1232</v>
      </c>
      <c r="AT36" s="74">
        <f t="shared" si="12"/>
        <v>4.6199999999999998E-5</v>
      </c>
      <c r="AU36" s="73">
        <f t="shared" si="26"/>
        <v>1.7576387825486888</v>
      </c>
      <c r="AV36" s="71">
        <f t="shared" si="27"/>
        <v>38.666666666666671</v>
      </c>
      <c r="AW36" s="74">
        <f t="shared" si="28"/>
        <v>95.652024783068214</v>
      </c>
    </row>
    <row r="37" spans="17:49" x14ac:dyDescent="0.25">
      <c r="Q37">
        <v>30</v>
      </c>
      <c r="R37" s="73">
        <f t="shared" si="0"/>
        <v>24</v>
      </c>
      <c r="S37" s="71">
        <f t="shared" si="1"/>
        <v>1.6666666666666667</v>
      </c>
      <c r="T37" s="71">
        <f t="shared" si="2"/>
        <v>14</v>
      </c>
      <c r="U37" s="74">
        <f t="shared" si="3"/>
        <v>2.8571428571428572</v>
      </c>
      <c r="V37" s="73">
        <f>IF(Variable_Management!$B$20=3,2,IF((S37*R37/T37)&lt;((T37*(1-(T37/R37)))/(2*Lm*Fsw)),1,2))</f>
        <v>2</v>
      </c>
      <c r="W37" s="71">
        <f t="shared" si="13"/>
        <v>0.41666666666666663</v>
      </c>
      <c r="X37" s="74">
        <f t="shared" si="4"/>
        <v>0.58333333333333337</v>
      </c>
      <c r="Y37" s="73">
        <f t="shared" si="5"/>
        <v>5.099067599067598</v>
      </c>
      <c r="Z37" s="71">
        <f t="shared" si="30"/>
        <v>5.4066766566766562</v>
      </c>
      <c r="AA37" s="71">
        <f t="shared" si="31"/>
        <v>3.2140275104263702</v>
      </c>
      <c r="AB37" s="71">
        <v>0</v>
      </c>
      <c r="AC37" s="71">
        <f t="shared" si="6"/>
        <v>1.6527956540444054E-2</v>
      </c>
      <c r="AD37" s="74">
        <f t="shared" si="16"/>
        <v>1.6527956540444054E-2</v>
      </c>
      <c r="AE37" s="73">
        <f t="shared" si="29"/>
        <v>1.1904761904761905</v>
      </c>
      <c r="AF37" s="71">
        <f t="shared" si="17"/>
        <v>2.0746458370223033</v>
      </c>
      <c r="AG37" s="71">
        <f t="shared" si="7"/>
        <v>1.7216621396295897E-2</v>
      </c>
      <c r="AH37" s="71">
        <f t="shared" si="18"/>
        <v>0.52040816326530603</v>
      </c>
      <c r="AI37" s="74">
        <f t="shared" si="19"/>
        <v>0.53762478466160191</v>
      </c>
      <c r="AJ37" s="73">
        <f t="shared" si="20"/>
        <v>1.6666666666666667</v>
      </c>
      <c r="AK37" s="71">
        <f t="shared" si="21"/>
        <v>2.4547540586998857</v>
      </c>
      <c r="AL37" s="71">
        <f t="shared" si="8"/>
        <v>2.4103269954814249E-2</v>
      </c>
      <c r="AM37" s="71">
        <f t="shared" si="22"/>
        <v>0</v>
      </c>
      <c r="AN37" s="188">
        <f t="shared" si="23"/>
        <v>2.378937728937729E-2</v>
      </c>
      <c r="AO37" s="74">
        <f t="shared" si="24"/>
        <v>4.7892647244191539E-2</v>
      </c>
      <c r="AP37" s="73">
        <f t="shared" si="25"/>
        <v>1.5494959256666298E-2</v>
      </c>
      <c r="AQ37" s="206">
        <f t="shared" si="9"/>
        <v>1.6527956540444054E-2</v>
      </c>
      <c r="AR37" s="206">
        <f t="shared" si="10"/>
        <v>1.0227460470128238</v>
      </c>
      <c r="AS37" s="71">
        <f t="shared" si="11"/>
        <v>0.1232</v>
      </c>
      <c r="AT37" s="74">
        <f t="shared" si="12"/>
        <v>4.6199999999999998E-5</v>
      </c>
      <c r="AU37" s="73">
        <f t="shared" si="26"/>
        <v>1.7800605512561716</v>
      </c>
      <c r="AV37" s="71">
        <f t="shared" si="27"/>
        <v>40</v>
      </c>
      <c r="AW37" s="74">
        <f t="shared" si="28"/>
        <v>95.739449565726758</v>
      </c>
    </row>
    <row r="38" spans="17:49" x14ac:dyDescent="0.25">
      <c r="Q38">
        <v>31</v>
      </c>
      <c r="R38" s="73">
        <f t="shared" si="0"/>
        <v>24</v>
      </c>
      <c r="S38" s="71">
        <f t="shared" si="1"/>
        <v>1.7222222222222223</v>
      </c>
      <c r="T38" s="71">
        <f t="shared" si="2"/>
        <v>14</v>
      </c>
      <c r="U38" s="74">
        <f t="shared" si="3"/>
        <v>2.9523809523809526</v>
      </c>
      <c r="V38" s="73">
        <f>IF(Variable_Management!$B$20=3,2,IF((S38*R38/T38)&lt;((T38*(1-(T38/R38)))/(2*Lm*Fsw)),1,2))</f>
        <v>2</v>
      </c>
      <c r="W38" s="71">
        <f t="shared" si="13"/>
        <v>0.41666666666666663</v>
      </c>
      <c r="X38" s="74">
        <f t="shared" si="4"/>
        <v>0.58333333333333337</v>
      </c>
      <c r="Y38" s="73">
        <f t="shared" si="5"/>
        <v>5.099067599067598</v>
      </c>
      <c r="Z38" s="71">
        <f t="shared" si="30"/>
        <v>5.501914751914752</v>
      </c>
      <c r="AA38" s="71">
        <f t="shared" si="31"/>
        <v>3.2989787540444913</v>
      </c>
      <c r="AB38" s="71">
        <v>0</v>
      </c>
      <c r="AC38" s="71">
        <f t="shared" si="6"/>
        <v>1.7413217311419111E-2</v>
      </c>
      <c r="AD38" s="74">
        <f t="shared" si="16"/>
        <v>1.7413217311419111E-2</v>
      </c>
      <c r="AE38" s="73">
        <f t="shared" si="29"/>
        <v>1.2301587301587302</v>
      </c>
      <c r="AF38" s="71">
        <f t="shared" si="17"/>
        <v>2.1294816289844012</v>
      </c>
      <c r="AG38" s="71">
        <f t="shared" si="7"/>
        <v>1.8138768032728236E-2</v>
      </c>
      <c r="AH38" s="71">
        <f t="shared" si="18"/>
        <v>0.53775510204081634</v>
      </c>
      <c r="AI38" s="74">
        <f t="shared" si="19"/>
        <v>0.55589387007354452</v>
      </c>
      <c r="AJ38" s="73">
        <f t="shared" si="20"/>
        <v>1.7222222222222223</v>
      </c>
      <c r="AK38" s="71">
        <f t="shared" si="21"/>
        <v>2.5196366427433308</v>
      </c>
      <c r="AL38" s="71">
        <f t="shared" si="8"/>
        <v>2.5394275245819532E-2</v>
      </c>
      <c r="AM38" s="71">
        <f t="shared" si="22"/>
        <v>0</v>
      </c>
      <c r="AN38" s="188">
        <f t="shared" si="23"/>
        <v>2.4208424908424911E-2</v>
      </c>
      <c r="AO38" s="74">
        <f t="shared" si="24"/>
        <v>4.9602700154244443E-2</v>
      </c>
      <c r="AP38" s="73">
        <f t="shared" si="25"/>
        <v>1.6324891229455414E-2</v>
      </c>
      <c r="AQ38" s="206">
        <f t="shared" si="9"/>
        <v>1.7413217311419111E-2</v>
      </c>
      <c r="AR38" s="206">
        <f t="shared" si="10"/>
        <v>1.0227460470128238</v>
      </c>
      <c r="AS38" s="71">
        <f t="shared" si="11"/>
        <v>0.1232</v>
      </c>
      <c r="AT38" s="74">
        <f t="shared" si="12"/>
        <v>4.6199999999999998E-5</v>
      </c>
      <c r="AU38" s="73">
        <f t="shared" si="26"/>
        <v>1.8026401430929062</v>
      </c>
      <c r="AV38" s="71">
        <f t="shared" si="27"/>
        <v>41.333333333333336</v>
      </c>
      <c r="AW38" s="74">
        <f t="shared" si="28"/>
        <v>95.821028255968187</v>
      </c>
    </row>
    <row r="39" spans="17:49" x14ac:dyDescent="0.25">
      <c r="Q39">
        <v>32</v>
      </c>
      <c r="R39" s="73">
        <f t="shared" si="0"/>
        <v>24</v>
      </c>
      <c r="S39" s="71">
        <f t="shared" ref="S39:S70" si="32">Q39*$O$12</f>
        <v>1.7777777777777779</v>
      </c>
      <c r="T39" s="71">
        <f t="shared" si="2"/>
        <v>14</v>
      </c>
      <c r="U39" s="74">
        <f t="shared" ref="U39:U70" si="33">(R39*S39)/(T39*EFF_est)</f>
        <v>3.0476190476190479</v>
      </c>
      <c r="V39" s="73">
        <f>IF(Variable_Management!$B$20=3,2,IF((S39*R39/T39)&lt;((T39*(1-(T39/R39)))/(2*Lm*Fsw)),1,2))</f>
        <v>2</v>
      </c>
      <c r="W39" s="71">
        <f t="shared" ref="W39:W70" si="34">CHOOSE(V39,SQRT((2*S39*Lm*Fsw*(R39-T39))/((T39)^2)),1-(T39/R39))</f>
        <v>0.41666666666666663</v>
      </c>
      <c r="X39" s="74">
        <f t="shared" ref="X39:X70" si="35">CHOOSE(V39,(Lm*Z39*Fsw)/(R39-T39),1-W39)</f>
        <v>0.58333333333333337</v>
      </c>
      <c r="Y39" s="73">
        <f t="shared" ref="Y39:Y70" si="36">(T39*W39)/(Lm*Fsw)</f>
        <v>5.099067599067598</v>
      </c>
      <c r="Z39" s="71">
        <f t="shared" si="30"/>
        <v>5.5971528471528469</v>
      </c>
      <c r="AA39" s="71">
        <f t="shared" si="31"/>
        <v>3.3844777131878878</v>
      </c>
      <c r="AB39" s="71">
        <v>0</v>
      </c>
      <c r="AC39" s="71">
        <f t="shared" ref="AC39:AC70" si="37">(AA39^2)*Rdcr</f>
        <v>1.8327503025704822E-2</v>
      </c>
      <c r="AD39" s="74">
        <f t="shared" si="16"/>
        <v>1.8327503025704822E-2</v>
      </c>
      <c r="AE39" s="73">
        <f t="shared" si="29"/>
        <v>1.2698412698412698</v>
      </c>
      <c r="AF39" s="71">
        <f t="shared" si="17"/>
        <v>2.1846709697978088</v>
      </c>
      <c r="AG39" s="71">
        <f t="shared" ref="AG39:AG70" si="38">(AF39^2)*RDS_on</f>
        <v>1.9091148985109194E-2</v>
      </c>
      <c r="AH39" s="71">
        <f t="shared" ref="AH39:AH70" si="39">((R39*U39)/2)*Fsw*(tr_sw+tf_sw)</f>
        <v>0.55510204081632653</v>
      </c>
      <c r="AI39" s="74">
        <f t="shared" si="19"/>
        <v>0.57419318980143574</v>
      </c>
      <c r="AJ39" s="73">
        <f t="shared" si="20"/>
        <v>1.7777777777777781</v>
      </c>
      <c r="AK39" s="71">
        <f t="shared" ref="AK39:AK70" si="40">CHOOSE(V39,Z39*SQRT(X39/3),SQRT(X39*((Z39^2)+((Y39^2)/3)-(Y39*Z39))))</f>
        <v>2.58493755142909</v>
      </c>
      <c r="AL39" s="71">
        <f t="shared" ref="AL39:AL70" si="41">(AK39^2)*RDS_on_HS</f>
        <v>2.6727608579152878E-2</v>
      </c>
      <c r="AM39" s="71">
        <f t="shared" si="22"/>
        <v>0</v>
      </c>
      <c r="AN39" s="188">
        <f t="shared" ref="AN39:AN70" si="42">Vd_rect*t_dead*Fsw*Z39</f>
        <v>2.4627472527472528E-2</v>
      </c>
      <c r="AO39" s="74">
        <f t="shared" si="24"/>
        <v>5.1355081106625407E-2</v>
      </c>
      <c r="AP39" s="73">
        <f t="shared" ref="AP39:AP70" si="43">(AA39^2)*R_cs</f>
        <v>1.7182034086598272E-2</v>
      </c>
      <c r="AQ39" s="206">
        <f t="shared" ref="AQ39:AQ70" si="44">Rdcr*AA39^2</f>
        <v>1.8327503025704822E-2</v>
      </c>
      <c r="AR39" s="206">
        <f t="shared" ref="AR39:AR70" si="45">ABS(7.759*10^-3*Fsw^0.9458*(0.00787*Y39)^2.304)</f>
        <v>1.0227460470128238</v>
      </c>
      <c r="AS39" s="71">
        <f t="shared" ref="AS39:AS70" si="46">(Qg_tot+Qg_tot_HS)*Vcc*Fsw</f>
        <v>0.1232</v>
      </c>
      <c r="AT39" s="74">
        <f t="shared" ref="AT39:AT70" si="47">IQ*T39</f>
        <v>4.6199999999999998E-5</v>
      </c>
      <c r="AU39" s="73">
        <f t="shared" si="26"/>
        <v>1.8253775580588929</v>
      </c>
      <c r="AV39" s="71">
        <f t="shared" si="27"/>
        <v>42.666666666666671</v>
      </c>
      <c r="AW39" s="74">
        <f t="shared" si="28"/>
        <v>95.897294471705862</v>
      </c>
    </row>
    <row r="40" spans="17:49" x14ac:dyDescent="0.25">
      <c r="Q40">
        <v>33</v>
      </c>
      <c r="R40" s="73">
        <f t="shared" si="0"/>
        <v>24</v>
      </c>
      <c r="S40" s="71">
        <f t="shared" si="32"/>
        <v>1.8333333333333335</v>
      </c>
      <c r="T40" s="71">
        <f t="shared" si="2"/>
        <v>14</v>
      </c>
      <c r="U40" s="74">
        <f t="shared" si="33"/>
        <v>3.1428571428571428</v>
      </c>
      <c r="V40" s="73">
        <f>IF(Variable_Management!$B$20=3,2,IF((S40*R40/T40)&lt;((T40*(1-(T40/R40)))/(2*Lm*Fsw)),1,2))</f>
        <v>2</v>
      </c>
      <c r="W40" s="71">
        <f t="shared" si="34"/>
        <v>0.41666666666666663</v>
      </c>
      <c r="X40" s="74">
        <f t="shared" si="35"/>
        <v>0.58333333333333337</v>
      </c>
      <c r="Y40" s="73">
        <f t="shared" si="36"/>
        <v>5.099067599067598</v>
      </c>
      <c r="Z40" s="71">
        <f t="shared" si="30"/>
        <v>5.6923909423909418</v>
      </c>
      <c r="AA40" s="71">
        <f t="shared" si="31"/>
        <v>3.470483907477925</v>
      </c>
      <c r="AB40" s="71">
        <v>0</v>
      </c>
      <c r="AC40" s="71">
        <f t="shared" si="37"/>
        <v>1.9270813683301195E-2</v>
      </c>
      <c r="AD40" s="74">
        <f t="shared" si="16"/>
        <v>1.9270813683301195E-2</v>
      </c>
      <c r="AE40" s="73">
        <f t="shared" si="29"/>
        <v>1.3095238095238093</v>
      </c>
      <c r="AF40" s="71">
        <f t="shared" si="17"/>
        <v>2.240187729490474</v>
      </c>
      <c r="AG40" s="71">
        <f t="shared" si="38"/>
        <v>2.007376425343874E-2</v>
      </c>
      <c r="AH40" s="71">
        <f t="shared" si="39"/>
        <v>0.57244897959183672</v>
      </c>
      <c r="AI40" s="74">
        <f t="shared" si="19"/>
        <v>0.59252274384527548</v>
      </c>
      <c r="AJ40" s="73">
        <f t="shared" si="20"/>
        <v>1.8333333333333335</v>
      </c>
      <c r="AK40" s="71">
        <f t="shared" si="40"/>
        <v>2.6506258673572849</v>
      </c>
      <c r="AL40" s="71">
        <f t="shared" si="41"/>
        <v>2.8103269954814235E-2</v>
      </c>
      <c r="AM40" s="71">
        <f t="shared" ref="AM40:AM71" si="48">CHOOSE(V40,(R40+Vd_rect)*Qrr*Fsw,(R40+Vd_rect)*Qrr*Fsw)</f>
        <v>0</v>
      </c>
      <c r="AN40" s="188">
        <f t="shared" si="42"/>
        <v>2.5046520146520146E-2</v>
      </c>
      <c r="AO40" s="74">
        <f t="shared" si="24"/>
        <v>5.3149790101334381E-2</v>
      </c>
      <c r="AP40" s="73">
        <f t="shared" si="43"/>
        <v>1.806638782809487E-2</v>
      </c>
      <c r="AQ40" s="206">
        <f t="shared" si="44"/>
        <v>1.9270813683301195E-2</v>
      </c>
      <c r="AR40" s="206">
        <f t="shared" si="45"/>
        <v>1.0227460470128238</v>
      </c>
      <c r="AS40" s="71">
        <f t="shared" si="46"/>
        <v>0.1232</v>
      </c>
      <c r="AT40" s="74">
        <f t="shared" si="47"/>
        <v>4.6199999999999998E-5</v>
      </c>
      <c r="AU40" s="73">
        <f t="shared" si="26"/>
        <v>1.8482727961541308</v>
      </c>
      <c r="AV40" s="71">
        <f t="shared" si="27"/>
        <v>44</v>
      </c>
      <c r="AW40" s="74">
        <f t="shared" si="28"/>
        <v>95.968718812218441</v>
      </c>
    </row>
    <row r="41" spans="17:49" x14ac:dyDescent="0.25">
      <c r="Q41">
        <v>34</v>
      </c>
      <c r="R41" s="73">
        <f t="shared" si="0"/>
        <v>24</v>
      </c>
      <c r="S41" s="71">
        <f t="shared" si="32"/>
        <v>1.8888888888888891</v>
      </c>
      <c r="T41" s="71">
        <f t="shared" si="2"/>
        <v>14</v>
      </c>
      <c r="U41" s="74">
        <f t="shared" si="33"/>
        <v>3.2380952380952381</v>
      </c>
      <c r="V41" s="73">
        <f>IF(Variable_Management!$B$20=3,2,IF((S41*R41/T41)&lt;((T41*(1-(T41/R41)))/(2*Lm*Fsw)),1,2))</f>
        <v>2</v>
      </c>
      <c r="W41" s="71">
        <f t="shared" si="34"/>
        <v>0.41666666666666663</v>
      </c>
      <c r="X41" s="74">
        <f t="shared" si="35"/>
        <v>0.58333333333333337</v>
      </c>
      <c r="Y41" s="73">
        <f t="shared" si="36"/>
        <v>5.099067599067598</v>
      </c>
      <c r="Z41" s="71">
        <f t="shared" si="30"/>
        <v>5.7876290376290367</v>
      </c>
      <c r="AA41" s="71">
        <f t="shared" si="31"/>
        <v>3.5569605427429387</v>
      </c>
      <c r="AB41" s="71">
        <v>0</v>
      </c>
      <c r="AC41" s="71">
        <f t="shared" si="37"/>
        <v>2.0243149284208228E-2</v>
      </c>
      <c r="AD41" s="74">
        <f t="shared" si="16"/>
        <v>2.0243149284208228E-2</v>
      </c>
      <c r="AE41" s="73">
        <f t="shared" si="29"/>
        <v>1.3492063492063491</v>
      </c>
      <c r="AF41" s="71">
        <f t="shared" si="17"/>
        <v>2.2960081575267153</v>
      </c>
      <c r="AG41" s="71">
        <f t="shared" si="38"/>
        <v>2.1086613837716886E-2</v>
      </c>
      <c r="AH41" s="71">
        <f t="shared" si="39"/>
        <v>0.58979591836734691</v>
      </c>
      <c r="AI41" s="74">
        <f t="shared" si="19"/>
        <v>0.61088253220506383</v>
      </c>
      <c r="AJ41" s="73">
        <f t="shared" si="20"/>
        <v>1.8888888888888891</v>
      </c>
      <c r="AK41" s="71">
        <f t="shared" si="40"/>
        <v>2.71667348851512</v>
      </c>
      <c r="AL41" s="71">
        <f t="shared" si="41"/>
        <v>2.952125937280365E-2</v>
      </c>
      <c r="AM41" s="71">
        <f t="shared" si="48"/>
        <v>0</v>
      </c>
      <c r="AN41" s="188">
        <f t="shared" si="42"/>
        <v>2.5465567765567763E-2</v>
      </c>
      <c r="AO41" s="74">
        <f t="shared" si="24"/>
        <v>5.4986827138371414E-2</v>
      </c>
      <c r="AP41" s="73">
        <f t="shared" si="43"/>
        <v>1.8977952453945214E-2</v>
      </c>
      <c r="AQ41" s="206">
        <f t="shared" si="44"/>
        <v>2.0243149284208228E-2</v>
      </c>
      <c r="AR41" s="206">
        <f t="shared" si="45"/>
        <v>1.0227460470128238</v>
      </c>
      <c r="AS41" s="71">
        <f t="shared" si="46"/>
        <v>0.1232</v>
      </c>
      <c r="AT41" s="74">
        <f t="shared" si="47"/>
        <v>4.6199999999999998E-5</v>
      </c>
      <c r="AU41" s="73">
        <f t="shared" si="26"/>
        <v>1.8713258573786207</v>
      </c>
      <c r="AV41" s="71">
        <f t="shared" si="27"/>
        <v>45.333333333333336</v>
      </c>
      <c r="AW41" s="74">
        <f t="shared" si="28"/>
        <v>96.035717894247981</v>
      </c>
    </row>
    <row r="42" spans="17:49" x14ac:dyDescent="0.25">
      <c r="Q42">
        <v>35</v>
      </c>
      <c r="R42" s="73">
        <f t="shared" si="0"/>
        <v>24</v>
      </c>
      <c r="S42" s="71">
        <f t="shared" si="32"/>
        <v>1.9444444444444446</v>
      </c>
      <c r="T42" s="71">
        <f t="shared" si="2"/>
        <v>14</v>
      </c>
      <c r="U42" s="74">
        <f t="shared" si="33"/>
        <v>3.3333333333333335</v>
      </c>
      <c r="V42" s="73">
        <f>IF(Variable_Management!$B$20=3,2,IF((S42*R42/T42)&lt;((T42*(1-(T42/R42)))/(2*Lm*Fsw)),1,2))</f>
        <v>2</v>
      </c>
      <c r="W42" s="71">
        <f t="shared" si="34"/>
        <v>0.41666666666666663</v>
      </c>
      <c r="X42" s="74">
        <f t="shared" si="35"/>
        <v>0.58333333333333337</v>
      </c>
      <c r="Y42" s="73">
        <f t="shared" si="36"/>
        <v>5.099067599067598</v>
      </c>
      <c r="Z42" s="71">
        <f t="shared" si="30"/>
        <v>5.8828671328671325</v>
      </c>
      <c r="AA42" s="71">
        <f t="shared" si="31"/>
        <v>3.6438741255381197</v>
      </c>
      <c r="AB42" s="71">
        <v>0</v>
      </c>
      <c r="AC42" s="71">
        <f t="shared" si="37"/>
        <v>2.1244509828425916E-2</v>
      </c>
      <c r="AD42" s="74">
        <f t="shared" si="16"/>
        <v>2.1244509828425916E-2</v>
      </c>
      <c r="AE42" s="73">
        <f t="shared" si="29"/>
        <v>1.3888888888888888</v>
      </c>
      <c r="AF42" s="71">
        <f t="shared" si="17"/>
        <v>2.3521106339808755</v>
      </c>
      <c r="AG42" s="71">
        <f t="shared" si="38"/>
        <v>2.2129697737943665E-2</v>
      </c>
      <c r="AH42" s="71">
        <f t="shared" si="39"/>
        <v>0.6071428571428571</v>
      </c>
      <c r="AI42" s="74">
        <f t="shared" si="19"/>
        <v>0.62927255488080081</v>
      </c>
      <c r="AJ42" s="73">
        <f t="shared" si="20"/>
        <v>1.9444444444444446</v>
      </c>
      <c r="AK42" s="71">
        <f t="shared" si="40"/>
        <v>2.7830548338615757</v>
      </c>
      <c r="AL42" s="71">
        <f t="shared" si="41"/>
        <v>3.0981576833121131E-2</v>
      </c>
      <c r="AM42" s="71">
        <f t="shared" si="48"/>
        <v>0</v>
      </c>
      <c r="AN42" s="188">
        <f t="shared" si="42"/>
        <v>2.5884615384615384E-2</v>
      </c>
      <c r="AO42" s="74">
        <f t="shared" si="24"/>
        <v>5.6866192217736519E-2</v>
      </c>
      <c r="AP42" s="73">
        <f t="shared" si="43"/>
        <v>1.9916727964149297E-2</v>
      </c>
      <c r="AQ42" s="206">
        <f t="shared" si="44"/>
        <v>2.1244509828425916E-2</v>
      </c>
      <c r="AR42" s="206">
        <f t="shared" si="45"/>
        <v>1.0227460470128238</v>
      </c>
      <c r="AS42" s="71">
        <f t="shared" si="46"/>
        <v>0.1232</v>
      </c>
      <c r="AT42" s="74">
        <f t="shared" si="47"/>
        <v>4.6199999999999998E-5</v>
      </c>
      <c r="AU42" s="73">
        <f t="shared" si="26"/>
        <v>1.8945367417323622</v>
      </c>
      <c r="AV42" s="71">
        <f t="shared" si="27"/>
        <v>46.666666666666671</v>
      </c>
      <c r="AW42" s="74">
        <f t="shared" si="28"/>
        <v>96.098661876643931</v>
      </c>
    </row>
    <row r="43" spans="17:49" x14ac:dyDescent="0.25">
      <c r="Q43">
        <v>36</v>
      </c>
      <c r="R43" s="73">
        <f t="shared" si="0"/>
        <v>24</v>
      </c>
      <c r="S43" s="71">
        <f t="shared" si="32"/>
        <v>2</v>
      </c>
      <c r="T43" s="71">
        <f t="shared" si="2"/>
        <v>14</v>
      </c>
      <c r="U43" s="74">
        <f t="shared" si="33"/>
        <v>3.4285714285714284</v>
      </c>
      <c r="V43" s="73">
        <f>IF(Variable_Management!$B$20=3,2,IF((S43*R43/T43)&lt;((T43*(1-(T43/R43)))/(2*Lm*Fsw)),1,2))</f>
        <v>2</v>
      </c>
      <c r="W43" s="71">
        <f t="shared" si="34"/>
        <v>0.41666666666666663</v>
      </c>
      <c r="X43" s="74">
        <f t="shared" si="35"/>
        <v>0.58333333333333337</v>
      </c>
      <c r="Y43" s="73">
        <f t="shared" si="36"/>
        <v>5.099067599067598</v>
      </c>
      <c r="Z43" s="71">
        <f t="shared" si="30"/>
        <v>5.9781052281052274</v>
      </c>
      <c r="AA43" s="71">
        <f t="shared" si="31"/>
        <v>3.7311941215208044</v>
      </c>
      <c r="AB43" s="71">
        <v>0</v>
      </c>
      <c r="AC43" s="71">
        <f t="shared" si="37"/>
        <v>2.2274895315954252E-2</v>
      </c>
      <c r="AD43" s="74">
        <f t="shared" si="16"/>
        <v>2.2274895315954252E-2</v>
      </c>
      <c r="AE43" s="73">
        <f t="shared" si="29"/>
        <v>1.4285714285714284</v>
      </c>
      <c r="AF43" s="71">
        <f t="shared" si="17"/>
        <v>2.4084754490195146</v>
      </c>
      <c r="AG43" s="71">
        <f t="shared" si="38"/>
        <v>2.320301595411901E-2</v>
      </c>
      <c r="AH43" s="71">
        <f t="shared" si="39"/>
        <v>0.62448979591836729</v>
      </c>
      <c r="AI43" s="74">
        <f t="shared" si="19"/>
        <v>0.64769281187248628</v>
      </c>
      <c r="AJ43" s="73">
        <f t="shared" si="20"/>
        <v>2</v>
      </c>
      <c r="AK43" s="71">
        <f t="shared" si="40"/>
        <v>2.8497465824072243</v>
      </c>
      <c r="AL43" s="71">
        <f t="shared" si="41"/>
        <v>3.2484222335766616E-2</v>
      </c>
      <c r="AM43" s="71">
        <f t="shared" si="48"/>
        <v>0</v>
      </c>
      <c r="AN43" s="188">
        <f t="shared" si="42"/>
        <v>2.6303663003663002E-2</v>
      </c>
      <c r="AO43" s="74">
        <f t="shared" si="24"/>
        <v>5.8787885339429621E-2</v>
      </c>
      <c r="AP43" s="73">
        <f t="shared" si="43"/>
        <v>2.0882714358707109E-2</v>
      </c>
      <c r="AQ43" s="206">
        <f t="shared" si="44"/>
        <v>2.2274895315954252E-2</v>
      </c>
      <c r="AR43" s="206">
        <f t="shared" si="45"/>
        <v>1.0227460470128238</v>
      </c>
      <c r="AS43" s="71">
        <f t="shared" si="46"/>
        <v>0.1232</v>
      </c>
      <c r="AT43" s="74">
        <f t="shared" si="47"/>
        <v>4.6199999999999998E-5</v>
      </c>
      <c r="AU43" s="73">
        <f t="shared" si="26"/>
        <v>1.9179054492153553</v>
      </c>
      <c r="AV43" s="71">
        <f t="shared" si="27"/>
        <v>48</v>
      </c>
      <c r="AW43" s="74">
        <f t="shared" si="28"/>
        <v>96.157880760508746</v>
      </c>
    </row>
    <row r="44" spans="17:49" x14ac:dyDescent="0.25">
      <c r="Q44">
        <v>37</v>
      </c>
      <c r="R44" s="73">
        <f t="shared" si="0"/>
        <v>24</v>
      </c>
      <c r="S44" s="71">
        <f t="shared" si="32"/>
        <v>2.0555555555555558</v>
      </c>
      <c r="T44" s="71">
        <f t="shared" si="2"/>
        <v>14</v>
      </c>
      <c r="U44" s="74">
        <f t="shared" si="33"/>
        <v>3.5238095238095246</v>
      </c>
      <c r="V44" s="73">
        <f>IF(Variable_Management!$B$20=3,2,IF((S44*R44/T44)&lt;((T44*(1-(T44/R44)))/(2*Lm*Fsw)),1,2))</f>
        <v>2</v>
      </c>
      <c r="W44" s="71">
        <f t="shared" si="34"/>
        <v>0.41666666666666663</v>
      </c>
      <c r="X44" s="74">
        <f t="shared" si="35"/>
        <v>0.58333333333333337</v>
      </c>
      <c r="Y44" s="73">
        <f t="shared" si="36"/>
        <v>5.099067599067598</v>
      </c>
      <c r="Z44" s="71">
        <f t="shared" si="30"/>
        <v>6.0733433233433232</v>
      </c>
      <c r="AA44" s="71">
        <f t="shared" si="31"/>
        <v>3.8188926525559466</v>
      </c>
      <c r="AB44" s="71">
        <v>0</v>
      </c>
      <c r="AC44" s="71">
        <f t="shared" si="37"/>
        <v>2.3334305746793273E-2</v>
      </c>
      <c r="AD44" s="74">
        <f t="shared" si="16"/>
        <v>2.3334305746793273E-2</v>
      </c>
      <c r="AE44" s="73">
        <f t="shared" si="29"/>
        <v>1.4682539682539684</v>
      </c>
      <c r="AF44" s="71">
        <f t="shared" si="17"/>
        <v>2.4650846073838406</v>
      </c>
      <c r="AG44" s="71">
        <f t="shared" si="38"/>
        <v>2.4306568486242974E-2</v>
      </c>
      <c r="AH44" s="71">
        <f t="shared" si="39"/>
        <v>0.64183673469387748</v>
      </c>
      <c r="AI44" s="74">
        <f t="shared" si="19"/>
        <v>0.66614330318012049</v>
      </c>
      <c r="AJ44" s="73">
        <f t="shared" si="20"/>
        <v>2.0555555555555562</v>
      </c>
      <c r="AK44" s="71">
        <f t="shared" si="40"/>
        <v>2.9167274418747189</v>
      </c>
      <c r="AL44" s="71">
        <f t="shared" si="41"/>
        <v>3.4029195880740166E-2</v>
      </c>
      <c r="AM44" s="71">
        <f t="shared" si="48"/>
        <v>0</v>
      </c>
      <c r="AN44" s="188">
        <f t="shared" si="42"/>
        <v>2.6722710622710623E-2</v>
      </c>
      <c r="AO44" s="74">
        <f t="shared" si="24"/>
        <v>6.0751906503450789E-2</v>
      </c>
      <c r="AP44" s="73">
        <f t="shared" si="43"/>
        <v>2.1875911637618692E-2</v>
      </c>
      <c r="AQ44" s="206">
        <f t="shared" si="44"/>
        <v>2.3334305746793273E-2</v>
      </c>
      <c r="AR44" s="206">
        <f t="shared" si="45"/>
        <v>1.0227460470128238</v>
      </c>
      <c r="AS44" s="71">
        <f t="shared" si="46"/>
        <v>0.1232</v>
      </c>
      <c r="AT44" s="74">
        <f t="shared" si="47"/>
        <v>4.6199999999999998E-5</v>
      </c>
      <c r="AU44" s="73">
        <f t="shared" si="26"/>
        <v>1.9414319798276003</v>
      </c>
      <c r="AV44" s="71">
        <f t="shared" si="27"/>
        <v>49.333333333333343</v>
      </c>
      <c r="AW44" s="74">
        <f t="shared" si="28"/>
        <v>96.213669691181835</v>
      </c>
    </row>
    <row r="45" spans="17:49" x14ac:dyDescent="0.25">
      <c r="Q45">
        <v>38</v>
      </c>
      <c r="R45" s="73">
        <f t="shared" si="0"/>
        <v>24</v>
      </c>
      <c r="S45" s="71">
        <f t="shared" si="32"/>
        <v>2.1111111111111112</v>
      </c>
      <c r="T45" s="71">
        <f t="shared" si="2"/>
        <v>14</v>
      </c>
      <c r="U45" s="74">
        <f t="shared" si="33"/>
        <v>3.6190476190476195</v>
      </c>
      <c r="V45" s="73">
        <f>IF(Variable_Management!$B$20=3,2,IF((S45*R45/T45)&lt;((T45*(1-(T45/R45)))/(2*Lm*Fsw)),1,2))</f>
        <v>2</v>
      </c>
      <c r="W45" s="71">
        <f t="shared" si="34"/>
        <v>0.41666666666666663</v>
      </c>
      <c r="X45" s="74">
        <f t="shared" si="35"/>
        <v>0.58333333333333337</v>
      </c>
      <c r="Y45" s="73">
        <f t="shared" si="36"/>
        <v>5.099067599067598</v>
      </c>
      <c r="Z45" s="71">
        <f t="shared" si="30"/>
        <v>6.1685814185814181</v>
      </c>
      <c r="AA45" s="71">
        <f t="shared" si="31"/>
        <v>3.9069442279855142</v>
      </c>
      <c r="AB45" s="71">
        <v>0</v>
      </c>
      <c r="AC45" s="71">
        <f t="shared" si="37"/>
        <v>2.4422741120942924E-2</v>
      </c>
      <c r="AD45" s="74">
        <f t="shared" si="16"/>
        <v>2.4422741120942924E-2</v>
      </c>
      <c r="AE45" s="73">
        <f t="shared" si="29"/>
        <v>1.5079365079365079</v>
      </c>
      <c r="AF45" s="71">
        <f t="shared" si="17"/>
        <v>2.521921654924848</v>
      </c>
      <c r="AG45" s="71">
        <f t="shared" si="38"/>
        <v>2.5440355334315538E-2</v>
      </c>
      <c r="AH45" s="71">
        <f t="shared" si="39"/>
        <v>0.65918367346938767</v>
      </c>
      <c r="AI45" s="74">
        <f t="shared" si="19"/>
        <v>0.68462402880370321</v>
      </c>
      <c r="AJ45" s="73">
        <f t="shared" si="20"/>
        <v>2.1111111111111116</v>
      </c>
      <c r="AK45" s="71">
        <f t="shared" si="40"/>
        <v>2.9839779434524041</v>
      </c>
      <c r="AL45" s="71">
        <f t="shared" si="41"/>
        <v>3.5616497468041755E-2</v>
      </c>
      <c r="AM45" s="71">
        <f t="shared" si="48"/>
        <v>0</v>
      </c>
      <c r="AN45" s="188">
        <f t="shared" si="42"/>
        <v>2.714175824175824E-2</v>
      </c>
      <c r="AO45" s="74">
        <f t="shared" si="24"/>
        <v>6.2758255709799995E-2</v>
      </c>
      <c r="AP45" s="73">
        <f t="shared" si="43"/>
        <v>2.2896319800883989E-2</v>
      </c>
      <c r="AQ45" s="206">
        <f t="shared" si="44"/>
        <v>2.4422741120942924E-2</v>
      </c>
      <c r="AR45" s="206">
        <f t="shared" si="45"/>
        <v>1.0227460470128238</v>
      </c>
      <c r="AS45" s="71">
        <f t="shared" si="46"/>
        <v>0.1232</v>
      </c>
      <c r="AT45" s="74">
        <f t="shared" si="47"/>
        <v>4.6199999999999998E-5</v>
      </c>
      <c r="AU45" s="73">
        <f t="shared" si="26"/>
        <v>1.9651163335690969</v>
      </c>
      <c r="AV45" s="71">
        <f t="shared" si="27"/>
        <v>50.666666666666671</v>
      </c>
      <c r="AW45" s="74">
        <f t="shared" si="28"/>
        <v>96.266293441815762</v>
      </c>
    </row>
    <row r="46" spans="17:49" x14ac:dyDescent="0.25">
      <c r="Q46">
        <v>39</v>
      </c>
      <c r="R46" s="73">
        <f t="shared" si="0"/>
        <v>24</v>
      </c>
      <c r="S46" s="71">
        <f t="shared" si="32"/>
        <v>2.166666666666667</v>
      </c>
      <c r="T46" s="71">
        <f t="shared" si="2"/>
        <v>14</v>
      </c>
      <c r="U46" s="74">
        <f t="shared" si="33"/>
        <v>3.7142857142857149</v>
      </c>
      <c r="V46" s="73">
        <f>IF(Variable_Management!$B$20=3,2,IF((S46*R46/T46)&lt;((T46*(1-(T46/R46)))/(2*Lm*Fsw)),1,2))</f>
        <v>2</v>
      </c>
      <c r="W46" s="71">
        <f t="shared" si="34"/>
        <v>0.41666666666666663</v>
      </c>
      <c r="X46" s="74">
        <f t="shared" si="35"/>
        <v>0.58333333333333337</v>
      </c>
      <c r="Y46" s="73">
        <f t="shared" si="36"/>
        <v>5.099067599067598</v>
      </c>
      <c r="Z46" s="71">
        <f t="shared" si="30"/>
        <v>6.2638195138195139</v>
      </c>
      <c r="AA46" s="71">
        <f t="shared" si="31"/>
        <v>3.9953255060134993</v>
      </c>
      <c r="AB46" s="71">
        <v>0</v>
      </c>
      <c r="AC46" s="71">
        <f t="shared" si="37"/>
        <v>2.5540201438403239E-2</v>
      </c>
      <c r="AD46" s="74">
        <f t="shared" si="16"/>
        <v>2.5540201438403239E-2</v>
      </c>
      <c r="AE46" s="73">
        <f t="shared" si="29"/>
        <v>1.5476190476190477</v>
      </c>
      <c r="AF46" s="71">
        <f t="shared" si="17"/>
        <v>2.5789715245780007</v>
      </c>
      <c r="AG46" s="71">
        <f t="shared" si="38"/>
        <v>2.6604376498336711E-2</v>
      </c>
      <c r="AH46" s="71">
        <f t="shared" si="39"/>
        <v>0.67653061224489797</v>
      </c>
      <c r="AI46" s="74">
        <f t="shared" si="19"/>
        <v>0.70313498874323466</v>
      </c>
      <c r="AJ46" s="73">
        <f t="shared" si="20"/>
        <v>2.166666666666667</v>
      </c>
      <c r="AK46" s="71">
        <f t="shared" si="40"/>
        <v>3.0514802595491006</v>
      </c>
      <c r="AL46" s="71">
        <f t="shared" si="41"/>
        <v>3.7246127097671382E-2</v>
      </c>
      <c r="AM46" s="71">
        <f t="shared" si="48"/>
        <v>0</v>
      </c>
      <c r="AN46" s="188">
        <f t="shared" si="42"/>
        <v>2.7560805860805861E-2</v>
      </c>
      <c r="AO46" s="74">
        <f t="shared" si="24"/>
        <v>6.480693295847724E-2</v>
      </c>
      <c r="AP46" s="73">
        <f t="shared" si="43"/>
        <v>2.3943938848503037E-2</v>
      </c>
      <c r="AQ46" s="206">
        <f t="shared" si="44"/>
        <v>2.5540201438403239E-2</v>
      </c>
      <c r="AR46" s="206">
        <f t="shared" si="45"/>
        <v>1.0227460470128238</v>
      </c>
      <c r="AS46" s="71">
        <f t="shared" si="46"/>
        <v>0.1232</v>
      </c>
      <c r="AT46" s="74">
        <f t="shared" si="47"/>
        <v>4.6199999999999998E-5</v>
      </c>
      <c r="AU46" s="73">
        <f t="shared" si="26"/>
        <v>1.9889585104398451</v>
      </c>
      <c r="AV46" s="71">
        <f t="shared" si="27"/>
        <v>52.000000000000007</v>
      </c>
      <c r="AW46" s="74">
        <f t="shared" si="28"/>
        <v>96.315990222231761</v>
      </c>
    </row>
    <row r="47" spans="17:49" x14ac:dyDescent="0.25">
      <c r="Q47">
        <v>40</v>
      </c>
      <c r="R47" s="73">
        <f t="shared" si="0"/>
        <v>24</v>
      </c>
      <c r="S47" s="71">
        <f t="shared" si="32"/>
        <v>2.2222222222222223</v>
      </c>
      <c r="T47" s="71">
        <f t="shared" si="2"/>
        <v>14</v>
      </c>
      <c r="U47" s="74">
        <f t="shared" si="33"/>
        <v>3.8095238095238098</v>
      </c>
      <c r="V47" s="73">
        <f>IF(Variable_Management!$B$20=3,2,IF((S47*R47/T47)&lt;((T47*(1-(T47/R47)))/(2*Lm*Fsw)),1,2))</f>
        <v>2</v>
      </c>
      <c r="W47" s="71">
        <f t="shared" si="34"/>
        <v>0.41666666666666663</v>
      </c>
      <c r="X47" s="74">
        <f t="shared" si="35"/>
        <v>0.58333333333333337</v>
      </c>
      <c r="Y47" s="73">
        <f t="shared" si="36"/>
        <v>5.099067599067598</v>
      </c>
      <c r="Z47" s="71">
        <f t="shared" si="30"/>
        <v>6.3590576090576088</v>
      </c>
      <c r="AA47" s="71">
        <f t="shared" si="31"/>
        <v>4.0840150816303167</v>
      </c>
      <c r="AB47" s="71">
        <v>0</v>
      </c>
      <c r="AC47" s="71">
        <f t="shared" si="37"/>
        <v>2.6686686699174216E-2</v>
      </c>
      <c r="AD47" s="74">
        <f t="shared" si="16"/>
        <v>2.6686686699174216E-2</v>
      </c>
      <c r="AE47" s="73">
        <f t="shared" si="29"/>
        <v>1.5873015873015872</v>
      </c>
      <c r="AF47" s="71">
        <f t="shared" si="17"/>
        <v>2.636220399469023</v>
      </c>
      <c r="AG47" s="71">
        <f t="shared" si="38"/>
        <v>2.7798631978306461E-2</v>
      </c>
      <c r="AH47" s="71">
        <f t="shared" si="39"/>
        <v>0.69387755102040816</v>
      </c>
      <c r="AI47" s="74">
        <f t="shared" si="19"/>
        <v>0.72167618299871461</v>
      </c>
      <c r="AJ47" s="73">
        <f t="shared" si="20"/>
        <v>2.2222222222222223</v>
      </c>
      <c r="AK47" s="71">
        <f t="shared" si="40"/>
        <v>3.1192180418186966</v>
      </c>
      <c r="AL47" s="71">
        <f t="shared" si="41"/>
        <v>3.8918084769629054E-2</v>
      </c>
      <c r="AM47" s="71">
        <f t="shared" si="48"/>
        <v>0</v>
      </c>
      <c r="AN47" s="188">
        <f t="shared" si="42"/>
        <v>2.7979853479853479E-2</v>
      </c>
      <c r="AO47" s="74">
        <f t="shared" si="24"/>
        <v>6.6897938249482536E-2</v>
      </c>
      <c r="AP47" s="73">
        <f t="shared" si="43"/>
        <v>2.5018768780475827E-2</v>
      </c>
      <c r="AQ47" s="206">
        <f t="shared" si="44"/>
        <v>2.6686686699174216E-2</v>
      </c>
      <c r="AR47" s="206">
        <f t="shared" si="45"/>
        <v>1.0227460470128238</v>
      </c>
      <c r="AS47" s="71">
        <f t="shared" si="46"/>
        <v>0.1232</v>
      </c>
      <c r="AT47" s="74">
        <f t="shared" si="47"/>
        <v>4.6199999999999998E-5</v>
      </c>
      <c r="AU47" s="73">
        <f t="shared" si="26"/>
        <v>2.0129585104398453</v>
      </c>
      <c r="AV47" s="71">
        <f t="shared" si="27"/>
        <v>53.333333333333336</v>
      </c>
      <c r="AW47" s="74">
        <f t="shared" si="28"/>
        <v>96.362974928615174</v>
      </c>
    </row>
    <row r="48" spans="17:49" x14ac:dyDescent="0.25">
      <c r="Q48">
        <v>41</v>
      </c>
      <c r="R48" s="73">
        <f t="shared" si="0"/>
        <v>24</v>
      </c>
      <c r="S48" s="71">
        <f t="shared" si="32"/>
        <v>2.2777777777777781</v>
      </c>
      <c r="T48" s="71">
        <f t="shared" si="2"/>
        <v>14</v>
      </c>
      <c r="U48" s="74">
        <f t="shared" si="33"/>
        <v>3.9047619047619051</v>
      </c>
      <c r="V48" s="73">
        <f>IF(Variable_Management!$B$20=3,2,IF((S48*R48/T48)&lt;((T48*(1-(T48/R48)))/(2*Lm*Fsw)),1,2))</f>
        <v>2</v>
      </c>
      <c r="W48" s="71">
        <f t="shared" si="34"/>
        <v>0.41666666666666663</v>
      </c>
      <c r="X48" s="74">
        <f t="shared" si="35"/>
        <v>0.58333333333333337</v>
      </c>
      <c r="Y48" s="73">
        <f t="shared" si="36"/>
        <v>5.099067599067598</v>
      </c>
      <c r="Z48" s="71">
        <f t="shared" si="30"/>
        <v>6.4542957042957045</v>
      </c>
      <c r="AA48" s="71">
        <f t="shared" si="31"/>
        <v>4.1729932979259505</v>
      </c>
      <c r="AB48" s="71">
        <v>0</v>
      </c>
      <c r="AC48" s="71">
        <f t="shared" si="37"/>
        <v>2.7862196903255844E-2</v>
      </c>
      <c r="AD48" s="74">
        <f t="shared" si="16"/>
        <v>2.7862196903255844E-2</v>
      </c>
      <c r="AE48" s="73">
        <f t="shared" si="29"/>
        <v>1.626984126984127</v>
      </c>
      <c r="AF48" s="71">
        <f t="shared" si="17"/>
        <v>2.6936555911170625</v>
      </c>
      <c r="AG48" s="71">
        <f t="shared" si="38"/>
        <v>2.902312177422485E-2</v>
      </c>
      <c r="AH48" s="71">
        <f t="shared" si="39"/>
        <v>0.71122448979591835</v>
      </c>
      <c r="AI48" s="74">
        <f t="shared" si="19"/>
        <v>0.74024761157014318</v>
      </c>
      <c r="AJ48" s="73">
        <f t="shared" si="20"/>
        <v>2.2777777777777781</v>
      </c>
      <c r="AK48" s="71">
        <f t="shared" si="40"/>
        <v>3.1871762770481804</v>
      </c>
      <c r="AL48" s="71">
        <f t="shared" si="41"/>
        <v>4.0632370483914798E-2</v>
      </c>
      <c r="AM48" s="71">
        <f t="shared" si="48"/>
        <v>0</v>
      </c>
      <c r="AN48" s="188">
        <f t="shared" si="42"/>
        <v>2.8398901098901103E-2</v>
      </c>
      <c r="AO48" s="74">
        <f t="shared" si="24"/>
        <v>6.9031271582815898E-2</v>
      </c>
      <c r="AP48" s="73">
        <f t="shared" si="43"/>
        <v>2.6120809596802352E-2</v>
      </c>
      <c r="AQ48" s="206">
        <f t="shared" si="44"/>
        <v>2.7862196903255844E-2</v>
      </c>
      <c r="AR48" s="206">
        <f t="shared" si="45"/>
        <v>1.0227460470128238</v>
      </c>
      <c r="AS48" s="71">
        <f t="shared" si="46"/>
        <v>0.1232</v>
      </c>
      <c r="AT48" s="74">
        <f t="shared" si="47"/>
        <v>4.6199999999999998E-5</v>
      </c>
      <c r="AU48" s="73">
        <f t="shared" si="26"/>
        <v>2.0371163335690969</v>
      </c>
      <c r="AV48" s="71">
        <f t="shared" si="27"/>
        <v>54.666666666666671</v>
      </c>
      <c r="AW48" s="74">
        <f t="shared" si="28"/>
        <v>96.407441927533071</v>
      </c>
    </row>
    <row r="49" spans="17:49" x14ac:dyDescent="0.25">
      <c r="Q49">
        <v>42</v>
      </c>
      <c r="R49" s="73">
        <f t="shared" si="0"/>
        <v>24</v>
      </c>
      <c r="S49" s="71">
        <f t="shared" si="32"/>
        <v>2.3333333333333335</v>
      </c>
      <c r="T49" s="71">
        <f t="shared" si="2"/>
        <v>14</v>
      </c>
      <c r="U49" s="74">
        <f t="shared" si="33"/>
        <v>4</v>
      </c>
      <c r="V49" s="73">
        <f>IF(Variable_Management!$B$20=3,2,IF((S49*R49/T49)&lt;((T49*(1-(T49/R49)))/(2*Lm*Fsw)),1,2))</f>
        <v>2</v>
      </c>
      <c r="W49" s="71">
        <f t="shared" si="34"/>
        <v>0.41666666666666663</v>
      </c>
      <c r="X49" s="74">
        <f t="shared" si="35"/>
        <v>0.58333333333333337</v>
      </c>
      <c r="Y49" s="73">
        <f t="shared" si="36"/>
        <v>5.099067599067598</v>
      </c>
      <c r="Z49" s="71">
        <f t="shared" si="30"/>
        <v>6.5495337995337994</v>
      </c>
      <c r="AA49" s="71">
        <f t="shared" si="31"/>
        <v>4.2622420780212709</v>
      </c>
      <c r="AB49" s="71">
        <v>0</v>
      </c>
      <c r="AC49" s="71">
        <f t="shared" si="37"/>
        <v>2.9066732050648133E-2</v>
      </c>
      <c r="AD49" s="74">
        <f t="shared" si="16"/>
        <v>2.9066732050648133E-2</v>
      </c>
      <c r="AE49" s="73">
        <f t="shared" si="29"/>
        <v>1.6666666666666665</v>
      </c>
      <c r="AF49" s="71">
        <f t="shared" si="17"/>
        <v>2.7512654309468134</v>
      </c>
      <c r="AG49" s="71">
        <f t="shared" si="38"/>
        <v>3.0277845886091823E-2</v>
      </c>
      <c r="AH49" s="71">
        <f t="shared" si="39"/>
        <v>0.72857142857142854</v>
      </c>
      <c r="AI49" s="74">
        <f t="shared" si="19"/>
        <v>0.75884927445752037</v>
      </c>
      <c r="AJ49" s="73">
        <f t="shared" si="20"/>
        <v>2.3333333333333335</v>
      </c>
      <c r="AK49" s="71">
        <f t="shared" si="40"/>
        <v>3.2553411587930592</v>
      </c>
      <c r="AL49" s="71">
        <f t="shared" si="41"/>
        <v>4.2388984240528553E-2</v>
      </c>
      <c r="AM49" s="71">
        <f t="shared" si="48"/>
        <v>0</v>
      </c>
      <c r="AN49" s="188">
        <f t="shared" si="42"/>
        <v>2.8817948717948721E-2</v>
      </c>
      <c r="AO49" s="74">
        <f t="shared" si="24"/>
        <v>7.120693295847727E-2</v>
      </c>
      <c r="AP49" s="73">
        <f t="shared" si="43"/>
        <v>2.7250061297482624E-2</v>
      </c>
      <c r="AQ49" s="206">
        <f t="shared" si="44"/>
        <v>2.9066732050648133E-2</v>
      </c>
      <c r="AR49" s="206">
        <f t="shared" si="45"/>
        <v>1.0227460470128238</v>
      </c>
      <c r="AS49" s="71">
        <f t="shared" si="46"/>
        <v>0.1232</v>
      </c>
      <c r="AT49" s="74">
        <f t="shared" si="47"/>
        <v>4.6199999999999998E-5</v>
      </c>
      <c r="AU49" s="73">
        <f t="shared" si="26"/>
        <v>2.0614319798276002</v>
      </c>
      <c r="AV49" s="71">
        <f t="shared" si="27"/>
        <v>56</v>
      </c>
      <c r="AW49" s="74">
        <f t="shared" si="28"/>
        <v>96.449567450310553</v>
      </c>
    </row>
    <row r="50" spans="17:49" x14ac:dyDescent="0.25">
      <c r="Q50">
        <v>43</v>
      </c>
      <c r="R50" s="73">
        <f t="shared" si="0"/>
        <v>24</v>
      </c>
      <c r="S50" s="71">
        <f t="shared" si="32"/>
        <v>2.3888888888888888</v>
      </c>
      <c r="T50" s="71">
        <f t="shared" si="2"/>
        <v>14</v>
      </c>
      <c r="U50" s="74">
        <f t="shared" si="33"/>
        <v>4.0952380952380949</v>
      </c>
      <c r="V50" s="73">
        <f>IF(Variable_Management!$B$20=3,2,IF((S50*R50/T50)&lt;((T50*(1-(T50/R50)))/(2*Lm*Fsw)),1,2))</f>
        <v>2</v>
      </c>
      <c r="W50" s="71">
        <f t="shared" si="34"/>
        <v>0.41666666666666663</v>
      </c>
      <c r="X50" s="74">
        <f t="shared" si="35"/>
        <v>0.58333333333333337</v>
      </c>
      <c r="Y50" s="73">
        <f t="shared" si="36"/>
        <v>5.099067599067598</v>
      </c>
      <c r="Z50" s="71">
        <f t="shared" si="30"/>
        <v>6.6447718947718943</v>
      </c>
      <c r="AA50" s="71">
        <f t="shared" si="31"/>
        <v>4.3517447751843656</v>
      </c>
      <c r="AB50" s="71">
        <v>0</v>
      </c>
      <c r="AC50" s="71">
        <f t="shared" si="37"/>
        <v>3.0300292141351083E-2</v>
      </c>
      <c r="AD50" s="74">
        <f t="shared" si="16"/>
        <v>3.0300292141351083E-2</v>
      </c>
      <c r="AE50" s="73">
        <f t="shared" si="29"/>
        <v>1.7063492063492061</v>
      </c>
      <c r="AF50" s="71">
        <f t="shared" si="17"/>
        <v>2.8090391735390314</v>
      </c>
      <c r="AG50" s="71">
        <f t="shared" si="38"/>
        <v>3.1562804313907379E-2</v>
      </c>
      <c r="AH50" s="71">
        <f t="shared" si="39"/>
        <v>0.74591836734693862</v>
      </c>
      <c r="AI50" s="74">
        <f t="shared" si="19"/>
        <v>0.77748117166084596</v>
      </c>
      <c r="AJ50" s="73">
        <f t="shared" si="20"/>
        <v>2.3888888888888888</v>
      </c>
      <c r="AK50" s="71">
        <f t="shared" si="40"/>
        <v>3.323699972901824</v>
      </c>
      <c r="AL50" s="71">
        <f t="shared" si="41"/>
        <v>4.4187926039470339E-2</v>
      </c>
      <c r="AM50" s="71">
        <f t="shared" si="48"/>
        <v>0</v>
      </c>
      <c r="AN50" s="188">
        <f t="shared" si="42"/>
        <v>2.9236996336996338E-2</v>
      </c>
      <c r="AO50" s="74">
        <f t="shared" si="24"/>
        <v>7.3424922376466681E-2</v>
      </c>
      <c r="AP50" s="73">
        <f t="shared" si="43"/>
        <v>2.8406523882516639E-2</v>
      </c>
      <c r="AQ50" s="206">
        <f t="shared" si="44"/>
        <v>3.0300292141351083E-2</v>
      </c>
      <c r="AR50" s="206">
        <f t="shared" si="45"/>
        <v>1.0227460470128238</v>
      </c>
      <c r="AS50" s="71">
        <f t="shared" si="46"/>
        <v>0.1232</v>
      </c>
      <c r="AT50" s="74">
        <f t="shared" si="47"/>
        <v>4.6199999999999998E-5</v>
      </c>
      <c r="AU50" s="73">
        <f t="shared" si="26"/>
        <v>2.0859054492153555</v>
      </c>
      <c r="AV50" s="71">
        <f t="shared" si="27"/>
        <v>57.333333333333329</v>
      </c>
      <c r="AW50" s="74">
        <f t="shared" si="28"/>
        <v>96.489511659937349</v>
      </c>
    </row>
    <row r="51" spans="17:49" x14ac:dyDescent="0.25">
      <c r="Q51">
        <v>44</v>
      </c>
      <c r="R51" s="73">
        <f t="shared" si="0"/>
        <v>24</v>
      </c>
      <c r="S51" s="71">
        <f t="shared" si="32"/>
        <v>2.4444444444444446</v>
      </c>
      <c r="T51" s="71">
        <f t="shared" si="2"/>
        <v>14</v>
      </c>
      <c r="U51" s="74">
        <f t="shared" si="33"/>
        <v>4.1904761904761907</v>
      </c>
      <c r="V51" s="73">
        <f>IF(Variable_Management!$B$20=3,2,IF((S51*R51/T51)&lt;((T51*(1-(T51/R51)))/(2*Lm*Fsw)),1,2))</f>
        <v>2</v>
      </c>
      <c r="W51" s="71">
        <f t="shared" si="34"/>
        <v>0.41666666666666663</v>
      </c>
      <c r="X51" s="74">
        <f t="shared" si="35"/>
        <v>0.58333333333333337</v>
      </c>
      <c r="Y51" s="73">
        <f t="shared" si="36"/>
        <v>5.099067599067598</v>
      </c>
      <c r="Z51" s="71">
        <f t="shared" si="30"/>
        <v>6.7400099900099892</v>
      </c>
      <c r="AA51" s="71">
        <f t="shared" si="31"/>
        <v>4.4414860389967377</v>
      </c>
      <c r="AB51" s="71">
        <v>0</v>
      </c>
      <c r="AC51" s="71">
        <f t="shared" si="37"/>
        <v>3.1562877175364691E-2</v>
      </c>
      <c r="AD51" s="74">
        <f t="shared" si="16"/>
        <v>3.1562877175364691E-2</v>
      </c>
      <c r="AE51" s="73">
        <f t="shared" si="29"/>
        <v>1.746031746031746</v>
      </c>
      <c r="AF51" s="71">
        <f t="shared" si="17"/>
        <v>2.8669669102411852</v>
      </c>
      <c r="AG51" s="71">
        <f t="shared" si="38"/>
        <v>3.2877997057671547E-2</v>
      </c>
      <c r="AH51" s="71">
        <f t="shared" si="39"/>
        <v>0.76326530612244892</v>
      </c>
      <c r="AI51" s="74">
        <f t="shared" si="19"/>
        <v>0.7961433031801205</v>
      </c>
      <c r="AJ51" s="73">
        <f t="shared" si="20"/>
        <v>2.4444444444444446</v>
      </c>
      <c r="AK51" s="71">
        <f t="shared" si="40"/>
        <v>3.3922409952986894</v>
      </c>
      <c r="AL51" s="71">
        <f t="shared" si="41"/>
        <v>4.602919588074017E-2</v>
      </c>
      <c r="AM51" s="71">
        <f t="shared" si="48"/>
        <v>0</v>
      </c>
      <c r="AN51" s="188">
        <f t="shared" si="42"/>
        <v>2.9656043956043956E-2</v>
      </c>
      <c r="AO51" s="74">
        <f t="shared" si="24"/>
        <v>7.5685239836784129E-2</v>
      </c>
      <c r="AP51" s="73">
        <f t="shared" si="43"/>
        <v>2.9590197351904397E-2</v>
      </c>
      <c r="AQ51" s="206">
        <f t="shared" si="44"/>
        <v>3.1562877175364691E-2</v>
      </c>
      <c r="AR51" s="206">
        <f t="shared" si="45"/>
        <v>1.0227460470128238</v>
      </c>
      <c r="AS51" s="71">
        <f t="shared" si="46"/>
        <v>0.1232</v>
      </c>
      <c r="AT51" s="74">
        <f t="shared" si="47"/>
        <v>4.6199999999999998E-5</v>
      </c>
      <c r="AU51" s="73">
        <f t="shared" si="26"/>
        <v>2.1105367417323624</v>
      </c>
      <c r="AV51" s="71">
        <f t="shared" si="27"/>
        <v>58.666666666666671</v>
      </c>
      <c r="AW51" s="74">
        <f t="shared" si="28"/>
        <v>96.527420441591588</v>
      </c>
    </row>
    <row r="52" spans="17:49" x14ac:dyDescent="0.25">
      <c r="Q52">
        <v>45</v>
      </c>
      <c r="R52" s="73">
        <f t="shared" si="0"/>
        <v>24</v>
      </c>
      <c r="S52" s="71">
        <f t="shared" si="32"/>
        <v>2.5</v>
      </c>
      <c r="T52" s="71">
        <f t="shared" si="2"/>
        <v>14</v>
      </c>
      <c r="U52" s="74">
        <f t="shared" si="33"/>
        <v>4.2857142857142856</v>
      </c>
      <c r="V52" s="73">
        <f>IF(Variable_Management!$B$20=3,2,IF((S52*R52/T52)&lt;((T52*(1-(T52/R52)))/(2*Lm*Fsw)),1,2))</f>
        <v>2</v>
      </c>
      <c r="W52" s="71">
        <f t="shared" si="34"/>
        <v>0.41666666666666663</v>
      </c>
      <c r="X52" s="74">
        <f t="shared" si="35"/>
        <v>0.58333333333333337</v>
      </c>
      <c r="Y52" s="73">
        <f t="shared" si="36"/>
        <v>5.099067599067598</v>
      </c>
      <c r="Z52" s="71">
        <f t="shared" si="30"/>
        <v>6.8352480852480841</v>
      </c>
      <c r="AA52" s="71">
        <f t="shared" si="31"/>
        <v>4.5314516956964894</v>
      </c>
      <c r="AB52" s="71">
        <v>0</v>
      </c>
      <c r="AC52" s="71">
        <f t="shared" si="37"/>
        <v>3.2854487152688946E-2</v>
      </c>
      <c r="AD52" s="74">
        <f t="shared" si="16"/>
        <v>3.2854487152688946E-2</v>
      </c>
      <c r="AE52" s="73">
        <f t="shared" si="29"/>
        <v>1.7857142857142856</v>
      </c>
      <c r="AF52" s="71">
        <f t="shared" si="17"/>
        <v>2.9250394919293101</v>
      </c>
      <c r="AG52" s="71">
        <f t="shared" si="38"/>
        <v>3.4223424117384306E-2</v>
      </c>
      <c r="AH52" s="71">
        <f t="shared" si="39"/>
        <v>0.78061224489795911</v>
      </c>
      <c r="AI52" s="74">
        <f t="shared" si="19"/>
        <v>0.81483566901534343</v>
      </c>
      <c r="AJ52" s="73">
        <f t="shared" si="20"/>
        <v>2.5</v>
      </c>
      <c r="AK52" s="71">
        <f t="shared" si="40"/>
        <v>3.4609534005941933</v>
      </c>
      <c r="AL52" s="71">
        <f t="shared" si="41"/>
        <v>4.7912793764338039E-2</v>
      </c>
      <c r="AM52" s="71">
        <f t="shared" si="48"/>
        <v>0</v>
      </c>
      <c r="AN52" s="188">
        <f t="shared" si="42"/>
        <v>3.0075091575091573E-2</v>
      </c>
      <c r="AO52" s="74">
        <f t="shared" si="24"/>
        <v>7.7987885339429616E-2</v>
      </c>
      <c r="AP52" s="73">
        <f t="shared" si="43"/>
        <v>3.0801081705645886E-2</v>
      </c>
      <c r="AQ52" s="206">
        <f t="shared" si="44"/>
        <v>3.2854487152688946E-2</v>
      </c>
      <c r="AR52" s="206">
        <f t="shared" si="45"/>
        <v>1.0227460470128238</v>
      </c>
      <c r="AS52" s="71">
        <f t="shared" si="46"/>
        <v>0.1232</v>
      </c>
      <c r="AT52" s="74">
        <f t="shared" si="47"/>
        <v>4.6199999999999998E-5</v>
      </c>
      <c r="AU52" s="73">
        <f t="shared" si="26"/>
        <v>2.1353258573786205</v>
      </c>
      <c r="AV52" s="71">
        <f t="shared" si="27"/>
        <v>60</v>
      </c>
      <c r="AW52" s="74">
        <f t="shared" si="28"/>
        <v>96.56342695895745</v>
      </c>
    </row>
    <row r="53" spans="17:49" x14ac:dyDescent="0.25">
      <c r="Q53">
        <v>46</v>
      </c>
      <c r="R53" s="73">
        <f t="shared" si="0"/>
        <v>24</v>
      </c>
      <c r="S53" s="71">
        <f t="shared" si="32"/>
        <v>2.5555555555555558</v>
      </c>
      <c r="T53" s="71">
        <f t="shared" si="2"/>
        <v>14</v>
      </c>
      <c r="U53" s="74">
        <f t="shared" si="33"/>
        <v>4.3809523809523814</v>
      </c>
      <c r="V53" s="73">
        <f>IF(Variable_Management!$B$20=3,2,IF((S53*R53/T53)&lt;((T53*(1-(T53/R53)))/(2*Lm*Fsw)),1,2))</f>
        <v>2</v>
      </c>
      <c r="W53" s="71">
        <f t="shared" si="34"/>
        <v>0.41666666666666663</v>
      </c>
      <c r="X53" s="74">
        <f t="shared" si="35"/>
        <v>0.58333333333333337</v>
      </c>
      <c r="Y53" s="73">
        <f t="shared" si="36"/>
        <v>5.099067599067598</v>
      </c>
      <c r="Z53" s="71">
        <f t="shared" si="30"/>
        <v>6.9304861804861808</v>
      </c>
      <c r="AA53" s="71">
        <f t="shared" si="31"/>
        <v>4.6216286410558149</v>
      </c>
      <c r="AB53" s="71">
        <v>0</v>
      </c>
      <c r="AC53" s="71">
        <f t="shared" si="37"/>
        <v>3.417512207332387E-2</v>
      </c>
      <c r="AD53" s="74">
        <f t="shared" si="16"/>
        <v>3.417512207332387E-2</v>
      </c>
      <c r="AE53" s="73">
        <f t="shared" si="29"/>
        <v>1.8253968253968254</v>
      </c>
      <c r="AF53" s="71">
        <f t="shared" si="17"/>
        <v>2.9832484598607314</v>
      </c>
      <c r="AG53" s="71">
        <f t="shared" si="38"/>
        <v>3.5599085493045704E-2</v>
      </c>
      <c r="AH53" s="71">
        <f t="shared" si="39"/>
        <v>0.79795918367346941</v>
      </c>
      <c r="AI53" s="74">
        <f t="shared" si="19"/>
        <v>0.8335582691665151</v>
      </c>
      <c r="AJ53" s="73">
        <f t="shared" si="20"/>
        <v>2.5555555555555558</v>
      </c>
      <c r="AK53" s="71">
        <f t="shared" si="40"/>
        <v>3.5298271802690282</v>
      </c>
      <c r="AL53" s="71">
        <f t="shared" si="41"/>
        <v>4.9838719690263995E-2</v>
      </c>
      <c r="AM53" s="71">
        <f t="shared" si="48"/>
        <v>0</v>
      </c>
      <c r="AN53" s="188">
        <f t="shared" si="42"/>
        <v>3.0494139194139198E-2</v>
      </c>
      <c r="AO53" s="74">
        <f t="shared" si="24"/>
        <v>8.0332858884403197E-2</v>
      </c>
      <c r="AP53" s="73">
        <f t="shared" si="43"/>
        <v>3.2039176943741129E-2</v>
      </c>
      <c r="AQ53" s="206">
        <f t="shared" si="44"/>
        <v>3.417512207332387E-2</v>
      </c>
      <c r="AR53" s="206">
        <f t="shared" si="45"/>
        <v>1.0227460470128238</v>
      </c>
      <c r="AS53" s="71">
        <f t="shared" si="46"/>
        <v>0.1232</v>
      </c>
      <c r="AT53" s="74">
        <f t="shared" si="47"/>
        <v>4.6199999999999998E-5</v>
      </c>
      <c r="AU53" s="73">
        <f t="shared" si="26"/>
        <v>2.160272796154131</v>
      </c>
      <c r="AV53" s="71">
        <f t="shared" si="27"/>
        <v>61.333333333333343</v>
      </c>
      <c r="AW53" s="74">
        <f t="shared" si="28"/>
        <v>96.597653011315003</v>
      </c>
    </row>
    <row r="54" spans="17:49" x14ac:dyDescent="0.25">
      <c r="Q54">
        <v>47</v>
      </c>
      <c r="R54" s="73">
        <f t="shared" si="0"/>
        <v>24</v>
      </c>
      <c r="S54" s="71">
        <f t="shared" si="32"/>
        <v>2.6111111111111112</v>
      </c>
      <c r="T54" s="71">
        <f t="shared" si="2"/>
        <v>14</v>
      </c>
      <c r="U54" s="74">
        <f t="shared" si="33"/>
        <v>4.4761904761904763</v>
      </c>
      <c r="V54" s="73">
        <f>IF(Variable_Management!$B$20=3,2,IF((S54*R54/T54)&lt;((T54*(1-(T54/R54)))/(2*Lm*Fsw)),1,2))</f>
        <v>2</v>
      </c>
      <c r="W54" s="71">
        <f t="shared" si="34"/>
        <v>0.41666666666666663</v>
      </c>
      <c r="X54" s="74">
        <f t="shared" si="35"/>
        <v>0.58333333333333337</v>
      </c>
      <c r="Y54" s="73">
        <f t="shared" si="36"/>
        <v>5.099067599067598</v>
      </c>
      <c r="Z54" s="71">
        <f t="shared" si="30"/>
        <v>7.0257242757242757</v>
      </c>
      <c r="AA54" s="71">
        <f t="shared" si="31"/>
        <v>4.7120047443517503</v>
      </c>
      <c r="AB54" s="71">
        <v>0</v>
      </c>
      <c r="AC54" s="71">
        <f t="shared" si="37"/>
        <v>3.5524781937269448E-2</v>
      </c>
      <c r="AD54" s="74">
        <f t="shared" si="16"/>
        <v>3.5524781937269448E-2</v>
      </c>
      <c r="AE54" s="73">
        <f t="shared" si="29"/>
        <v>1.8650793650793649</v>
      </c>
      <c r="AF54" s="71">
        <f t="shared" si="17"/>
        <v>3.0415859836874444</v>
      </c>
      <c r="AG54" s="71">
        <f t="shared" si="38"/>
        <v>3.7004981184655679E-2</v>
      </c>
      <c r="AH54" s="71">
        <f t="shared" si="39"/>
        <v>0.8153061224489796</v>
      </c>
      <c r="AI54" s="74">
        <f t="shared" si="19"/>
        <v>0.85231110363363527</v>
      </c>
      <c r="AJ54" s="73">
        <f t="shared" si="20"/>
        <v>2.6111111111111112</v>
      </c>
      <c r="AK54" s="71">
        <f t="shared" si="40"/>
        <v>3.5988530693304899</v>
      </c>
      <c r="AL54" s="71">
        <f t="shared" si="41"/>
        <v>5.1806973658517955E-2</v>
      </c>
      <c r="AM54" s="71">
        <f t="shared" si="48"/>
        <v>0</v>
      </c>
      <c r="AN54" s="188">
        <f t="shared" si="42"/>
        <v>3.0913186813186815E-2</v>
      </c>
      <c r="AO54" s="74">
        <f t="shared" si="24"/>
        <v>8.2720160471704773E-2</v>
      </c>
      <c r="AP54" s="73">
        <f t="shared" si="43"/>
        <v>3.3304483066190105E-2</v>
      </c>
      <c r="AQ54" s="206">
        <f t="shared" si="44"/>
        <v>3.5524781937269448E-2</v>
      </c>
      <c r="AR54" s="206">
        <f t="shared" si="45"/>
        <v>1.0227460470128238</v>
      </c>
      <c r="AS54" s="71">
        <f t="shared" si="46"/>
        <v>0.1232</v>
      </c>
      <c r="AT54" s="74">
        <f t="shared" si="47"/>
        <v>4.6199999999999998E-5</v>
      </c>
      <c r="AU54" s="73">
        <f t="shared" si="26"/>
        <v>2.1853775580588932</v>
      </c>
      <c r="AV54" s="71">
        <f t="shared" si="27"/>
        <v>62.666666666666671</v>
      </c>
      <c r="AW54" s="74">
        <f t="shared" si="28"/>
        <v>96.630210220535048</v>
      </c>
    </row>
    <row r="55" spans="17:49" x14ac:dyDescent="0.25">
      <c r="Q55">
        <v>48</v>
      </c>
      <c r="R55" s="73">
        <f t="shared" si="0"/>
        <v>24</v>
      </c>
      <c r="S55" s="71">
        <f t="shared" si="32"/>
        <v>2.666666666666667</v>
      </c>
      <c r="T55" s="71">
        <f t="shared" si="2"/>
        <v>14</v>
      </c>
      <c r="U55" s="74">
        <f t="shared" si="33"/>
        <v>4.5714285714285712</v>
      </c>
      <c r="V55" s="73">
        <f>IF(Variable_Management!$B$20=3,2,IF((S55*R55/T55)&lt;((T55*(1-(T55/R55)))/(2*Lm*Fsw)),1,2))</f>
        <v>2</v>
      </c>
      <c r="W55" s="71">
        <f t="shared" si="34"/>
        <v>0.41666666666666663</v>
      </c>
      <c r="X55" s="74">
        <f t="shared" si="35"/>
        <v>0.58333333333333337</v>
      </c>
      <c r="Y55" s="73">
        <f t="shared" si="36"/>
        <v>5.099067599067598</v>
      </c>
      <c r="Z55" s="71">
        <f t="shared" si="30"/>
        <v>7.1209623709623706</v>
      </c>
      <c r="AA55" s="71">
        <f t="shared" si="31"/>
        <v>4.8025687621655715</v>
      </c>
      <c r="AB55" s="71">
        <v>0</v>
      </c>
      <c r="AC55" s="71">
        <f t="shared" si="37"/>
        <v>3.690346674452568E-2</v>
      </c>
      <c r="AD55" s="74">
        <f t="shared" si="16"/>
        <v>3.690346674452568E-2</v>
      </c>
      <c r="AE55" s="73">
        <f t="shared" si="29"/>
        <v>1.9047619047619044</v>
      </c>
      <c r="AF55" s="71">
        <f t="shared" si="17"/>
        <v>3.1000448058138708</v>
      </c>
      <c r="AG55" s="71">
        <f t="shared" si="38"/>
        <v>3.8441111192214238E-2</v>
      </c>
      <c r="AH55" s="71">
        <f t="shared" si="39"/>
        <v>0.83265306122448957</v>
      </c>
      <c r="AI55" s="74">
        <f t="shared" si="19"/>
        <v>0.87109417241670384</v>
      </c>
      <c r="AJ55" s="73">
        <f t="shared" si="20"/>
        <v>2.6666666666666665</v>
      </c>
      <c r="AK55" s="71">
        <f t="shared" si="40"/>
        <v>3.6680224804756838</v>
      </c>
      <c r="AL55" s="71">
        <f t="shared" si="41"/>
        <v>5.3817555669099952E-2</v>
      </c>
      <c r="AM55" s="71">
        <f t="shared" si="48"/>
        <v>0</v>
      </c>
      <c r="AN55" s="188">
        <f t="shared" si="42"/>
        <v>3.1332234432234429E-2</v>
      </c>
      <c r="AO55" s="74">
        <f t="shared" si="24"/>
        <v>8.5149790101334388E-2</v>
      </c>
      <c r="AP55" s="73">
        <f t="shared" si="43"/>
        <v>3.4597000072992823E-2</v>
      </c>
      <c r="AQ55" s="206">
        <f t="shared" si="44"/>
        <v>3.690346674452568E-2</v>
      </c>
      <c r="AR55" s="206">
        <f t="shared" si="45"/>
        <v>1.0227460470128238</v>
      </c>
      <c r="AS55" s="71">
        <f t="shared" si="46"/>
        <v>0.1232</v>
      </c>
      <c r="AT55" s="74">
        <f t="shared" si="47"/>
        <v>4.6199999999999998E-5</v>
      </c>
      <c r="AU55" s="73">
        <f t="shared" si="26"/>
        <v>2.2106401430929061</v>
      </c>
      <c r="AV55" s="71">
        <f t="shared" si="27"/>
        <v>64</v>
      </c>
      <c r="AW55" s="74">
        <f t="shared" si="28"/>
        <v>96.66120107234228</v>
      </c>
    </row>
    <row r="56" spans="17:49" x14ac:dyDescent="0.25">
      <c r="Q56">
        <v>49</v>
      </c>
      <c r="R56" s="73">
        <f t="shared" si="0"/>
        <v>24</v>
      </c>
      <c r="S56" s="71">
        <f t="shared" si="32"/>
        <v>2.7222222222222223</v>
      </c>
      <c r="T56" s="71">
        <f t="shared" si="2"/>
        <v>14</v>
      </c>
      <c r="U56" s="74">
        <f t="shared" si="33"/>
        <v>4.666666666666667</v>
      </c>
      <c r="V56" s="73">
        <f>IF(Variable_Management!$B$20=3,2,IF((S56*R56/T56)&lt;((T56*(1-(T56/R56)))/(2*Lm*Fsw)),1,2))</f>
        <v>2</v>
      </c>
      <c r="W56" s="71">
        <f t="shared" si="34"/>
        <v>0.41666666666666663</v>
      </c>
      <c r="X56" s="74">
        <f t="shared" si="35"/>
        <v>0.58333333333333337</v>
      </c>
      <c r="Y56" s="73">
        <f t="shared" si="36"/>
        <v>5.099067599067598</v>
      </c>
      <c r="Z56" s="71">
        <f t="shared" si="30"/>
        <v>7.2162004662004655</v>
      </c>
      <c r="AA56" s="71">
        <f t="shared" si="31"/>
        <v>4.893310260900372</v>
      </c>
      <c r="AB56" s="71">
        <v>0</v>
      </c>
      <c r="AC56" s="71">
        <f t="shared" si="37"/>
        <v>3.8311176495092587E-2</v>
      </c>
      <c r="AD56" s="74">
        <f t="shared" si="16"/>
        <v>3.8311176495092587E-2</v>
      </c>
      <c r="AE56" s="73">
        <f t="shared" si="29"/>
        <v>1.9444444444444444</v>
      </c>
      <c r="AF56" s="71">
        <f t="shared" si="17"/>
        <v>3.1586181913821676</v>
      </c>
      <c r="AG56" s="71">
        <f t="shared" si="38"/>
        <v>3.9907475515721422E-2</v>
      </c>
      <c r="AH56" s="71">
        <f t="shared" si="39"/>
        <v>0.84999999999999987</v>
      </c>
      <c r="AI56" s="74">
        <f t="shared" si="19"/>
        <v>0.88990747551572125</v>
      </c>
      <c r="AJ56" s="73">
        <f t="shared" si="20"/>
        <v>2.7222222222222228</v>
      </c>
      <c r="AK56" s="71">
        <f t="shared" si="40"/>
        <v>3.7373274449133436</v>
      </c>
      <c r="AL56" s="71">
        <f t="shared" si="41"/>
        <v>5.5870465722010001E-2</v>
      </c>
      <c r="AM56" s="71">
        <f t="shared" si="48"/>
        <v>0</v>
      </c>
      <c r="AN56" s="188">
        <f t="shared" si="42"/>
        <v>3.1751282051282047E-2</v>
      </c>
      <c r="AO56" s="74">
        <f t="shared" si="24"/>
        <v>8.7621747773292041E-2</v>
      </c>
      <c r="AP56" s="73">
        <f t="shared" si="43"/>
        <v>3.5916727964149305E-2</v>
      </c>
      <c r="AQ56" s="206">
        <f t="shared" si="44"/>
        <v>3.8311176495092587E-2</v>
      </c>
      <c r="AR56" s="206">
        <f t="shared" si="45"/>
        <v>1.0227460470128238</v>
      </c>
      <c r="AS56" s="71">
        <f t="shared" si="46"/>
        <v>0.1232</v>
      </c>
      <c r="AT56" s="74">
        <f t="shared" si="47"/>
        <v>4.6199999999999998E-5</v>
      </c>
      <c r="AU56" s="73">
        <f t="shared" si="26"/>
        <v>2.2360605512561715</v>
      </c>
      <c r="AV56" s="71">
        <f t="shared" si="27"/>
        <v>65.333333333333343</v>
      </c>
      <c r="AW56" s="74">
        <f t="shared" si="28"/>
        <v>96.690719832302435</v>
      </c>
    </row>
    <row r="57" spans="17:49" x14ac:dyDescent="0.25">
      <c r="Q57">
        <v>50</v>
      </c>
      <c r="R57" s="73">
        <f t="shared" si="0"/>
        <v>24</v>
      </c>
      <c r="S57" s="71">
        <f t="shared" si="32"/>
        <v>2.7777777777777781</v>
      </c>
      <c r="T57" s="71">
        <f t="shared" si="2"/>
        <v>14</v>
      </c>
      <c r="U57" s="74">
        <f t="shared" si="33"/>
        <v>4.7619047619047619</v>
      </c>
      <c r="V57" s="73">
        <f>IF(Variable_Management!$B$20=3,2,IF((S57*R57/T57)&lt;((T57*(1-(T57/R57)))/(2*Lm*Fsw)),1,2))</f>
        <v>2</v>
      </c>
      <c r="W57" s="71">
        <f t="shared" si="34"/>
        <v>0.41666666666666663</v>
      </c>
      <c r="X57" s="74">
        <f t="shared" si="35"/>
        <v>0.58333333333333337</v>
      </c>
      <c r="Y57" s="73">
        <f t="shared" si="36"/>
        <v>5.099067599067598</v>
      </c>
      <c r="Z57" s="71">
        <f t="shared" si="30"/>
        <v>7.3114385614385604</v>
      </c>
      <c r="AA57" s="71">
        <f t="shared" si="31"/>
        <v>4.9842195470410742</v>
      </c>
      <c r="AB57" s="71">
        <v>0</v>
      </c>
      <c r="AC57" s="71">
        <f t="shared" si="37"/>
        <v>3.9747911188970135E-2</v>
      </c>
      <c r="AD57" s="74">
        <f t="shared" si="16"/>
        <v>3.9747911188970135E-2</v>
      </c>
      <c r="AE57" s="73">
        <f t="shared" si="29"/>
        <v>1.984126984126984</v>
      </c>
      <c r="AF57" s="71">
        <f t="shared" si="17"/>
        <v>3.2172998832552588</v>
      </c>
      <c r="AG57" s="71">
        <f t="shared" si="38"/>
        <v>4.1404074155177203E-2</v>
      </c>
      <c r="AH57" s="71">
        <f t="shared" si="39"/>
        <v>0.86734693877551006</v>
      </c>
      <c r="AI57" s="74">
        <f t="shared" si="19"/>
        <v>0.90875101293068727</v>
      </c>
      <c r="AJ57" s="73">
        <f t="shared" si="20"/>
        <v>2.7777777777777781</v>
      </c>
      <c r="AK57" s="71">
        <f t="shared" si="40"/>
        <v>3.8067605590990388</v>
      </c>
      <c r="AL57" s="71">
        <f t="shared" si="41"/>
        <v>5.796570381724811E-2</v>
      </c>
      <c r="AM57" s="71">
        <f t="shared" si="48"/>
        <v>0</v>
      </c>
      <c r="AN57" s="188">
        <f t="shared" si="42"/>
        <v>3.2170329670329664E-2</v>
      </c>
      <c r="AO57" s="74">
        <f t="shared" si="24"/>
        <v>9.0136033487577774E-2</v>
      </c>
      <c r="AP57" s="73">
        <f t="shared" si="43"/>
        <v>3.7263666739659501E-2</v>
      </c>
      <c r="AQ57" s="206">
        <f t="shared" si="44"/>
        <v>3.9747911188970135E-2</v>
      </c>
      <c r="AR57" s="206">
        <f t="shared" si="45"/>
        <v>1.0227460470128238</v>
      </c>
      <c r="AS57" s="71">
        <f t="shared" si="46"/>
        <v>0.1232</v>
      </c>
      <c r="AT57" s="74">
        <f t="shared" si="47"/>
        <v>4.6199999999999998E-5</v>
      </c>
      <c r="AU57" s="73">
        <f t="shared" si="26"/>
        <v>2.2616387825486886</v>
      </c>
      <c r="AV57" s="71">
        <f t="shared" si="27"/>
        <v>66.666666666666671</v>
      </c>
      <c r="AW57" s="74">
        <f t="shared" si="28"/>
        <v>96.718853353772047</v>
      </c>
    </row>
    <row r="58" spans="17:49" x14ac:dyDescent="0.25">
      <c r="Q58">
        <v>51</v>
      </c>
      <c r="R58" s="73">
        <f t="shared" si="0"/>
        <v>24</v>
      </c>
      <c r="S58" s="71">
        <f t="shared" si="32"/>
        <v>2.8333333333333335</v>
      </c>
      <c r="T58" s="71">
        <f t="shared" si="2"/>
        <v>14</v>
      </c>
      <c r="U58" s="74">
        <f t="shared" si="33"/>
        <v>4.8571428571428568</v>
      </c>
      <c r="V58" s="73">
        <f>IF(Variable_Management!$B$20=3,2,IF((S58*R58/T58)&lt;((T58*(1-(T58/R58)))/(2*Lm*Fsw)),1,2))</f>
        <v>2</v>
      </c>
      <c r="W58" s="71">
        <f t="shared" si="34"/>
        <v>0.41666666666666663</v>
      </c>
      <c r="X58" s="74">
        <f t="shared" si="35"/>
        <v>0.58333333333333337</v>
      </c>
      <c r="Y58" s="73">
        <f t="shared" si="36"/>
        <v>5.099067599067598</v>
      </c>
      <c r="Z58" s="71">
        <f t="shared" si="30"/>
        <v>7.4066766566766553</v>
      </c>
      <c r="AA58" s="71">
        <f t="shared" si="31"/>
        <v>5.0752876042987909</v>
      </c>
      <c r="AB58" s="71">
        <v>0</v>
      </c>
      <c r="AC58" s="71">
        <f t="shared" si="37"/>
        <v>4.1213670826158337E-2</v>
      </c>
      <c r="AD58" s="74">
        <f t="shared" si="16"/>
        <v>4.1213670826158337E-2</v>
      </c>
      <c r="AE58" s="73">
        <f t="shared" si="29"/>
        <v>2.0238095238095233</v>
      </c>
      <c r="AF58" s="71">
        <f t="shared" si="17"/>
        <v>3.2760840614436919</v>
      </c>
      <c r="AG58" s="71">
        <f t="shared" si="38"/>
        <v>4.293090711058159E-2</v>
      </c>
      <c r="AH58" s="71">
        <f t="shared" si="39"/>
        <v>0.88469387755102025</v>
      </c>
      <c r="AI58" s="74">
        <f t="shared" si="19"/>
        <v>0.92762478466160181</v>
      </c>
      <c r="AJ58" s="73">
        <f t="shared" si="20"/>
        <v>2.8333333333333335</v>
      </c>
      <c r="AK58" s="71">
        <f t="shared" si="40"/>
        <v>3.8763149367283813</v>
      </c>
      <c r="AL58" s="71">
        <f t="shared" si="41"/>
        <v>6.0103269954814222E-2</v>
      </c>
      <c r="AM58" s="71">
        <f t="shared" si="48"/>
        <v>0</v>
      </c>
      <c r="AN58" s="188">
        <f t="shared" si="42"/>
        <v>3.2589377289377289E-2</v>
      </c>
      <c r="AO58" s="74">
        <f t="shared" si="24"/>
        <v>9.2692647244191517E-2</v>
      </c>
      <c r="AP58" s="73">
        <f t="shared" si="43"/>
        <v>3.8637816399523441E-2</v>
      </c>
      <c r="AQ58" s="206">
        <f t="shared" si="44"/>
        <v>4.1213670826158337E-2</v>
      </c>
      <c r="AR58" s="206">
        <f t="shared" si="45"/>
        <v>1.0227460470128238</v>
      </c>
      <c r="AS58" s="71">
        <f t="shared" si="46"/>
        <v>0.1232</v>
      </c>
      <c r="AT58" s="74">
        <f t="shared" si="47"/>
        <v>4.6199999999999998E-5</v>
      </c>
      <c r="AU58" s="73">
        <f t="shared" si="26"/>
        <v>2.2873748369704572</v>
      </c>
      <c r="AV58" s="71">
        <f t="shared" si="27"/>
        <v>68</v>
      </c>
      <c r="AW58" s="74">
        <f t="shared" si="28"/>
        <v>96.745681792390229</v>
      </c>
    </row>
    <row r="59" spans="17:49" x14ac:dyDescent="0.25">
      <c r="Q59">
        <v>52</v>
      </c>
      <c r="R59" s="73">
        <f t="shared" si="0"/>
        <v>24</v>
      </c>
      <c r="S59" s="71">
        <f t="shared" si="32"/>
        <v>2.8888888888888893</v>
      </c>
      <c r="T59" s="71">
        <f t="shared" si="2"/>
        <v>14</v>
      </c>
      <c r="U59" s="74">
        <f t="shared" si="33"/>
        <v>4.9523809523809534</v>
      </c>
      <c r="V59" s="73">
        <f>IF(Variable_Management!$B$20=3,2,IF((S59*R59/T59)&lt;((T59*(1-(T59/R59)))/(2*Lm*Fsw)),1,2))</f>
        <v>2</v>
      </c>
      <c r="W59" s="71">
        <f t="shared" si="34"/>
        <v>0.41666666666666663</v>
      </c>
      <c r="X59" s="74">
        <f t="shared" si="35"/>
        <v>0.58333333333333337</v>
      </c>
      <c r="Y59" s="73">
        <f t="shared" si="36"/>
        <v>5.099067599067598</v>
      </c>
      <c r="Z59" s="71">
        <f t="shared" si="30"/>
        <v>7.501914751914752</v>
      </c>
      <c r="AA59" s="71">
        <f t="shared" si="31"/>
        <v>5.1665060368841882</v>
      </c>
      <c r="AB59" s="71">
        <v>0</v>
      </c>
      <c r="AC59" s="71">
        <f t="shared" si="37"/>
        <v>4.2708455406657221E-2</v>
      </c>
      <c r="AD59" s="74">
        <f t="shared" si="16"/>
        <v>4.2708455406657221E-2</v>
      </c>
      <c r="AE59" s="73">
        <f t="shared" si="29"/>
        <v>2.0634920634920637</v>
      </c>
      <c r="AF59" s="71">
        <f t="shared" si="17"/>
        <v>3.334965306488757</v>
      </c>
      <c r="AG59" s="71">
        <f t="shared" si="38"/>
        <v>4.4487974381934602E-2</v>
      </c>
      <c r="AH59" s="71">
        <f t="shared" si="39"/>
        <v>0.90204081632653077</v>
      </c>
      <c r="AI59" s="74">
        <f t="shared" si="19"/>
        <v>0.94652879070846541</v>
      </c>
      <c r="AJ59" s="73">
        <f t="shared" si="20"/>
        <v>2.8888888888888897</v>
      </c>
      <c r="AK59" s="71">
        <f t="shared" si="40"/>
        <v>3.9459841654113506</v>
      </c>
      <c r="AL59" s="71">
        <f t="shared" si="41"/>
        <v>6.2283164134708448E-2</v>
      </c>
      <c r="AM59" s="71">
        <f t="shared" si="48"/>
        <v>0</v>
      </c>
      <c r="AN59" s="188">
        <f t="shared" si="42"/>
        <v>3.3008424908424913E-2</v>
      </c>
      <c r="AO59" s="74">
        <f t="shared" si="24"/>
        <v>9.5291589043133368E-2</v>
      </c>
      <c r="AP59" s="73">
        <f t="shared" si="43"/>
        <v>4.0039176943741143E-2</v>
      </c>
      <c r="AQ59" s="206">
        <f t="shared" si="44"/>
        <v>4.2708455406657221E-2</v>
      </c>
      <c r="AR59" s="206">
        <f t="shared" si="45"/>
        <v>1.0227460470128238</v>
      </c>
      <c r="AS59" s="71">
        <f t="shared" si="46"/>
        <v>0.1232</v>
      </c>
      <c r="AT59" s="74">
        <f t="shared" si="47"/>
        <v>4.6199999999999998E-5</v>
      </c>
      <c r="AU59" s="73">
        <f t="shared" si="26"/>
        <v>2.3132687145214783</v>
      </c>
      <c r="AV59" s="71">
        <f t="shared" si="27"/>
        <v>69.333333333333343</v>
      </c>
      <c r="AW59" s="74">
        <f t="shared" si="28"/>
        <v>96.771279239486631</v>
      </c>
    </row>
    <row r="60" spans="17:49" x14ac:dyDescent="0.25">
      <c r="Q60">
        <v>53</v>
      </c>
      <c r="R60" s="73">
        <f t="shared" si="0"/>
        <v>24</v>
      </c>
      <c r="S60" s="71">
        <f t="shared" si="32"/>
        <v>2.9444444444444446</v>
      </c>
      <c r="T60" s="71">
        <f t="shared" si="2"/>
        <v>14</v>
      </c>
      <c r="U60" s="74">
        <f t="shared" si="33"/>
        <v>5.0476190476190483</v>
      </c>
      <c r="V60" s="73">
        <f>IF(Variable_Management!$B$20=3,2,IF((S60*R60/T60)&lt;((T60*(1-(T60/R60)))/(2*Lm*Fsw)),1,2))</f>
        <v>2</v>
      </c>
      <c r="W60" s="71">
        <f t="shared" si="34"/>
        <v>0.41666666666666663</v>
      </c>
      <c r="X60" s="74">
        <f t="shared" si="35"/>
        <v>0.58333333333333337</v>
      </c>
      <c r="Y60" s="73">
        <f t="shared" si="36"/>
        <v>5.099067599067598</v>
      </c>
      <c r="Z60" s="71">
        <f t="shared" si="30"/>
        <v>7.5971528471528469</v>
      </c>
      <c r="AA60" s="71">
        <f t="shared" si="31"/>
        <v>5.2578670182443483</v>
      </c>
      <c r="AB60" s="71">
        <v>0</v>
      </c>
      <c r="AC60" s="71">
        <f t="shared" si="37"/>
        <v>4.4232264930466746E-2</v>
      </c>
      <c r="AD60" s="74">
        <f t="shared" si="16"/>
        <v>4.4232264930466746E-2</v>
      </c>
      <c r="AE60" s="73">
        <f t="shared" si="29"/>
        <v>2.1031746031746033</v>
      </c>
      <c r="AF60" s="71">
        <f t="shared" si="17"/>
        <v>3.3939385663722685</v>
      </c>
      <c r="AG60" s="71">
        <f t="shared" si="38"/>
        <v>4.6075275969236197E-2</v>
      </c>
      <c r="AH60" s="71">
        <f t="shared" si="39"/>
        <v>0.91938775510204096</v>
      </c>
      <c r="AI60" s="74">
        <f t="shared" si="19"/>
        <v>0.96546303107127718</v>
      </c>
      <c r="AJ60" s="73">
        <f t="shared" si="20"/>
        <v>2.9444444444444451</v>
      </c>
      <c r="AK60" s="71">
        <f t="shared" si="40"/>
        <v>4.0157622675194151</v>
      </c>
      <c r="AL60" s="71">
        <f t="shared" si="41"/>
        <v>6.4505386356930705E-2</v>
      </c>
      <c r="AM60" s="71">
        <f t="shared" si="48"/>
        <v>0</v>
      </c>
      <c r="AN60" s="188">
        <f t="shared" si="42"/>
        <v>3.3427472527472531E-2</v>
      </c>
      <c r="AO60" s="74">
        <f t="shared" si="24"/>
        <v>9.7932858884403229E-2</v>
      </c>
      <c r="AP60" s="73">
        <f t="shared" si="43"/>
        <v>4.1467748372312575E-2</v>
      </c>
      <c r="AQ60" s="206">
        <f t="shared" si="44"/>
        <v>4.4232264930466746E-2</v>
      </c>
      <c r="AR60" s="206">
        <f t="shared" si="45"/>
        <v>1.0227460470128238</v>
      </c>
      <c r="AS60" s="71">
        <f t="shared" si="46"/>
        <v>0.1232</v>
      </c>
      <c r="AT60" s="74">
        <f t="shared" si="47"/>
        <v>4.6199999999999998E-5</v>
      </c>
      <c r="AU60" s="73">
        <f t="shared" si="26"/>
        <v>2.3393204152017502</v>
      </c>
      <c r="AV60" s="71">
        <f t="shared" si="27"/>
        <v>70.666666666666671</v>
      </c>
      <c r="AW60" s="74">
        <f t="shared" si="28"/>
        <v>96.795714284941511</v>
      </c>
    </row>
    <row r="61" spans="17:49" x14ac:dyDescent="0.25">
      <c r="Q61">
        <v>54</v>
      </c>
      <c r="R61" s="73">
        <f t="shared" si="0"/>
        <v>24</v>
      </c>
      <c r="S61" s="71">
        <f t="shared" si="32"/>
        <v>3</v>
      </c>
      <c r="T61" s="71">
        <f t="shared" si="2"/>
        <v>14</v>
      </c>
      <c r="U61" s="74">
        <f t="shared" si="33"/>
        <v>5.1428571428571432</v>
      </c>
      <c r="V61" s="73">
        <f>IF(Variable_Management!$B$20=3,2,IF((S61*R61/T61)&lt;((T61*(1-(T61/R61)))/(2*Lm*Fsw)),1,2))</f>
        <v>2</v>
      </c>
      <c r="W61" s="71">
        <f t="shared" si="34"/>
        <v>0.41666666666666663</v>
      </c>
      <c r="X61" s="74">
        <f t="shared" si="35"/>
        <v>0.58333333333333337</v>
      </c>
      <c r="Y61" s="73">
        <f t="shared" si="36"/>
        <v>5.099067599067598</v>
      </c>
      <c r="Z61" s="71">
        <f t="shared" si="30"/>
        <v>7.6923909423909418</v>
      </c>
      <c r="AA61" s="71">
        <f t="shared" si="31"/>
        <v>5.3493632446761197</v>
      </c>
      <c r="AB61" s="71">
        <v>0</v>
      </c>
      <c r="AC61" s="71">
        <f t="shared" si="37"/>
        <v>4.5785099397586917E-2</v>
      </c>
      <c r="AD61" s="74">
        <f t="shared" si="16"/>
        <v>4.5785099397586917E-2</v>
      </c>
      <c r="AE61" s="73">
        <f t="shared" si="29"/>
        <v>2.1428571428571428</v>
      </c>
      <c r="AF61" s="71">
        <f t="shared" si="17"/>
        <v>3.4529991265741136</v>
      </c>
      <c r="AG61" s="71">
        <f t="shared" si="38"/>
        <v>4.7692811872486369E-2</v>
      </c>
      <c r="AH61" s="71">
        <f t="shared" si="39"/>
        <v>0.93673469387755104</v>
      </c>
      <c r="AI61" s="74">
        <f t="shared" si="19"/>
        <v>0.98442750575003746</v>
      </c>
      <c r="AJ61" s="73">
        <f t="shared" si="20"/>
        <v>3.0000000000000004</v>
      </c>
      <c r="AK61" s="71">
        <f t="shared" si="40"/>
        <v>4.085643664757149</v>
      </c>
      <c r="AL61" s="71">
        <f t="shared" si="41"/>
        <v>6.676993662148091E-2</v>
      </c>
      <c r="AM61" s="71">
        <f t="shared" si="48"/>
        <v>0</v>
      </c>
      <c r="AN61" s="188">
        <f t="shared" si="42"/>
        <v>3.3846520146520148E-2</v>
      </c>
      <c r="AO61" s="74">
        <f t="shared" si="24"/>
        <v>0.10061645676800106</v>
      </c>
      <c r="AP61" s="73">
        <f t="shared" si="43"/>
        <v>4.2923530685237736E-2</v>
      </c>
      <c r="AQ61" s="206">
        <f t="shared" si="44"/>
        <v>4.5785099397586917E-2</v>
      </c>
      <c r="AR61" s="206">
        <f t="shared" si="45"/>
        <v>1.0227460470128238</v>
      </c>
      <c r="AS61" s="71">
        <f t="shared" si="46"/>
        <v>0.1232</v>
      </c>
      <c r="AT61" s="74">
        <f t="shared" si="47"/>
        <v>4.6199999999999998E-5</v>
      </c>
      <c r="AU61" s="73">
        <f t="shared" si="26"/>
        <v>2.3655299390112741</v>
      </c>
      <c r="AV61" s="71">
        <f t="shared" si="27"/>
        <v>72</v>
      </c>
      <c r="AW61" s="74">
        <f t="shared" si="28"/>
        <v>96.819050518497889</v>
      </c>
    </row>
    <row r="62" spans="17:49" x14ac:dyDescent="0.25">
      <c r="Q62">
        <v>55</v>
      </c>
      <c r="R62" s="73">
        <f t="shared" si="0"/>
        <v>24</v>
      </c>
      <c r="S62" s="71">
        <f t="shared" si="32"/>
        <v>3.0555555555555558</v>
      </c>
      <c r="T62" s="71">
        <f t="shared" si="2"/>
        <v>14</v>
      </c>
      <c r="U62" s="74">
        <f t="shared" si="33"/>
        <v>5.238095238095239</v>
      </c>
      <c r="V62" s="73">
        <f>IF(Variable_Management!$B$20=3,2,IF((S62*R62/T62)&lt;((T62*(1-(T62/R62)))/(2*Lm*Fsw)),1,2))</f>
        <v>2</v>
      </c>
      <c r="W62" s="71">
        <f t="shared" si="34"/>
        <v>0.41666666666666663</v>
      </c>
      <c r="X62" s="74">
        <f t="shared" si="35"/>
        <v>0.58333333333333337</v>
      </c>
      <c r="Y62" s="73">
        <f t="shared" si="36"/>
        <v>5.099067599067598</v>
      </c>
      <c r="Z62" s="71">
        <f t="shared" si="30"/>
        <v>7.7876290376290385</v>
      </c>
      <c r="AA62" s="71">
        <f t="shared" si="31"/>
        <v>5.4409878932976046</v>
      </c>
      <c r="AB62" s="71">
        <v>0</v>
      </c>
      <c r="AC62" s="71">
        <f t="shared" si="37"/>
        <v>4.7366958808017771E-2</v>
      </c>
      <c r="AD62" s="74">
        <f t="shared" si="16"/>
        <v>4.7366958808017771E-2</v>
      </c>
      <c r="AE62" s="73">
        <f t="shared" si="29"/>
        <v>2.1825396825396828</v>
      </c>
      <c r="AF62" s="71">
        <f t="shared" si="17"/>
        <v>3.5121425829429662</v>
      </c>
      <c r="AG62" s="71">
        <f t="shared" si="38"/>
        <v>4.9340582091685167E-2</v>
      </c>
      <c r="AH62" s="71">
        <f t="shared" si="39"/>
        <v>0.95408163265306123</v>
      </c>
      <c r="AI62" s="74">
        <f t="shared" si="19"/>
        <v>1.0034222147447465</v>
      </c>
      <c r="AJ62" s="73">
        <f t="shared" si="20"/>
        <v>3.0555555555555562</v>
      </c>
      <c r="AK62" s="71">
        <f t="shared" si="40"/>
        <v>4.15562314606243</v>
      </c>
      <c r="AL62" s="71">
        <f t="shared" si="41"/>
        <v>6.9076814928359223E-2</v>
      </c>
      <c r="AM62" s="71">
        <f t="shared" si="48"/>
        <v>0</v>
      </c>
      <c r="AN62" s="188">
        <f t="shared" si="42"/>
        <v>3.4265567765567773E-2</v>
      </c>
      <c r="AO62" s="74">
        <f t="shared" si="24"/>
        <v>0.103342382693927</v>
      </c>
      <c r="AP62" s="73">
        <f t="shared" si="43"/>
        <v>4.440652388251666E-2</v>
      </c>
      <c r="AQ62" s="206">
        <f t="shared" si="44"/>
        <v>4.7366958808017771E-2</v>
      </c>
      <c r="AR62" s="206">
        <f t="shared" si="45"/>
        <v>1.0227460470128238</v>
      </c>
      <c r="AS62" s="71">
        <f t="shared" si="46"/>
        <v>0.1232</v>
      </c>
      <c r="AT62" s="74">
        <f t="shared" si="47"/>
        <v>4.6199999999999998E-5</v>
      </c>
      <c r="AU62" s="73">
        <f t="shared" si="26"/>
        <v>2.3918972859500496</v>
      </c>
      <c r="AV62" s="71">
        <f t="shared" si="27"/>
        <v>73.333333333333343</v>
      </c>
      <c r="AW62" s="74">
        <f t="shared" si="28"/>
        <v>96.841346977237265</v>
      </c>
    </row>
    <row r="63" spans="17:49" x14ac:dyDescent="0.25">
      <c r="Q63">
        <v>56</v>
      </c>
      <c r="R63" s="73">
        <f t="shared" si="0"/>
        <v>24</v>
      </c>
      <c r="S63" s="71">
        <f t="shared" si="32"/>
        <v>3.1111111111111112</v>
      </c>
      <c r="T63" s="71">
        <f t="shared" si="2"/>
        <v>14</v>
      </c>
      <c r="U63" s="74">
        <f t="shared" si="33"/>
        <v>5.3333333333333339</v>
      </c>
      <c r="V63" s="73">
        <f>IF(Variable_Management!$B$20=3,2,IF((S63*R63/T63)&lt;((T63*(1-(T63/R63)))/(2*Lm*Fsw)),1,2))</f>
        <v>2</v>
      </c>
      <c r="W63" s="71">
        <f t="shared" si="34"/>
        <v>0.41666666666666663</v>
      </c>
      <c r="X63" s="74">
        <f t="shared" si="35"/>
        <v>0.58333333333333337</v>
      </c>
      <c r="Y63" s="73">
        <f t="shared" si="36"/>
        <v>5.099067599067598</v>
      </c>
      <c r="Z63" s="71">
        <f t="shared" si="30"/>
        <v>7.8828671328671334</v>
      </c>
      <c r="AA63" s="71">
        <f t="shared" si="31"/>
        <v>5.5327345839195585</v>
      </c>
      <c r="AB63" s="71">
        <v>0</v>
      </c>
      <c r="AC63" s="71">
        <f t="shared" si="37"/>
        <v>4.8977843161759252E-2</v>
      </c>
      <c r="AD63" s="74">
        <f t="shared" si="16"/>
        <v>4.8977843161759252E-2</v>
      </c>
      <c r="AE63" s="73">
        <f t="shared" si="29"/>
        <v>2.2222222222222223</v>
      </c>
      <c r="AF63" s="71">
        <f t="shared" si="17"/>
        <v>3.5713648170843784</v>
      </c>
      <c r="AG63" s="71">
        <f t="shared" si="38"/>
        <v>5.1018586626832542E-2</v>
      </c>
      <c r="AH63" s="71">
        <f t="shared" si="39"/>
        <v>0.97142857142857131</v>
      </c>
      <c r="AI63" s="74">
        <f t="shared" si="19"/>
        <v>1.0224471580554038</v>
      </c>
      <c r="AJ63" s="73">
        <f t="shared" si="20"/>
        <v>3.1111111111111116</v>
      </c>
      <c r="AK63" s="71">
        <f t="shared" si="40"/>
        <v>4.2256958384852297</v>
      </c>
      <c r="AL63" s="71">
        <f t="shared" si="41"/>
        <v>7.142602127756556E-2</v>
      </c>
      <c r="AM63" s="71">
        <f t="shared" si="48"/>
        <v>0</v>
      </c>
      <c r="AN63" s="188">
        <f t="shared" si="42"/>
        <v>3.468461538461539E-2</v>
      </c>
      <c r="AO63" s="74">
        <f t="shared" si="24"/>
        <v>0.10611063666218096</v>
      </c>
      <c r="AP63" s="73">
        <f t="shared" si="43"/>
        <v>4.59167279641493E-2</v>
      </c>
      <c r="AQ63" s="206">
        <f t="shared" si="44"/>
        <v>4.8977843161759252E-2</v>
      </c>
      <c r="AR63" s="206">
        <f t="shared" si="45"/>
        <v>1.0227460470128238</v>
      </c>
      <c r="AS63" s="71">
        <f t="shared" si="46"/>
        <v>0.1232</v>
      </c>
      <c r="AT63" s="74">
        <f t="shared" si="47"/>
        <v>4.6199999999999998E-5</v>
      </c>
      <c r="AU63" s="73">
        <f t="shared" si="26"/>
        <v>2.4184224560180763</v>
      </c>
      <c r="AV63" s="71">
        <f t="shared" si="27"/>
        <v>74.666666666666671</v>
      </c>
      <c r="AW63" s="74">
        <f t="shared" si="28"/>
        <v>96.862658545845306</v>
      </c>
    </row>
    <row r="64" spans="17:49" x14ac:dyDescent="0.25">
      <c r="Q64">
        <v>57</v>
      </c>
      <c r="R64" s="73">
        <f t="shared" si="0"/>
        <v>24</v>
      </c>
      <c r="S64" s="71">
        <f t="shared" si="32"/>
        <v>3.166666666666667</v>
      </c>
      <c r="T64" s="71">
        <f t="shared" si="2"/>
        <v>14</v>
      </c>
      <c r="U64" s="74">
        <f t="shared" si="33"/>
        <v>5.4285714285714288</v>
      </c>
      <c r="V64" s="73">
        <f>IF(Variable_Management!$B$20=3,2,IF((S64*R64/T64)&lt;((T64*(1-(T64/R64)))/(2*Lm*Fsw)),1,2))</f>
        <v>2</v>
      </c>
      <c r="W64" s="71">
        <f t="shared" si="34"/>
        <v>0.41666666666666663</v>
      </c>
      <c r="X64" s="74">
        <f t="shared" si="35"/>
        <v>0.58333333333333337</v>
      </c>
      <c r="Y64" s="73">
        <f t="shared" si="36"/>
        <v>5.099067599067598</v>
      </c>
      <c r="Z64" s="71">
        <f t="shared" si="30"/>
        <v>7.9781052281052283</v>
      </c>
      <c r="AA64" s="71">
        <f t="shared" si="31"/>
        <v>5.624597344411165</v>
      </c>
      <c r="AB64" s="71">
        <v>0</v>
      </c>
      <c r="AC64" s="71">
        <f t="shared" si="37"/>
        <v>5.0617752458811408E-2</v>
      </c>
      <c r="AD64" s="74">
        <f t="shared" si="16"/>
        <v>5.0617752458811408E-2</v>
      </c>
      <c r="AE64" s="73">
        <f t="shared" si="29"/>
        <v>2.2619047619047619</v>
      </c>
      <c r="AF64" s="71">
        <f t="shared" si="17"/>
        <v>3.6306619740044836</v>
      </c>
      <c r="AG64" s="71">
        <f t="shared" si="38"/>
        <v>5.2726825477928535E-2</v>
      </c>
      <c r="AH64" s="71">
        <f t="shared" si="39"/>
        <v>0.9887755102040815</v>
      </c>
      <c r="AI64" s="74">
        <f t="shared" si="19"/>
        <v>1.0415023356820101</v>
      </c>
      <c r="AJ64" s="73">
        <f t="shared" si="20"/>
        <v>3.166666666666667</v>
      </c>
      <c r="AK64" s="71">
        <f t="shared" si="40"/>
        <v>4.2958571807352941</v>
      </c>
      <c r="AL64" s="71">
        <f t="shared" si="41"/>
        <v>7.3817555669099963E-2</v>
      </c>
      <c r="AM64" s="71">
        <f t="shared" si="48"/>
        <v>0</v>
      </c>
      <c r="AN64" s="188">
        <f t="shared" si="42"/>
        <v>3.5103663003663008E-2</v>
      </c>
      <c r="AO64" s="74">
        <f t="shared" si="24"/>
        <v>0.10892121867276297</v>
      </c>
      <c r="AP64" s="73">
        <f t="shared" si="43"/>
        <v>4.7454142930135695E-2</v>
      </c>
      <c r="AQ64" s="206">
        <f t="shared" si="44"/>
        <v>5.0617752458811408E-2</v>
      </c>
      <c r="AR64" s="206">
        <f t="shared" si="45"/>
        <v>1.0227460470128238</v>
      </c>
      <c r="AS64" s="71">
        <f t="shared" si="46"/>
        <v>0.1232</v>
      </c>
      <c r="AT64" s="74">
        <f t="shared" si="47"/>
        <v>4.6199999999999998E-5</v>
      </c>
      <c r="AU64" s="73">
        <f t="shared" si="26"/>
        <v>2.4451054492153554</v>
      </c>
      <c r="AV64" s="71">
        <f t="shared" si="27"/>
        <v>76</v>
      </c>
      <c r="AW64" s="74">
        <f t="shared" si="28"/>
        <v>96.883036315378149</v>
      </c>
    </row>
    <row r="65" spans="17:49" x14ac:dyDescent="0.25">
      <c r="Q65">
        <v>58</v>
      </c>
      <c r="R65" s="73">
        <f t="shared" si="0"/>
        <v>24</v>
      </c>
      <c r="S65" s="71">
        <f t="shared" si="32"/>
        <v>3.2222222222222223</v>
      </c>
      <c r="T65" s="71">
        <f t="shared" si="2"/>
        <v>14</v>
      </c>
      <c r="U65" s="74">
        <f t="shared" si="33"/>
        <v>5.5238095238095246</v>
      </c>
      <c r="V65" s="73">
        <f>IF(Variable_Management!$B$20=3,2,IF((S65*R65/T65)&lt;((T65*(1-(T65/R65)))/(2*Lm*Fsw)),1,2))</f>
        <v>2</v>
      </c>
      <c r="W65" s="71">
        <f t="shared" si="34"/>
        <v>0.41666666666666663</v>
      </c>
      <c r="X65" s="74">
        <f t="shared" si="35"/>
        <v>0.58333333333333337</v>
      </c>
      <c r="Y65" s="73">
        <f t="shared" si="36"/>
        <v>5.099067599067598</v>
      </c>
      <c r="Z65" s="71">
        <f t="shared" si="30"/>
        <v>8.0733433233433232</v>
      </c>
      <c r="AA65" s="71">
        <f t="shared" si="31"/>
        <v>5.7165705792007753</v>
      </c>
      <c r="AB65" s="71">
        <v>0</v>
      </c>
      <c r="AC65" s="71">
        <f t="shared" si="37"/>
        <v>5.2286686699174224E-2</v>
      </c>
      <c r="AD65" s="74">
        <f t="shared" si="16"/>
        <v>5.2286686699174224E-2</v>
      </c>
      <c r="AE65" s="73">
        <f t="shared" si="29"/>
        <v>2.3015873015873018</v>
      </c>
      <c r="AF65" s="71">
        <f t="shared" si="17"/>
        <v>3.6900304417773144</v>
      </c>
      <c r="AG65" s="71">
        <f t="shared" si="38"/>
        <v>5.4465298644973133E-2</v>
      </c>
      <c r="AH65" s="71">
        <f t="shared" si="39"/>
        <v>1.0061224489795917</v>
      </c>
      <c r="AI65" s="74">
        <f t="shared" si="19"/>
        <v>1.0605877476245649</v>
      </c>
      <c r="AJ65" s="73">
        <f t="shared" si="20"/>
        <v>3.2222222222222228</v>
      </c>
      <c r="AK65" s="71">
        <f t="shared" si="40"/>
        <v>4.3661028991241828</v>
      </c>
      <c r="AL65" s="71">
        <f t="shared" si="41"/>
        <v>7.6251418102962376E-2</v>
      </c>
      <c r="AM65" s="71">
        <f t="shared" si="48"/>
        <v>0</v>
      </c>
      <c r="AN65" s="188">
        <f t="shared" si="42"/>
        <v>3.5522710622710625E-2</v>
      </c>
      <c r="AO65" s="74">
        <f t="shared" si="24"/>
        <v>0.11177412872567299</v>
      </c>
      <c r="AP65" s="73">
        <f t="shared" si="43"/>
        <v>4.9018768780475834E-2</v>
      </c>
      <c r="AQ65" s="206">
        <f t="shared" si="44"/>
        <v>5.2286686699174224E-2</v>
      </c>
      <c r="AR65" s="206">
        <f t="shared" si="45"/>
        <v>1.0227460470128238</v>
      </c>
      <c r="AS65" s="71">
        <f t="shared" si="46"/>
        <v>0.1232</v>
      </c>
      <c r="AT65" s="74">
        <f t="shared" si="47"/>
        <v>4.6199999999999998E-5</v>
      </c>
      <c r="AU65" s="73">
        <f t="shared" si="26"/>
        <v>2.4719462655418862</v>
      </c>
      <c r="AV65" s="71">
        <f t="shared" si="27"/>
        <v>77.333333333333343</v>
      </c>
      <c r="AW65" s="74">
        <f t="shared" si="28"/>
        <v>96.902527905463629</v>
      </c>
    </row>
    <row r="66" spans="17:49" x14ac:dyDescent="0.25">
      <c r="Q66">
        <v>59</v>
      </c>
      <c r="R66" s="73">
        <f t="shared" si="0"/>
        <v>24</v>
      </c>
      <c r="S66" s="71">
        <f t="shared" si="32"/>
        <v>3.2777777777777781</v>
      </c>
      <c r="T66" s="71">
        <f t="shared" si="2"/>
        <v>14</v>
      </c>
      <c r="U66" s="74">
        <f t="shared" si="33"/>
        <v>5.6190476190476195</v>
      </c>
      <c r="V66" s="73">
        <f>IF(Variable_Management!$B$20=3,2,IF((S66*R66/T66)&lt;((T66*(1-(T66/R66)))/(2*Lm*Fsw)),1,2))</f>
        <v>2</v>
      </c>
      <c r="W66" s="71">
        <f t="shared" si="34"/>
        <v>0.41666666666666663</v>
      </c>
      <c r="X66" s="74">
        <f t="shared" si="35"/>
        <v>0.58333333333333337</v>
      </c>
      <c r="Y66" s="73">
        <f t="shared" si="36"/>
        <v>5.099067599067598</v>
      </c>
      <c r="Z66" s="71">
        <f t="shared" si="30"/>
        <v>8.1685814185814181</v>
      </c>
      <c r="AA66" s="71">
        <f t="shared" si="31"/>
        <v>5.8086490405928126</v>
      </c>
      <c r="AB66" s="71">
        <v>0</v>
      </c>
      <c r="AC66" s="71">
        <f t="shared" si="37"/>
        <v>5.3984645882847682E-2</v>
      </c>
      <c r="AD66" s="74">
        <f t="shared" si="16"/>
        <v>5.3984645882847682E-2</v>
      </c>
      <c r="AE66" s="73">
        <f t="shared" si="29"/>
        <v>2.3412698412698414</v>
      </c>
      <c r="AF66" s="71">
        <f t="shared" si="17"/>
        <v>3.7494668330299414</v>
      </c>
      <c r="AG66" s="71">
        <f t="shared" si="38"/>
        <v>5.6234006127966321E-2</v>
      </c>
      <c r="AH66" s="71">
        <f t="shared" si="39"/>
        <v>1.023469387755102</v>
      </c>
      <c r="AI66" s="74">
        <f t="shared" si="19"/>
        <v>1.0797033938830682</v>
      </c>
      <c r="AJ66" s="73">
        <f t="shared" si="20"/>
        <v>3.2777777777777781</v>
      </c>
      <c r="AK66" s="71">
        <f t="shared" si="40"/>
        <v>4.4364289856581962</v>
      </c>
      <c r="AL66" s="71">
        <f t="shared" si="41"/>
        <v>7.8727608579152841E-2</v>
      </c>
      <c r="AM66" s="71">
        <f t="shared" si="48"/>
        <v>0</v>
      </c>
      <c r="AN66" s="188">
        <f t="shared" si="42"/>
        <v>3.5941758241758243E-2</v>
      </c>
      <c r="AO66" s="74">
        <f t="shared" si="24"/>
        <v>0.11466936682091108</v>
      </c>
      <c r="AP66" s="73">
        <f t="shared" si="43"/>
        <v>5.0610605515169702E-2</v>
      </c>
      <c r="AQ66" s="206">
        <f t="shared" si="44"/>
        <v>5.3984645882847682E-2</v>
      </c>
      <c r="AR66" s="206">
        <f t="shared" si="45"/>
        <v>1.0227460470128238</v>
      </c>
      <c r="AS66" s="71">
        <f t="shared" si="46"/>
        <v>0.1232</v>
      </c>
      <c r="AT66" s="74">
        <f t="shared" si="47"/>
        <v>4.6199999999999998E-5</v>
      </c>
      <c r="AU66" s="73">
        <f t="shared" si="26"/>
        <v>2.4989449049976682</v>
      </c>
      <c r="AV66" s="71">
        <f t="shared" si="27"/>
        <v>78.666666666666671</v>
      </c>
      <c r="AW66" s="74">
        <f t="shared" si="28"/>
        <v>96.921177754212749</v>
      </c>
    </row>
    <row r="67" spans="17:49" x14ac:dyDescent="0.25">
      <c r="Q67">
        <v>60</v>
      </c>
      <c r="R67" s="73">
        <f t="shared" si="0"/>
        <v>24</v>
      </c>
      <c r="S67" s="71">
        <f t="shared" si="32"/>
        <v>3.3333333333333335</v>
      </c>
      <c r="T67" s="71">
        <f t="shared" si="2"/>
        <v>14</v>
      </c>
      <c r="U67" s="74">
        <f t="shared" si="33"/>
        <v>5.7142857142857144</v>
      </c>
      <c r="V67" s="73">
        <f>IF(Variable_Management!$B$20=3,2,IF((S67*R67/T67)&lt;((T67*(1-(T67/R67)))/(2*Lm*Fsw)),1,2))</f>
        <v>2</v>
      </c>
      <c r="W67" s="71">
        <f t="shared" si="34"/>
        <v>0.41666666666666663</v>
      </c>
      <c r="X67" s="74">
        <f t="shared" si="35"/>
        <v>0.58333333333333337</v>
      </c>
      <c r="Y67" s="73">
        <f t="shared" si="36"/>
        <v>5.099067599067598</v>
      </c>
      <c r="Z67" s="71">
        <f t="shared" si="30"/>
        <v>8.263819513819513</v>
      </c>
      <c r="AA67" s="71">
        <f t="shared" si="31"/>
        <v>5.9008278026176022</v>
      </c>
      <c r="AB67" s="71">
        <v>0</v>
      </c>
      <c r="AC67" s="71">
        <f t="shared" si="37"/>
        <v>5.5711630009831814E-2</v>
      </c>
      <c r="AD67" s="74">
        <f t="shared" si="16"/>
        <v>5.5711630009831814E-2</v>
      </c>
      <c r="AE67" s="73">
        <f t="shared" si="29"/>
        <v>2.3809523809523809</v>
      </c>
      <c r="AF67" s="71">
        <f t="shared" si="17"/>
        <v>3.8089679680626118</v>
      </c>
      <c r="AG67" s="71">
        <f t="shared" si="38"/>
        <v>5.8032947926908086E-2</v>
      </c>
      <c r="AH67" s="71">
        <f t="shared" si="39"/>
        <v>1.0408163265306121</v>
      </c>
      <c r="AI67" s="74">
        <f t="shared" si="19"/>
        <v>1.0988492744575202</v>
      </c>
      <c r="AJ67" s="73">
        <f t="shared" si="20"/>
        <v>3.3333333333333335</v>
      </c>
      <c r="AK67" s="71">
        <f t="shared" si="40"/>
        <v>4.5068316780658488</v>
      </c>
      <c r="AL67" s="71">
        <f t="shared" si="41"/>
        <v>8.1246127097671331E-2</v>
      </c>
      <c r="AM67" s="71">
        <f t="shared" si="48"/>
        <v>0</v>
      </c>
      <c r="AN67" s="188">
        <f t="shared" si="42"/>
        <v>3.636080586080586E-2</v>
      </c>
      <c r="AO67" s="74">
        <f t="shared" si="24"/>
        <v>0.11760693295847718</v>
      </c>
      <c r="AP67" s="73">
        <f t="shared" si="43"/>
        <v>5.2229653134217326E-2</v>
      </c>
      <c r="AQ67" s="206">
        <f t="shared" si="44"/>
        <v>5.5711630009831814E-2</v>
      </c>
      <c r="AR67" s="206">
        <f t="shared" si="45"/>
        <v>1.0227460470128238</v>
      </c>
      <c r="AS67" s="71">
        <f t="shared" si="46"/>
        <v>0.1232</v>
      </c>
      <c r="AT67" s="74">
        <f t="shared" si="47"/>
        <v>4.6199999999999998E-5</v>
      </c>
      <c r="AU67" s="73">
        <f t="shared" si="26"/>
        <v>2.5261013675827027</v>
      </c>
      <c r="AV67" s="71">
        <f t="shared" si="27"/>
        <v>80</v>
      </c>
      <c r="AW67" s="74">
        <f t="shared" si="28"/>
        <v>96.939027379554631</v>
      </c>
    </row>
    <row r="68" spans="17:49" x14ac:dyDescent="0.25">
      <c r="Q68">
        <v>61</v>
      </c>
      <c r="R68" s="73">
        <f t="shared" si="0"/>
        <v>24</v>
      </c>
      <c r="S68" s="71">
        <f t="shared" si="32"/>
        <v>3.3888888888888893</v>
      </c>
      <c r="T68" s="71">
        <f t="shared" si="2"/>
        <v>14</v>
      </c>
      <c r="U68" s="74">
        <f t="shared" si="33"/>
        <v>5.8095238095238102</v>
      </c>
      <c r="V68" s="73">
        <f>IF(Variable_Management!$B$20=3,2,IF((S68*R68/T68)&lt;((T68*(1-(T68/R68)))/(2*Lm*Fsw)),1,2))</f>
        <v>2</v>
      </c>
      <c r="W68" s="71">
        <f t="shared" si="34"/>
        <v>0.41666666666666663</v>
      </c>
      <c r="X68" s="74">
        <f t="shared" si="35"/>
        <v>0.58333333333333337</v>
      </c>
      <c r="Y68" s="73">
        <f t="shared" si="36"/>
        <v>5.099067599067598</v>
      </c>
      <c r="Z68" s="71">
        <f t="shared" si="30"/>
        <v>8.3590576090576096</v>
      </c>
      <c r="AA68" s="71">
        <f t="shared" si="31"/>
        <v>5.9931022371622467</v>
      </c>
      <c r="AB68" s="71">
        <v>0</v>
      </c>
      <c r="AC68" s="71">
        <f t="shared" si="37"/>
        <v>5.7467639080126608E-2</v>
      </c>
      <c r="AD68" s="74">
        <f t="shared" si="16"/>
        <v>5.7467639080126608E-2</v>
      </c>
      <c r="AE68" s="73">
        <f t="shared" si="29"/>
        <v>2.4206349206349209</v>
      </c>
      <c r="AF68" s="71">
        <f t="shared" si="17"/>
        <v>3.8685308594412993</v>
      </c>
      <c r="AG68" s="71">
        <f t="shared" si="38"/>
        <v>5.9862124041798553E-2</v>
      </c>
      <c r="AH68" s="71">
        <f t="shared" si="39"/>
        <v>1.0581632653061224</v>
      </c>
      <c r="AI68" s="74">
        <f t="shared" si="19"/>
        <v>1.1180253893479208</v>
      </c>
      <c r="AJ68" s="73">
        <f t="shared" si="20"/>
        <v>3.3888888888888893</v>
      </c>
      <c r="AK68" s="71">
        <f t="shared" si="40"/>
        <v>4.5773074415675312</v>
      </c>
      <c r="AL68" s="71">
        <f t="shared" si="41"/>
        <v>8.3806973658517997E-2</v>
      </c>
      <c r="AM68" s="71">
        <f t="shared" si="48"/>
        <v>0</v>
      </c>
      <c r="AN68" s="188">
        <f t="shared" si="42"/>
        <v>3.6779853479853485E-2</v>
      </c>
      <c r="AO68" s="74">
        <f t="shared" si="24"/>
        <v>0.12058682713837149</v>
      </c>
      <c r="AP68" s="73">
        <f t="shared" si="43"/>
        <v>5.3875911637618693E-2</v>
      </c>
      <c r="AQ68" s="206">
        <f t="shared" si="44"/>
        <v>5.7467639080126608E-2</v>
      </c>
      <c r="AR68" s="206">
        <f t="shared" si="45"/>
        <v>1.0227460470128238</v>
      </c>
      <c r="AS68" s="71">
        <f t="shared" si="46"/>
        <v>0.1232</v>
      </c>
      <c r="AT68" s="74">
        <f t="shared" si="47"/>
        <v>4.6199999999999998E-5</v>
      </c>
      <c r="AU68" s="73">
        <f t="shared" si="26"/>
        <v>2.5534156532969883</v>
      </c>
      <c r="AV68" s="71">
        <f t="shared" si="27"/>
        <v>81.333333333333343</v>
      </c>
      <c r="AW68" s="74">
        <f t="shared" si="28"/>
        <v>96.95611561522793</v>
      </c>
    </row>
    <row r="69" spans="17:49" x14ac:dyDescent="0.25">
      <c r="Q69">
        <v>62</v>
      </c>
      <c r="R69" s="73">
        <f t="shared" si="0"/>
        <v>24</v>
      </c>
      <c r="S69" s="71">
        <f t="shared" si="32"/>
        <v>3.4444444444444446</v>
      </c>
      <c r="T69" s="71">
        <f t="shared" si="2"/>
        <v>14</v>
      </c>
      <c r="U69" s="74">
        <f t="shared" si="33"/>
        <v>5.9047619047619051</v>
      </c>
      <c r="V69" s="73">
        <f>IF(Variable_Management!$B$20=3,2,IF((S69*R69/T69)&lt;((T69*(1-(T69/R69)))/(2*Lm*Fsw)),1,2))</f>
        <v>2</v>
      </c>
      <c r="W69" s="71">
        <f t="shared" si="34"/>
        <v>0.41666666666666663</v>
      </c>
      <c r="X69" s="74">
        <f t="shared" si="35"/>
        <v>0.58333333333333337</v>
      </c>
      <c r="Y69" s="73">
        <f t="shared" si="36"/>
        <v>5.099067599067598</v>
      </c>
      <c r="Z69" s="71">
        <f t="shared" si="30"/>
        <v>8.4542957042957045</v>
      </c>
      <c r="AA69" s="71">
        <f t="shared" si="31"/>
        <v>6.0854679921582466</v>
      </c>
      <c r="AB69" s="71">
        <v>0</v>
      </c>
      <c r="AC69" s="71">
        <f t="shared" si="37"/>
        <v>5.9252673093732042E-2</v>
      </c>
      <c r="AD69" s="74">
        <f t="shared" si="16"/>
        <v>5.9252673093732042E-2</v>
      </c>
      <c r="AE69" s="73">
        <f t="shared" si="29"/>
        <v>2.4603174603174605</v>
      </c>
      <c r="AF69" s="71">
        <f t="shared" si="17"/>
        <v>3.9281526979178625</v>
      </c>
      <c r="AG69" s="71">
        <f t="shared" si="38"/>
        <v>6.1721534472637528E-2</v>
      </c>
      <c r="AH69" s="71">
        <f t="shared" si="39"/>
        <v>1.0755102040816327</v>
      </c>
      <c r="AI69" s="74">
        <f t="shared" si="19"/>
        <v>1.1372317385542703</v>
      </c>
      <c r="AJ69" s="73">
        <f t="shared" si="20"/>
        <v>3.4444444444444446</v>
      </c>
      <c r="AK69" s="71">
        <f t="shared" si="40"/>
        <v>4.6478529522160157</v>
      </c>
      <c r="AL69" s="71">
        <f t="shared" si="41"/>
        <v>8.6410148261692535E-2</v>
      </c>
      <c r="AM69" s="71">
        <f t="shared" si="48"/>
        <v>0</v>
      </c>
      <c r="AN69" s="188">
        <f t="shared" si="42"/>
        <v>3.7198901098901102E-2</v>
      </c>
      <c r="AO69" s="74">
        <f t="shared" si="24"/>
        <v>0.12360904936059364</v>
      </c>
      <c r="AP69" s="73">
        <f t="shared" si="43"/>
        <v>5.5549381025373788E-2</v>
      </c>
      <c r="AQ69" s="206">
        <f t="shared" si="44"/>
        <v>5.9252673093732042E-2</v>
      </c>
      <c r="AR69" s="206">
        <f t="shared" si="45"/>
        <v>1.0227460470128238</v>
      </c>
      <c r="AS69" s="71">
        <f t="shared" si="46"/>
        <v>0.1232</v>
      </c>
      <c r="AT69" s="74">
        <f t="shared" si="47"/>
        <v>4.6199999999999998E-5</v>
      </c>
      <c r="AU69" s="73">
        <f t="shared" si="26"/>
        <v>2.5808877621405255</v>
      </c>
      <c r="AV69" s="71">
        <f t="shared" si="27"/>
        <v>82.666666666666671</v>
      </c>
      <c r="AW69" s="74">
        <f t="shared" si="28"/>
        <v>96.972478824250729</v>
      </c>
    </row>
    <row r="70" spans="17:49" x14ac:dyDescent="0.25">
      <c r="Q70">
        <v>63</v>
      </c>
      <c r="R70" s="73">
        <f t="shared" si="0"/>
        <v>24</v>
      </c>
      <c r="S70" s="71">
        <f t="shared" si="32"/>
        <v>3.5000000000000004</v>
      </c>
      <c r="T70" s="71">
        <f t="shared" si="2"/>
        <v>14</v>
      </c>
      <c r="U70" s="74">
        <f t="shared" si="33"/>
        <v>6.0000000000000009</v>
      </c>
      <c r="V70" s="73">
        <f>IF(Variable_Management!$B$20=3,2,IF((S70*R70/T70)&lt;((T70*(1-(T70/R70)))/(2*Lm*Fsw)),1,2))</f>
        <v>2</v>
      </c>
      <c r="W70" s="71">
        <f t="shared" si="34"/>
        <v>0.41666666666666663</v>
      </c>
      <c r="X70" s="74">
        <f t="shared" si="35"/>
        <v>0.58333333333333337</v>
      </c>
      <c r="Y70" s="73">
        <f t="shared" si="36"/>
        <v>5.099067599067598</v>
      </c>
      <c r="Z70" s="71">
        <f t="shared" si="30"/>
        <v>8.5495337995337994</v>
      </c>
      <c r="AA70" s="71">
        <f t="shared" si="31"/>
        <v>6.1779209716258991</v>
      </c>
      <c r="AB70" s="71">
        <v>0</v>
      </c>
      <c r="AC70" s="71">
        <f t="shared" si="37"/>
        <v>6.1066732050648151E-2</v>
      </c>
      <c r="AD70" s="74">
        <f t="shared" si="16"/>
        <v>6.1066732050648151E-2</v>
      </c>
      <c r="AE70" s="73">
        <f t="shared" si="29"/>
        <v>2.5</v>
      </c>
      <c r="AF70" s="71">
        <f t="shared" si="17"/>
        <v>3.9878308395487747</v>
      </c>
      <c r="AG70" s="71">
        <f t="shared" si="38"/>
        <v>6.3611179219425135E-2</v>
      </c>
      <c r="AH70" s="71">
        <f t="shared" si="39"/>
        <v>1.092857142857143</v>
      </c>
      <c r="AI70" s="74">
        <f t="shared" si="19"/>
        <v>1.1564683220765681</v>
      </c>
      <c r="AJ70" s="73">
        <f t="shared" si="20"/>
        <v>3.5000000000000009</v>
      </c>
      <c r="AK70" s="71">
        <f t="shared" si="40"/>
        <v>4.7184650816551352</v>
      </c>
      <c r="AL70" s="71">
        <f t="shared" si="41"/>
        <v>8.9055650907195222E-2</v>
      </c>
      <c r="AM70" s="71">
        <f t="shared" si="48"/>
        <v>0</v>
      </c>
      <c r="AN70" s="188">
        <f t="shared" si="42"/>
        <v>3.761794871794872E-2</v>
      </c>
      <c r="AO70" s="74">
        <f t="shared" si="24"/>
        <v>0.12667359962514393</v>
      </c>
      <c r="AP70" s="73">
        <f t="shared" si="43"/>
        <v>5.7250061297482641E-2</v>
      </c>
      <c r="AQ70" s="206">
        <f t="shared" si="44"/>
        <v>6.1066732050648151E-2</v>
      </c>
      <c r="AR70" s="206">
        <f t="shared" si="45"/>
        <v>1.0227460470128238</v>
      </c>
      <c r="AS70" s="71">
        <f t="shared" si="46"/>
        <v>0.1232</v>
      </c>
      <c r="AT70" s="74">
        <f t="shared" si="47"/>
        <v>4.6199999999999998E-5</v>
      </c>
      <c r="AU70" s="73">
        <f t="shared" si="26"/>
        <v>2.6085176941133152</v>
      </c>
      <c r="AV70" s="71">
        <f t="shared" si="27"/>
        <v>84.000000000000014</v>
      </c>
      <c r="AW70" s="74">
        <f t="shared" si="28"/>
        <v>96.988151092336949</v>
      </c>
    </row>
    <row r="71" spans="17:49" x14ac:dyDescent="0.25">
      <c r="Q71">
        <v>64</v>
      </c>
      <c r="R71" s="73">
        <f t="shared" ref="R71:R134" si="49">VOUT</f>
        <v>24</v>
      </c>
      <c r="S71" s="71">
        <f t="shared" ref="S71:S102" si="50">Q71*$O$12</f>
        <v>3.5555555555555558</v>
      </c>
      <c r="T71" s="71">
        <f t="shared" ref="T71:T134" si="51">VIN_var</f>
        <v>14</v>
      </c>
      <c r="U71" s="74">
        <f t="shared" ref="U71:U102" si="52">(R71*S71)/(T71*EFF_est)</f>
        <v>6.0952380952380958</v>
      </c>
      <c r="V71" s="73">
        <f>IF(Variable_Management!$B$20=3,2,IF((S71*R71/T71)&lt;((T71*(1-(T71/R71)))/(2*Lm*Fsw)),1,2))</f>
        <v>2</v>
      </c>
      <c r="W71" s="71">
        <f t="shared" ref="W71:W102" si="53">CHOOSE(V71,SQRT((2*S71*Lm*Fsw*(R71-T71))/((T71)^2)),1-(T71/R71))</f>
        <v>0.41666666666666663</v>
      </c>
      <c r="X71" s="74">
        <f t="shared" ref="X71:X102" si="54">CHOOSE(V71,(Lm*Z71*Fsw)/(R71-T71),1-W71)</f>
        <v>0.58333333333333337</v>
      </c>
      <c r="Y71" s="73">
        <f t="shared" ref="Y71:Y102" si="55">(T71*W71)/(Lm*Fsw)</f>
        <v>5.099067599067598</v>
      </c>
      <c r="Z71" s="71">
        <f t="shared" si="30"/>
        <v>8.6447718947718943</v>
      </c>
      <c r="AA71" s="71">
        <f t="shared" si="31"/>
        <v>6.2704573173969393</v>
      </c>
      <c r="AB71" s="71">
        <v>0</v>
      </c>
      <c r="AC71" s="71">
        <f t="shared" ref="AC71:AC102" si="56">(AA71^2)*Rdcr</f>
        <v>6.2909815950874914E-2</v>
      </c>
      <c r="AD71" s="74">
        <f t="shared" si="16"/>
        <v>6.2909815950874914E-2</v>
      </c>
      <c r="AE71" s="73">
        <f t="shared" si="29"/>
        <v>2.5396825396825395</v>
      </c>
      <c r="AF71" s="71">
        <f t="shared" si="17"/>
        <v>4.0475627938971295</v>
      </c>
      <c r="AG71" s="71">
        <f t="shared" ref="AG71:AG102" si="57">(AF71^2)*RDS_on</f>
        <v>6.5531058282161339E-2</v>
      </c>
      <c r="AH71" s="71">
        <f t="shared" ref="AH71:AH102" si="58">((R71*U71)/2)*Fsw*(tr_sw+tf_sw)</f>
        <v>1.1102040816326531</v>
      </c>
      <c r="AI71" s="74">
        <f t="shared" si="19"/>
        <v>1.1757351399148144</v>
      </c>
      <c r="AJ71" s="73">
        <f t="shared" si="20"/>
        <v>3.5555555555555562</v>
      </c>
      <c r="AK71" s="71">
        <f t="shared" ref="AK71:AK102" si="59">CHOOSE(V71,Z71*SQRT(X71/3),SQRT(X71*((Z71^2)+((Y71^2)/3)-(Y71*Z71))))</f>
        <v>4.7891408831602016</v>
      </c>
      <c r="AL71" s="71">
        <f t="shared" ref="AL71:AL102" si="60">(AK71^2)*RDS_on_HS</f>
        <v>9.1743481595025905E-2</v>
      </c>
      <c r="AM71" s="71">
        <f t="shared" si="48"/>
        <v>0</v>
      </c>
      <c r="AN71" s="188">
        <f t="shared" ref="AN71:AN102" si="61">Vd_rect*t_dead*Fsw*Z71</f>
        <v>3.8036996336996337E-2</v>
      </c>
      <c r="AO71" s="74">
        <f t="shared" si="24"/>
        <v>0.12978047793202224</v>
      </c>
      <c r="AP71" s="73">
        <f t="shared" ref="AP71:AP102" si="62">(AA71^2)*R_cs</f>
        <v>5.8977952453945236E-2</v>
      </c>
      <c r="AQ71" s="206">
        <f t="shared" ref="AQ71:AQ102" si="63">Rdcr*AA71^2</f>
        <v>6.2909815950874914E-2</v>
      </c>
      <c r="AR71" s="206">
        <f t="shared" ref="AR71:AR102" si="64">ABS(7.759*10^-3*Fsw^0.9458*(0.00787*Y71)^2.304)</f>
        <v>1.0227460470128238</v>
      </c>
      <c r="AS71" s="71">
        <f t="shared" ref="AS71:AS102" si="65">(Qg_tot+Qg_tot_HS)*Vcc*Fsw</f>
        <v>0.1232</v>
      </c>
      <c r="AT71" s="74">
        <f t="shared" ref="AT71:AT102" si="66">IQ*T71</f>
        <v>4.6199999999999998E-5</v>
      </c>
      <c r="AU71" s="73">
        <f t="shared" si="26"/>
        <v>2.6363054492153557</v>
      </c>
      <c r="AV71" s="71">
        <f t="shared" si="27"/>
        <v>85.333333333333343</v>
      </c>
      <c r="AW71" s="74">
        <f t="shared" si="28"/>
        <v>97.003164403423298</v>
      </c>
    </row>
    <row r="72" spans="17:49" x14ac:dyDescent="0.25">
      <c r="Q72">
        <v>65</v>
      </c>
      <c r="R72" s="73">
        <f t="shared" si="49"/>
        <v>24</v>
      </c>
      <c r="S72" s="71">
        <f t="shared" si="50"/>
        <v>3.6111111111111112</v>
      </c>
      <c r="T72" s="71">
        <f t="shared" si="51"/>
        <v>14</v>
      </c>
      <c r="U72" s="74">
        <f t="shared" si="52"/>
        <v>6.1904761904761907</v>
      </c>
      <c r="V72" s="73">
        <f>IF(Variable_Management!$B$20=3,2,IF((S72*R72/T72)&lt;((T72*(1-(T72/R72)))/(2*Lm*Fsw)),1,2))</f>
        <v>2</v>
      </c>
      <c r="W72" s="71">
        <f t="shared" si="53"/>
        <v>0.41666666666666663</v>
      </c>
      <c r="X72" s="74">
        <f t="shared" si="54"/>
        <v>0.58333333333333337</v>
      </c>
      <c r="Y72" s="73">
        <f t="shared" si="55"/>
        <v>5.099067599067598</v>
      </c>
      <c r="Z72" s="71">
        <f t="shared" si="30"/>
        <v>8.7400099900099892</v>
      </c>
      <c r="AA72" s="71">
        <f t="shared" si="31"/>
        <v>6.363073392355906</v>
      </c>
      <c r="AB72" s="71">
        <v>0</v>
      </c>
      <c r="AC72" s="71">
        <f t="shared" si="56"/>
        <v>6.4781924794412318E-2</v>
      </c>
      <c r="AD72" s="74">
        <f t="shared" ref="AD72:AD135" si="67">AB72+AC72</f>
        <v>6.4781924794412318E-2</v>
      </c>
      <c r="AE72" s="73">
        <f t="shared" si="29"/>
        <v>2.5793650793650791</v>
      </c>
      <c r="AF72" s="71">
        <f t="shared" ref="AF72:AF135" si="68">CHOOSE(V72,Z72*SQRT(W72/3),SQRT(W72*((Z72^2)+((Y72^2)/3)-(Z72*Y72))))</f>
        <v>4.107346213214992</v>
      </c>
      <c r="AG72" s="71">
        <f t="shared" si="57"/>
        <v>6.7481171660846148E-2</v>
      </c>
      <c r="AH72" s="71">
        <f t="shared" si="58"/>
        <v>1.1275510204081631</v>
      </c>
      <c r="AI72" s="74">
        <f t="shared" ref="AI72:AI135" si="69">AG72+AH72</f>
        <v>1.1950321920690092</v>
      </c>
      <c r="AJ72" s="73">
        <f t="shared" ref="AJ72:AJ135" si="70">X72*U72</f>
        <v>3.6111111111111116</v>
      </c>
      <c r="AK72" s="71">
        <f t="shared" si="59"/>
        <v>4.8598775788383968</v>
      </c>
      <c r="AL72" s="71">
        <f t="shared" si="60"/>
        <v>9.4473640325184641E-2</v>
      </c>
      <c r="AM72" s="71">
        <f t="shared" ref="AM72:AM103" si="71">CHOOSE(V72,(R72+Vd_rect)*Qrr*Fsw,(R72+Vd_rect)*Qrr*Fsw)</f>
        <v>0</v>
      </c>
      <c r="AN72" s="188">
        <f t="shared" si="61"/>
        <v>3.8456043956043955E-2</v>
      </c>
      <c r="AO72" s="74">
        <f t="shared" ref="AO72:AO135" si="72">AL72+AM72+AN72</f>
        <v>0.13292968428122859</v>
      </c>
      <c r="AP72" s="73">
        <f t="shared" si="62"/>
        <v>6.0733054494761546E-2</v>
      </c>
      <c r="AQ72" s="206">
        <f t="shared" si="63"/>
        <v>6.4781924794412318E-2</v>
      </c>
      <c r="AR72" s="206">
        <f t="shared" si="64"/>
        <v>1.0227460470128238</v>
      </c>
      <c r="AS72" s="71">
        <f t="shared" si="65"/>
        <v>0.1232</v>
      </c>
      <c r="AT72" s="74">
        <f t="shared" si="66"/>
        <v>4.6199999999999998E-5</v>
      </c>
      <c r="AU72" s="73">
        <f t="shared" ref="AU72:AU135" si="73">AP72+AO72+AI72+AD72+AS72+AT72+AQ72+AR72</f>
        <v>2.6642510274466478</v>
      </c>
      <c r="AV72" s="71">
        <f t="shared" ref="AV72:AV135" si="74">R72*S72</f>
        <v>86.666666666666671</v>
      </c>
      <c r="AW72" s="74">
        <f t="shared" ref="AW72:AW135" si="75">(AV72/(AV72+AU72))*100</f>
        <v>97.01754879920793</v>
      </c>
    </row>
    <row r="73" spans="17:49" x14ac:dyDescent="0.25">
      <c r="Q73">
        <v>66</v>
      </c>
      <c r="R73" s="73">
        <f t="shared" si="49"/>
        <v>24</v>
      </c>
      <c r="S73" s="71">
        <f t="shared" si="50"/>
        <v>3.666666666666667</v>
      </c>
      <c r="T73" s="71">
        <f t="shared" si="51"/>
        <v>14</v>
      </c>
      <c r="U73" s="74">
        <f t="shared" si="52"/>
        <v>6.2857142857142856</v>
      </c>
      <c r="V73" s="73">
        <f>IF(Variable_Management!$B$20=3,2,IF((S73*R73/T73)&lt;((T73*(1-(T73/R73)))/(2*Lm*Fsw)),1,2))</f>
        <v>2</v>
      </c>
      <c r="W73" s="71">
        <f t="shared" si="53"/>
        <v>0.41666666666666663</v>
      </c>
      <c r="X73" s="74">
        <f t="shared" si="54"/>
        <v>0.58333333333333337</v>
      </c>
      <c r="Y73" s="73">
        <f t="shared" si="55"/>
        <v>5.099067599067598</v>
      </c>
      <c r="Z73" s="71">
        <f t="shared" si="30"/>
        <v>8.8352480852480841</v>
      </c>
      <c r="AA73" s="71">
        <f t="shared" si="31"/>
        <v>6.4557657650574445</v>
      </c>
      <c r="AB73" s="71">
        <v>0</v>
      </c>
      <c r="AC73" s="71">
        <f t="shared" si="56"/>
        <v>6.6683058581260363E-2</v>
      </c>
      <c r="AD73" s="74">
        <f t="shared" si="67"/>
        <v>6.6683058581260363E-2</v>
      </c>
      <c r="AE73" s="73">
        <f t="shared" ref="AE73:AE136" si="76">U73*W73</f>
        <v>2.6190476190476186</v>
      </c>
      <c r="AF73" s="71">
        <f t="shared" si="68"/>
        <v>4.1671788825139107</v>
      </c>
      <c r="AG73" s="71">
        <f t="shared" si="57"/>
        <v>6.9461519355479534E-2</v>
      </c>
      <c r="AH73" s="71">
        <f t="shared" si="58"/>
        <v>1.1448979591836734</v>
      </c>
      <c r="AI73" s="74">
        <f t="shared" si="69"/>
        <v>1.2143594785391529</v>
      </c>
      <c r="AJ73" s="73">
        <f t="shared" si="70"/>
        <v>3.666666666666667</v>
      </c>
      <c r="AK73" s="71">
        <f t="shared" si="59"/>
        <v>4.9306725478800395</v>
      </c>
      <c r="AL73" s="71">
        <f t="shared" si="60"/>
        <v>9.7246127097671359E-2</v>
      </c>
      <c r="AM73" s="71">
        <f t="shared" si="71"/>
        <v>0</v>
      </c>
      <c r="AN73" s="188">
        <f t="shared" si="61"/>
        <v>3.8875091575091572E-2</v>
      </c>
      <c r="AO73" s="74">
        <f t="shared" si="72"/>
        <v>0.13612121867276294</v>
      </c>
      <c r="AP73" s="73">
        <f t="shared" si="62"/>
        <v>6.2515367419931592E-2</v>
      </c>
      <c r="AQ73" s="206">
        <f t="shared" si="63"/>
        <v>6.6683058581260363E-2</v>
      </c>
      <c r="AR73" s="206">
        <f t="shared" si="64"/>
        <v>1.0227460470128238</v>
      </c>
      <c r="AS73" s="71">
        <f t="shared" si="65"/>
        <v>0.1232</v>
      </c>
      <c r="AT73" s="74">
        <f t="shared" si="66"/>
        <v>4.6199999999999998E-5</v>
      </c>
      <c r="AU73" s="73">
        <f t="shared" si="73"/>
        <v>2.6923544288071923</v>
      </c>
      <c r="AV73" s="71">
        <f t="shared" si="74"/>
        <v>88</v>
      </c>
      <c r="AW73" s="74">
        <f t="shared" si="75"/>
        <v>97.031332524374292</v>
      </c>
    </row>
    <row r="74" spans="17:49" x14ac:dyDescent="0.25">
      <c r="Q74">
        <v>67</v>
      </c>
      <c r="R74" s="73">
        <f t="shared" si="49"/>
        <v>24</v>
      </c>
      <c r="S74" s="71">
        <f t="shared" si="50"/>
        <v>3.7222222222222223</v>
      </c>
      <c r="T74" s="71">
        <f t="shared" si="51"/>
        <v>14</v>
      </c>
      <c r="U74" s="74">
        <f t="shared" si="52"/>
        <v>6.3809523809523814</v>
      </c>
      <c r="V74" s="73">
        <f>IF(Variable_Management!$B$20=3,2,IF((S74*R74/T74)&lt;((T74*(1-(T74/R74)))/(2*Lm*Fsw)),1,2))</f>
        <v>2</v>
      </c>
      <c r="W74" s="71">
        <f t="shared" si="53"/>
        <v>0.41666666666666663</v>
      </c>
      <c r="X74" s="74">
        <f t="shared" si="54"/>
        <v>0.58333333333333337</v>
      </c>
      <c r="Y74" s="73">
        <f t="shared" si="55"/>
        <v>5.099067599067598</v>
      </c>
      <c r="Z74" s="71">
        <f t="shared" si="30"/>
        <v>8.9304861804861808</v>
      </c>
      <c r="AA74" s="71">
        <f t="shared" si="31"/>
        <v>6.5485311955916456</v>
      </c>
      <c r="AB74" s="71">
        <v>0</v>
      </c>
      <c r="AC74" s="71">
        <f t="shared" si="56"/>
        <v>6.8613217311419117E-2</v>
      </c>
      <c r="AD74" s="74">
        <f t="shared" si="67"/>
        <v>6.8613217311419117E-2</v>
      </c>
      <c r="AE74" s="73">
        <f t="shared" si="76"/>
        <v>2.6587301587301586</v>
      </c>
      <c r="AF74" s="71">
        <f t="shared" si="68"/>
        <v>4.2270587104410309</v>
      </c>
      <c r="AG74" s="71">
        <f t="shared" si="57"/>
        <v>7.1472101366061566E-2</v>
      </c>
      <c r="AH74" s="71">
        <f t="shared" si="58"/>
        <v>1.1622448979591837</v>
      </c>
      <c r="AI74" s="74">
        <f t="shared" si="69"/>
        <v>1.2337169993252453</v>
      </c>
      <c r="AJ74" s="73">
        <f t="shared" si="70"/>
        <v>3.7222222222222228</v>
      </c>
      <c r="AK74" s="71">
        <f t="shared" si="59"/>
        <v>5.0015233157630643</v>
      </c>
      <c r="AL74" s="71">
        <f t="shared" si="60"/>
        <v>0.10006094191248623</v>
      </c>
      <c r="AM74" s="71">
        <f t="shared" si="71"/>
        <v>0</v>
      </c>
      <c r="AN74" s="188">
        <f t="shared" si="61"/>
        <v>3.9294139194139197E-2</v>
      </c>
      <c r="AO74" s="74">
        <f t="shared" si="72"/>
        <v>0.13935508110662542</v>
      </c>
      <c r="AP74" s="73">
        <f t="shared" si="62"/>
        <v>6.4324891229455422E-2</v>
      </c>
      <c r="AQ74" s="206">
        <f t="shared" si="63"/>
        <v>6.8613217311419117E-2</v>
      </c>
      <c r="AR74" s="206">
        <f t="shared" si="64"/>
        <v>1.0227460470128238</v>
      </c>
      <c r="AS74" s="71">
        <f t="shared" si="65"/>
        <v>0.1232</v>
      </c>
      <c r="AT74" s="74">
        <f t="shared" si="66"/>
        <v>4.6199999999999998E-5</v>
      </c>
      <c r="AU74" s="73">
        <f t="shared" si="73"/>
        <v>2.7206156532969885</v>
      </c>
      <c r="AV74" s="71">
        <f t="shared" si="74"/>
        <v>89.333333333333343</v>
      </c>
      <c r="AW74" s="74">
        <f t="shared" si="75"/>
        <v>97.044542158976668</v>
      </c>
    </row>
    <row r="75" spans="17:49" x14ac:dyDescent="0.25">
      <c r="Q75">
        <v>68</v>
      </c>
      <c r="R75" s="73">
        <f t="shared" si="49"/>
        <v>24</v>
      </c>
      <c r="S75" s="71">
        <f t="shared" si="50"/>
        <v>3.7777777777777781</v>
      </c>
      <c r="T75" s="71">
        <f t="shared" si="51"/>
        <v>14</v>
      </c>
      <c r="U75" s="74">
        <f t="shared" si="52"/>
        <v>6.4761904761904763</v>
      </c>
      <c r="V75" s="73">
        <f>IF(Variable_Management!$B$20=3,2,IF((S75*R75/T75)&lt;((T75*(1-(T75/R75)))/(2*Lm*Fsw)),1,2))</f>
        <v>2</v>
      </c>
      <c r="W75" s="71">
        <f t="shared" si="53"/>
        <v>0.41666666666666663</v>
      </c>
      <c r="X75" s="74">
        <f t="shared" si="54"/>
        <v>0.58333333333333337</v>
      </c>
      <c r="Y75" s="73">
        <f t="shared" si="55"/>
        <v>5.099067599067598</v>
      </c>
      <c r="Z75" s="71">
        <f t="shared" si="30"/>
        <v>9.0257242757242757</v>
      </c>
      <c r="AA75" s="71">
        <f t="shared" si="31"/>
        <v>6.6413666225826828</v>
      </c>
      <c r="AB75" s="71">
        <v>0</v>
      </c>
      <c r="AC75" s="71">
        <f t="shared" si="56"/>
        <v>7.0572400984888498E-2</v>
      </c>
      <c r="AD75" s="74">
        <f t="shared" si="67"/>
        <v>7.0572400984888498E-2</v>
      </c>
      <c r="AE75" s="73">
        <f t="shared" si="76"/>
        <v>2.6984126984126982</v>
      </c>
      <c r="AF75" s="71">
        <f t="shared" si="68"/>
        <v>4.2869837208867549</v>
      </c>
      <c r="AG75" s="71">
        <f t="shared" si="57"/>
        <v>7.3512917692592189E-2</v>
      </c>
      <c r="AH75" s="71">
        <f t="shared" si="58"/>
        <v>1.1795918367346938</v>
      </c>
      <c r="AI75" s="74">
        <f t="shared" si="69"/>
        <v>1.253104754427286</v>
      </c>
      <c r="AJ75" s="73">
        <f t="shared" si="70"/>
        <v>3.7777777777777781</v>
      </c>
      <c r="AK75" s="71">
        <f t="shared" si="59"/>
        <v>5.0724275443230606</v>
      </c>
      <c r="AL75" s="71">
        <f t="shared" si="60"/>
        <v>0.1029180847696291</v>
      </c>
      <c r="AM75" s="71">
        <f t="shared" si="71"/>
        <v>0</v>
      </c>
      <c r="AN75" s="188">
        <f t="shared" si="61"/>
        <v>3.9713186813186814E-2</v>
      </c>
      <c r="AO75" s="74">
        <f t="shared" si="72"/>
        <v>0.14263127158281591</v>
      </c>
      <c r="AP75" s="73">
        <f t="shared" si="62"/>
        <v>6.6161625923332967E-2</v>
      </c>
      <c r="AQ75" s="206">
        <f t="shared" si="63"/>
        <v>7.0572400984888498E-2</v>
      </c>
      <c r="AR75" s="206">
        <f t="shared" si="64"/>
        <v>1.0227460470128238</v>
      </c>
      <c r="AS75" s="71">
        <f t="shared" si="65"/>
        <v>0.1232</v>
      </c>
      <c r="AT75" s="74">
        <f t="shared" si="66"/>
        <v>4.6199999999999998E-5</v>
      </c>
      <c r="AU75" s="73">
        <f t="shared" si="73"/>
        <v>2.7490347009160354</v>
      </c>
      <c r="AV75" s="71">
        <f t="shared" si="74"/>
        <v>90.666666666666671</v>
      </c>
      <c r="AW75" s="74">
        <f t="shared" si="75"/>
        <v>97.057202739292364</v>
      </c>
    </row>
    <row r="76" spans="17:49" x14ac:dyDescent="0.25">
      <c r="Q76">
        <v>69</v>
      </c>
      <c r="R76" s="73">
        <f t="shared" si="49"/>
        <v>24</v>
      </c>
      <c r="S76" s="71">
        <f t="shared" si="50"/>
        <v>3.8333333333333335</v>
      </c>
      <c r="T76" s="71">
        <f t="shared" si="51"/>
        <v>14</v>
      </c>
      <c r="U76" s="74">
        <f t="shared" si="52"/>
        <v>6.5714285714285712</v>
      </c>
      <c r="V76" s="73">
        <f>IF(Variable_Management!$B$20=3,2,IF((S76*R76/T76)&lt;((T76*(1-(T76/R76)))/(2*Lm*Fsw)),1,2))</f>
        <v>2</v>
      </c>
      <c r="W76" s="71">
        <f t="shared" si="53"/>
        <v>0.41666666666666663</v>
      </c>
      <c r="X76" s="74">
        <f t="shared" si="54"/>
        <v>0.58333333333333337</v>
      </c>
      <c r="Y76" s="73">
        <f t="shared" si="55"/>
        <v>5.099067599067598</v>
      </c>
      <c r="Z76" s="71">
        <f t="shared" si="30"/>
        <v>9.1209623709623706</v>
      </c>
      <c r="AA76" s="71">
        <f t="shared" si="31"/>
        <v>6.7342691512177355</v>
      </c>
      <c r="AB76" s="71">
        <v>0</v>
      </c>
      <c r="AC76" s="71">
        <f t="shared" si="56"/>
        <v>7.2560609601668546E-2</v>
      </c>
      <c r="AD76" s="74">
        <f t="shared" si="67"/>
        <v>7.2560609601668546E-2</v>
      </c>
      <c r="AE76" s="73">
        <f t="shared" si="76"/>
        <v>2.7380952380952377</v>
      </c>
      <c r="AF76" s="71">
        <f t="shared" si="68"/>
        <v>4.3469520452574404</v>
      </c>
      <c r="AG76" s="71">
        <f t="shared" si="57"/>
        <v>7.5583968335071375E-2</v>
      </c>
      <c r="AH76" s="71">
        <f t="shared" si="58"/>
        <v>1.1969387755102039</v>
      </c>
      <c r="AI76" s="74">
        <f t="shared" si="69"/>
        <v>1.2725227438452753</v>
      </c>
      <c r="AJ76" s="73">
        <f t="shared" si="70"/>
        <v>3.8333333333333335</v>
      </c>
      <c r="AK76" s="71">
        <f t="shared" si="59"/>
        <v>5.1433830226102142</v>
      </c>
      <c r="AL76" s="71">
        <f t="shared" si="60"/>
        <v>0.10581755566909994</v>
      </c>
      <c r="AM76" s="71">
        <f t="shared" si="71"/>
        <v>0</v>
      </c>
      <c r="AN76" s="188">
        <f t="shared" si="61"/>
        <v>4.0132234432234432E-2</v>
      </c>
      <c r="AO76" s="74">
        <f t="shared" si="72"/>
        <v>0.14594979010133435</v>
      </c>
      <c r="AP76" s="73">
        <f t="shared" si="62"/>
        <v>6.8025571501564269E-2</v>
      </c>
      <c r="AQ76" s="206">
        <f t="shared" si="63"/>
        <v>7.2560609601668546E-2</v>
      </c>
      <c r="AR76" s="206">
        <f t="shared" si="64"/>
        <v>1.0227460470128238</v>
      </c>
      <c r="AS76" s="71">
        <f t="shared" si="65"/>
        <v>0.1232</v>
      </c>
      <c r="AT76" s="74">
        <f t="shared" si="66"/>
        <v>4.6199999999999998E-5</v>
      </c>
      <c r="AU76" s="73">
        <f t="shared" si="73"/>
        <v>2.7776115716643348</v>
      </c>
      <c r="AV76" s="71">
        <f t="shared" si="74"/>
        <v>92</v>
      </c>
      <c r="AW76" s="74">
        <f t="shared" si="75"/>
        <v>97.069337868295932</v>
      </c>
    </row>
    <row r="77" spans="17:49" x14ac:dyDescent="0.25">
      <c r="Q77">
        <v>70</v>
      </c>
      <c r="R77" s="73">
        <f t="shared" si="49"/>
        <v>24</v>
      </c>
      <c r="S77" s="71">
        <f t="shared" si="50"/>
        <v>3.8888888888888893</v>
      </c>
      <c r="T77" s="71">
        <f t="shared" si="51"/>
        <v>14</v>
      </c>
      <c r="U77" s="74">
        <f t="shared" si="52"/>
        <v>6.666666666666667</v>
      </c>
      <c r="V77" s="73">
        <f>IF(Variable_Management!$B$20=3,2,IF((S77*R77/T77)&lt;((T77*(1-(T77/R77)))/(2*Lm*Fsw)),1,2))</f>
        <v>2</v>
      </c>
      <c r="W77" s="71">
        <f t="shared" si="53"/>
        <v>0.41666666666666663</v>
      </c>
      <c r="X77" s="74">
        <f t="shared" si="54"/>
        <v>0.58333333333333337</v>
      </c>
      <c r="Y77" s="73">
        <f t="shared" si="55"/>
        <v>5.099067599067598</v>
      </c>
      <c r="Z77" s="71">
        <f t="shared" si="30"/>
        <v>9.2162004662004655</v>
      </c>
      <c r="AA77" s="71">
        <f t="shared" si="31"/>
        <v>6.827236042213535</v>
      </c>
      <c r="AB77" s="71">
        <v>0</v>
      </c>
      <c r="AC77" s="71">
        <f t="shared" si="56"/>
        <v>7.4577843161759264E-2</v>
      </c>
      <c r="AD77" s="74">
        <f t="shared" si="67"/>
        <v>7.4577843161759264E-2</v>
      </c>
      <c r="AE77" s="73">
        <f t="shared" si="76"/>
        <v>2.7777777777777777</v>
      </c>
      <c r="AF77" s="71">
        <f t="shared" si="68"/>
        <v>4.4069619153533424</v>
      </c>
      <c r="AG77" s="71">
        <f t="shared" si="57"/>
        <v>7.7685253293499207E-2</v>
      </c>
      <c r="AH77" s="71">
        <f t="shared" si="58"/>
        <v>1.2142857142857142</v>
      </c>
      <c r="AI77" s="74">
        <f t="shared" si="69"/>
        <v>1.2919709675792135</v>
      </c>
      <c r="AJ77" s="73">
        <f t="shared" si="70"/>
        <v>3.8888888888888893</v>
      </c>
      <c r="AK77" s="71">
        <f t="shared" si="59"/>
        <v>5.2143876584623738</v>
      </c>
      <c r="AL77" s="71">
        <f t="shared" si="60"/>
        <v>0.10875935461089888</v>
      </c>
      <c r="AM77" s="71">
        <f t="shared" si="71"/>
        <v>0</v>
      </c>
      <c r="AN77" s="188">
        <f t="shared" si="61"/>
        <v>4.0551282051282049E-2</v>
      </c>
      <c r="AO77" s="74">
        <f t="shared" si="72"/>
        <v>0.14931063666218092</v>
      </c>
      <c r="AP77" s="73">
        <f t="shared" si="62"/>
        <v>6.99167279641493E-2</v>
      </c>
      <c r="AQ77" s="206">
        <f t="shared" si="63"/>
        <v>7.4577843161759264E-2</v>
      </c>
      <c r="AR77" s="206">
        <f t="shared" si="64"/>
        <v>1.0227460470128238</v>
      </c>
      <c r="AS77" s="71">
        <f t="shared" si="65"/>
        <v>0.1232</v>
      </c>
      <c r="AT77" s="74">
        <f t="shared" si="66"/>
        <v>4.6199999999999998E-5</v>
      </c>
      <c r="AU77" s="73">
        <f t="shared" si="73"/>
        <v>2.8063462655418858</v>
      </c>
      <c r="AV77" s="71">
        <f t="shared" si="74"/>
        <v>93.333333333333343</v>
      </c>
      <c r="AW77" s="74">
        <f t="shared" si="75"/>
        <v>97.080969816780296</v>
      </c>
    </row>
    <row r="78" spans="17:49" x14ac:dyDescent="0.25">
      <c r="Q78">
        <v>71</v>
      </c>
      <c r="R78" s="73">
        <f t="shared" si="49"/>
        <v>24</v>
      </c>
      <c r="S78" s="71">
        <f t="shared" si="50"/>
        <v>3.9444444444444446</v>
      </c>
      <c r="T78" s="71">
        <f t="shared" si="51"/>
        <v>14</v>
      </c>
      <c r="U78" s="74">
        <f t="shared" si="52"/>
        <v>6.7619047619047619</v>
      </c>
      <c r="V78" s="73">
        <f>IF(Variable_Management!$B$20=3,2,IF((S78*R78/T78)&lt;((T78*(1-(T78/R78)))/(2*Lm*Fsw)),1,2))</f>
        <v>2</v>
      </c>
      <c r="W78" s="71">
        <f t="shared" si="53"/>
        <v>0.41666666666666663</v>
      </c>
      <c r="X78" s="74">
        <f t="shared" si="54"/>
        <v>0.58333333333333337</v>
      </c>
      <c r="Y78" s="73">
        <f t="shared" si="55"/>
        <v>5.099067599067598</v>
      </c>
      <c r="Z78" s="71">
        <f t="shared" si="30"/>
        <v>9.3114385614385604</v>
      </c>
      <c r="AA78" s="71">
        <f t="shared" si="31"/>
        <v>6.9202647016371692</v>
      </c>
      <c r="AB78" s="71">
        <v>0</v>
      </c>
      <c r="AC78" s="71">
        <f t="shared" si="56"/>
        <v>7.6624101665160607E-2</v>
      </c>
      <c r="AD78" s="74">
        <f t="shared" si="67"/>
        <v>7.6624101665160607E-2</v>
      </c>
      <c r="AE78" s="73">
        <f t="shared" si="76"/>
        <v>2.8174603174603172</v>
      </c>
      <c r="AF78" s="71">
        <f t="shared" si="68"/>
        <v>4.4670116567979656</v>
      </c>
      <c r="AG78" s="71">
        <f t="shared" si="57"/>
        <v>7.9816772567875616E-2</v>
      </c>
      <c r="AH78" s="71">
        <f t="shared" si="58"/>
        <v>1.2316326530612243</v>
      </c>
      <c r="AI78" s="74">
        <f t="shared" si="69"/>
        <v>1.3114494256290998</v>
      </c>
      <c r="AJ78" s="73">
        <f t="shared" si="70"/>
        <v>3.9444444444444446</v>
      </c>
      <c r="AK78" s="71">
        <f t="shared" si="59"/>
        <v>5.2854394707305525</v>
      </c>
      <c r="AL78" s="71">
        <f t="shared" si="60"/>
        <v>0.11174348159502585</v>
      </c>
      <c r="AM78" s="71">
        <f t="shared" si="71"/>
        <v>0</v>
      </c>
      <c r="AN78" s="188">
        <f t="shared" si="61"/>
        <v>4.0970329670329667E-2</v>
      </c>
      <c r="AO78" s="74">
        <f t="shared" si="72"/>
        <v>0.15271381126535552</v>
      </c>
      <c r="AP78" s="73">
        <f t="shared" si="62"/>
        <v>7.1835095311088074E-2</v>
      </c>
      <c r="AQ78" s="206">
        <f t="shared" si="63"/>
        <v>7.6624101665160607E-2</v>
      </c>
      <c r="AR78" s="206">
        <f t="shared" si="64"/>
        <v>1.0227460470128238</v>
      </c>
      <c r="AS78" s="71">
        <f t="shared" si="65"/>
        <v>0.1232</v>
      </c>
      <c r="AT78" s="74">
        <f t="shared" si="66"/>
        <v>4.6199999999999998E-5</v>
      </c>
      <c r="AU78" s="73">
        <f t="shared" si="73"/>
        <v>2.8352387825486884</v>
      </c>
      <c r="AV78" s="71">
        <f t="shared" si="74"/>
        <v>94.666666666666671</v>
      </c>
      <c r="AW78" s="74">
        <f t="shared" si="75"/>
        <v>97.092119616036172</v>
      </c>
    </row>
    <row r="79" spans="17:49" x14ac:dyDescent="0.25">
      <c r="Q79">
        <v>72</v>
      </c>
      <c r="R79" s="73">
        <f t="shared" si="49"/>
        <v>24</v>
      </c>
      <c r="S79" s="71">
        <f t="shared" si="50"/>
        <v>4</v>
      </c>
      <c r="T79" s="71">
        <f t="shared" si="51"/>
        <v>14</v>
      </c>
      <c r="U79" s="74">
        <f t="shared" si="52"/>
        <v>6.8571428571428568</v>
      </c>
      <c r="V79" s="73">
        <f>IF(Variable_Management!$B$20=3,2,IF((S79*R79/T79)&lt;((T79*(1-(T79/R79)))/(2*Lm*Fsw)),1,2))</f>
        <v>2</v>
      </c>
      <c r="W79" s="71">
        <f t="shared" si="53"/>
        <v>0.41666666666666663</v>
      </c>
      <c r="X79" s="74">
        <f t="shared" si="54"/>
        <v>0.58333333333333337</v>
      </c>
      <c r="Y79" s="73">
        <f t="shared" si="55"/>
        <v>5.099067599067598</v>
      </c>
      <c r="Z79" s="71">
        <f t="shared" si="30"/>
        <v>9.4066766566766553</v>
      </c>
      <c r="AA79" s="71">
        <f t="shared" si="31"/>
        <v>7.0133526715060031</v>
      </c>
      <c r="AB79" s="71">
        <v>0</v>
      </c>
      <c r="AC79" s="71">
        <f t="shared" si="56"/>
        <v>7.8699385111872619E-2</v>
      </c>
      <c r="AD79" s="74">
        <f t="shared" si="67"/>
        <v>7.8699385111872619E-2</v>
      </c>
      <c r="AE79" s="73">
        <f t="shared" si="76"/>
        <v>2.8571428571428568</v>
      </c>
      <c r="AF79" s="71">
        <f t="shared" si="68"/>
        <v>4.5270996829703405</v>
      </c>
      <c r="AG79" s="71">
        <f t="shared" si="57"/>
        <v>8.1978526158200629E-2</v>
      </c>
      <c r="AH79" s="71">
        <f t="shared" si="58"/>
        <v>1.2489795918367346</v>
      </c>
      <c r="AI79" s="74">
        <f t="shared" si="69"/>
        <v>1.3309581179949352</v>
      </c>
      <c r="AJ79" s="73">
        <f t="shared" si="70"/>
        <v>4</v>
      </c>
      <c r="AK79" s="71">
        <f t="shared" si="59"/>
        <v>5.356536582099503</v>
      </c>
      <c r="AL79" s="71">
        <f t="shared" si="60"/>
        <v>0.11476993662148091</v>
      </c>
      <c r="AM79" s="71">
        <f t="shared" si="71"/>
        <v>0</v>
      </c>
      <c r="AN79" s="188">
        <f t="shared" si="61"/>
        <v>4.1389377289377284E-2</v>
      </c>
      <c r="AO79" s="74">
        <f t="shared" si="72"/>
        <v>0.15615931391085819</v>
      </c>
      <c r="AP79" s="73">
        <f t="shared" si="62"/>
        <v>7.3780673542380576E-2</v>
      </c>
      <c r="AQ79" s="206">
        <f t="shared" si="63"/>
        <v>7.8699385111872619E-2</v>
      </c>
      <c r="AR79" s="206">
        <f t="shared" si="64"/>
        <v>1.0227460470128238</v>
      </c>
      <c r="AS79" s="71">
        <f t="shared" si="65"/>
        <v>0.1232</v>
      </c>
      <c r="AT79" s="74">
        <f t="shared" si="66"/>
        <v>4.6199999999999998E-5</v>
      </c>
      <c r="AU79" s="73">
        <f t="shared" si="73"/>
        <v>2.8642891226847436</v>
      </c>
      <c r="AV79" s="71">
        <f t="shared" si="74"/>
        <v>96</v>
      </c>
      <c r="AW79" s="74">
        <f t="shared" si="75"/>
        <v>97.102807142900389</v>
      </c>
    </row>
    <row r="80" spans="17:49" x14ac:dyDescent="0.25">
      <c r="Q80">
        <v>73</v>
      </c>
      <c r="R80" s="73">
        <f t="shared" si="49"/>
        <v>24</v>
      </c>
      <c r="S80" s="71">
        <f t="shared" si="50"/>
        <v>4.0555555555555562</v>
      </c>
      <c r="T80" s="71">
        <f t="shared" si="51"/>
        <v>14</v>
      </c>
      <c r="U80" s="74">
        <f t="shared" si="52"/>
        <v>6.9523809523809534</v>
      </c>
      <c r="V80" s="73">
        <f>IF(Variable_Management!$B$20=3,2,IF((S80*R80/T80)&lt;((T80*(1-(T80/R80)))/(2*Lm*Fsw)),1,2))</f>
        <v>2</v>
      </c>
      <c r="W80" s="71">
        <f t="shared" si="53"/>
        <v>0.41666666666666663</v>
      </c>
      <c r="X80" s="74">
        <f t="shared" si="54"/>
        <v>0.58333333333333337</v>
      </c>
      <c r="Y80" s="73">
        <f t="shared" si="55"/>
        <v>5.099067599067598</v>
      </c>
      <c r="Z80" s="71">
        <f t="shared" ref="Z80:Z143" si="77">CHOOSE(V80,Y80,U80+(0.5*Y80))</f>
        <v>9.501914751914752</v>
      </c>
      <c r="AA80" s="71">
        <f t="shared" ref="AA80:AA143" si="78">CHOOSE(V80,Z80*SQRT((W80+X80)/3),SQRT((U80^2)+((Y80^2)/12)))</f>
        <v>7.1064976210989181</v>
      </c>
      <c r="AB80" s="71">
        <v>0</v>
      </c>
      <c r="AC80" s="71">
        <f t="shared" si="56"/>
        <v>8.0803693501895327E-2</v>
      </c>
      <c r="AD80" s="74">
        <f t="shared" si="67"/>
        <v>8.0803693501895327E-2</v>
      </c>
      <c r="AE80" s="73">
        <f t="shared" si="76"/>
        <v>2.8968253968253972</v>
      </c>
      <c r="AF80" s="71">
        <f t="shared" si="68"/>
        <v>4.5872244893964549</v>
      </c>
      <c r="AG80" s="71">
        <f t="shared" si="57"/>
        <v>8.4170514064474261E-2</v>
      </c>
      <c r="AH80" s="71">
        <f t="shared" si="58"/>
        <v>1.2663265306122449</v>
      </c>
      <c r="AI80" s="74">
        <f t="shared" si="69"/>
        <v>1.350497044676719</v>
      </c>
      <c r="AJ80" s="73">
        <f t="shared" si="70"/>
        <v>4.0555555555555562</v>
      </c>
      <c r="AK80" s="71">
        <f t="shared" si="59"/>
        <v>5.4276772124515658</v>
      </c>
      <c r="AL80" s="71">
        <f t="shared" si="60"/>
        <v>0.11783871969026401</v>
      </c>
      <c r="AM80" s="71">
        <f t="shared" si="71"/>
        <v>0</v>
      </c>
      <c r="AN80" s="188">
        <f t="shared" si="61"/>
        <v>4.1808424908424908E-2</v>
      </c>
      <c r="AO80" s="74">
        <f t="shared" si="72"/>
        <v>0.15964714459868892</v>
      </c>
      <c r="AP80" s="73">
        <f t="shared" si="62"/>
        <v>7.5753462658026877E-2</v>
      </c>
      <c r="AQ80" s="206">
        <f t="shared" si="63"/>
        <v>8.0803693501895327E-2</v>
      </c>
      <c r="AR80" s="206">
        <f t="shared" si="64"/>
        <v>1.0227460470128238</v>
      </c>
      <c r="AS80" s="71">
        <f t="shared" si="65"/>
        <v>0.1232</v>
      </c>
      <c r="AT80" s="74">
        <f t="shared" si="66"/>
        <v>4.6199999999999998E-5</v>
      </c>
      <c r="AU80" s="73">
        <f t="shared" si="73"/>
        <v>2.8934972859500494</v>
      </c>
      <c r="AV80" s="71">
        <f t="shared" si="74"/>
        <v>97.333333333333343</v>
      </c>
      <c r="AW80" s="74">
        <f t="shared" si="75"/>
        <v>97.113051197896155</v>
      </c>
    </row>
    <row r="81" spans="17:49" x14ac:dyDescent="0.25">
      <c r="Q81">
        <v>74</v>
      </c>
      <c r="R81" s="73">
        <f t="shared" si="49"/>
        <v>24</v>
      </c>
      <c r="S81" s="71">
        <f t="shared" si="50"/>
        <v>4.1111111111111116</v>
      </c>
      <c r="T81" s="71">
        <f t="shared" si="51"/>
        <v>14</v>
      </c>
      <c r="U81" s="74">
        <f t="shared" si="52"/>
        <v>7.0476190476190492</v>
      </c>
      <c r="V81" s="73">
        <f>IF(Variable_Management!$B$20=3,2,IF((S81*R81/T81)&lt;((T81*(1-(T81/R81)))/(2*Lm*Fsw)),1,2))</f>
        <v>2</v>
      </c>
      <c r="W81" s="71">
        <f t="shared" si="53"/>
        <v>0.41666666666666663</v>
      </c>
      <c r="X81" s="74">
        <f t="shared" si="54"/>
        <v>0.58333333333333337</v>
      </c>
      <c r="Y81" s="73">
        <f t="shared" si="55"/>
        <v>5.099067599067598</v>
      </c>
      <c r="Z81" s="71">
        <f t="shared" si="77"/>
        <v>9.5971528471528487</v>
      </c>
      <c r="AA81" s="71">
        <f t="shared" si="78"/>
        <v>7.1996973389176526</v>
      </c>
      <c r="AB81" s="71">
        <v>0</v>
      </c>
      <c r="AC81" s="71">
        <f t="shared" si="56"/>
        <v>8.2937026835228689E-2</v>
      </c>
      <c r="AD81" s="74">
        <f t="shared" si="67"/>
        <v>8.2937026835228689E-2</v>
      </c>
      <c r="AE81" s="73">
        <f t="shared" si="76"/>
        <v>2.9365079365079367</v>
      </c>
      <c r="AF81" s="71">
        <f t="shared" si="68"/>
        <v>4.6473846485603207</v>
      </c>
      <c r="AG81" s="71">
        <f t="shared" si="57"/>
        <v>8.6392736286696553E-2</v>
      </c>
      <c r="AH81" s="71">
        <f t="shared" si="58"/>
        <v>1.283673469387755</v>
      </c>
      <c r="AI81" s="74">
        <f t="shared" si="69"/>
        <v>1.3700662056744515</v>
      </c>
      <c r="AJ81" s="73">
        <f t="shared" si="70"/>
        <v>4.1111111111111125</v>
      </c>
      <c r="AK81" s="71">
        <f t="shared" si="59"/>
        <v>5.498859672727046</v>
      </c>
      <c r="AL81" s="71">
        <f t="shared" si="60"/>
        <v>0.12094983080137518</v>
      </c>
      <c r="AM81" s="71">
        <f t="shared" si="71"/>
        <v>0</v>
      </c>
      <c r="AN81" s="188">
        <f t="shared" si="61"/>
        <v>4.222747252747254E-2</v>
      </c>
      <c r="AO81" s="74">
        <f t="shared" si="72"/>
        <v>0.16317730332884772</v>
      </c>
      <c r="AP81" s="73">
        <f t="shared" si="62"/>
        <v>7.7753462658026892E-2</v>
      </c>
      <c r="AQ81" s="206">
        <f t="shared" si="63"/>
        <v>8.2937026835228689E-2</v>
      </c>
      <c r="AR81" s="206">
        <f t="shared" si="64"/>
        <v>1.0227460470128238</v>
      </c>
      <c r="AS81" s="71">
        <f t="shared" si="65"/>
        <v>0.1232</v>
      </c>
      <c r="AT81" s="74">
        <f t="shared" si="66"/>
        <v>4.6199999999999998E-5</v>
      </c>
      <c r="AU81" s="73">
        <f t="shared" si="73"/>
        <v>2.9228632723446077</v>
      </c>
      <c r="AV81" s="71">
        <f t="shared" si="74"/>
        <v>98.666666666666686</v>
      </c>
      <c r="AW81" s="74">
        <f t="shared" si="75"/>
        <v>97.122869577111601</v>
      </c>
    </row>
    <row r="82" spans="17:49" x14ac:dyDescent="0.25">
      <c r="Q82">
        <v>75</v>
      </c>
      <c r="R82" s="73">
        <f t="shared" si="49"/>
        <v>24</v>
      </c>
      <c r="S82" s="71">
        <f t="shared" si="50"/>
        <v>4.166666666666667</v>
      </c>
      <c r="T82" s="71">
        <f t="shared" si="51"/>
        <v>14</v>
      </c>
      <c r="U82" s="74">
        <f t="shared" si="52"/>
        <v>7.1428571428571432</v>
      </c>
      <c r="V82" s="73">
        <f>IF(Variable_Management!$B$20=3,2,IF((S82*R82/T82)&lt;((T82*(1-(T82/R82)))/(2*Lm*Fsw)),1,2))</f>
        <v>2</v>
      </c>
      <c r="W82" s="71">
        <f t="shared" si="53"/>
        <v>0.41666666666666663</v>
      </c>
      <c r="X82" s="74">
        <f t="shared" si="54"/>
        <v>0.58333333333333337</v>
      </c>
      <c r="Y82" s="73">
        <f t="shared" si="55"/>
        <v>5.099067599067598</v>
      </c>
      <c r="Z82" s="71">
        <f t="shared" si="77"/>
        <v>9.6923909423909418</v>
      </c>
      <c r="AA82" s="71">
        <f t="shared" si="78"/>
        <v>7.2929497252428934</v>
      </c>
      <c r="AB82" s="71">
        <v>0</v>
      </c>
      <c r="AC82" s="71">
        <f t="shared" si="56"/>
        <v>8.5099385111872636E-2</v>
      </c>
      <c r="AD82" s="74">
        <f t="shared" si="67"/>
        <v>8.5099385111872636E-2</v>
      </c>
      <c r="AE82" s="73">
        <f t="shared" si="76"/>
        <v>2.9761904761904763</v>
      </c>
      <c r="AF82" s="71">
        <f t="shared" si="68"/>
        <v>4.7075788050989464</v>
      </c>
      <c r="AG82" s="71">
        <f t="shared" si="57"/>
        <v>8.8645192824867297E-2</v>
      </c>
      <c r="AH82" s="71">
        <f t="shared" si="58"/>
        <v>1.3010204081632653</v>
      </c>
      <c r="AI82" s="74">
        <f t="shared" si="69"/>
        <v>1.3896656009881325</v>
      </c>
      <c r="AJ82" s="73">
        <f t="shared" si="70"/>
        <v>4.166666666666667</v>
      </c>
      <c r="AK82" s="71">
        <f t="shared" si="59"/>
        <v>5.5700823592388264</v>
      </c>
      <c r="AL82" s="71">
        <f t="shared" si="60"/>
        <v>0.12410326995481429</v>
      </c>
      <c r="AM82" s="71">
        <f t="shared" si="71"/>
        <v>0</v>
      </c>
      <c r="AN82" s="188">
        <f t="shared" si="61"/>
        <v>4.2646520146520144E-2</v>
      </c>
      <c r="AO82" s="74">
        <f t="shared" si="72"/>
        <v>0.16674979010133442</v>
      </c>
      <c r="AP82" s="73">
        <f t="shared" si="62"/>
        <v>7.9780673542380595E-2</v>
      </c>
      <c r="AQ82" s="206">
        <f t="shared" si="63"/>
        <v>8.5099385111872636E-2</v>
      </c>
      <c r="AR82" s="206">
        <f t="shared" si="64"/>
        <v>1.0227460470128238</v>
      </c>
      <c r="AS82" s="71">
        <f t="shared" si="65"/>
        <v>0.1232</v>
      </c>
      <c r="AT82" s="74">
        <f t="shared" si="66"/>
        <v>4.6199999999999998E-5</v>
      </c>
      <c r="AU82" s="73">
        <f t="shared" si="73"/>
        <v>2.9523870818684168</v>
      </c>
      <c r="AV82" s="71">
        <f t="shared" si="74"/>
        <v>100</v>
      </c>
      <c r="AW82" s="74">
        <f t="shared" si="75"/>
        <v>97.132279138393685</v>
      </c>
    </row>
    <row r="83" spans="17:49" x14ac:dyDescent="0.25">
      <c r="Q83">
        <v>76</v>
      </c>
      <c r="R83" s="73">
        <f t="shared" si="49"/>
        <v>24</v>
      </c>
      <c r="S83" s="71">
        <f t="shared" si="50"/>
        <v>4.2222222222222223</v>
      </c>
      <c r="T83" s="71">
        <f t="shared" si="51"/>
        <v>14</v>
      </c>
      <c r="U83" s="74">
        <f t="shared" si="52"/>
        <v>7.238095238095239</v>
      </c>
      <c r="V83" s="73">
        <f>IF(Variable_Management!$B$20=3,2,IF((S83*R83/T83)&lt;((T83*(1-(T83/R83)))/(2*Lm*Fsw)),1,2))</f>
        <v>2</v>
      </c>
      <c r="W83" s="71">
        <f t="shared" si="53"/>
        <v>0.41666666666666663</v>
      </c>
      <c r="X83" s="74">
        <f t="shared" si="54"/>
        <v>0.58333333333333337</v>
      </c>
      <c r="Y83" s="73">
        <f t="shared" si="55"/>
        <v>5.099067599067598</v>
      </c>
      <c r="Z83" s="71">
        <f t="shared" si="77"/>
        <v>9.7876290376290385</v>
      </c>
      <c r="AA83" s="71">
        <f t="shared" si="78"/>
        <v>7.3862527852350182</v>
      </c>
      <c r="AB83" s="71">
        <v>0</v>
      </c>
      <c r="AC83" s="71">
        <f t="shared" si="56"/>
        <v>8.7290768331827306E-2</v>
      </c>
      <c r="AD83" s="74">
        <f t="shared" si="67"/>
        <v>8.7290768331827306E-2</v>
      </c>
      <c r="AE83" s="73">
        <f t="shared" si="76"/>
        <v>3.0158730158730158</v>
      </c>
      <c r="AF83" s="71">
        <f t="shared" si="68"/>
        <v>4.7678056713488957</v>
      </c>
      <c r="AG83" s="71">
        <f t="shared" si="57"/>
        <v>9.0927883678986771E-2</v>
      </c>
      <c r="AH83" s="71">
        <f t="shared" si="58"/>
        <v>1.3183673469387753</v>
      </c>
      <c r="AI83" s="74">
        <f t="shared" si="69"/>
        <v>1.4092952306177622</v>
      </c>
      <c r="AJ83" s="73">
        <f t="shared" si="70"/>
        <v>4.2222222222222232</v>
      </c>
      <c r="AK83" s="71">
        <f t="shared" si="59"/>
        <v>5.6413437484029796</v>
      </c>
      <c r="AL83" s="71">
        <f t="shared" si="60"/>
        <v>0.12729903715058152</v>
      </c>
      <c r="AM83" s="71">
        <f t="shared" si="71"/>
        <v>0</v>
      </c>
      <c r="AN83" s="188">
        <f t="shared" si="61"/>
        <v>4.3065567765567775E-2</v>
      </c>
      <c r="AO83" s="74">
        <f t="shared" si="72"/>
        <v>0.1703646049161493</v>
      </c>
      <c r="AP83" s="73">
        <f t="shared" si="62"/>
        <v>8.1835095311088096E-2</v>
      </c>
      <c r="AQ83" s="206">
        <f t="shared" si="63"/>
        <v>8.7290768331827306E-2</v>
      </c>
      <c r="AR83" s="206">
        <f t="shared" si="64"/>
        <v>1.0227460470128238</v>
      </c>
      <c r="AS83" s="71">
        <f t="shared" si="65"/>
        <v>0.1232</v>
      </c>
      <c r="AT83" s="74">
        <f t="shared" si="66"/>
        <v>4.6199999999999998E-5</v>
      </c>
      <c r="AU83" s="73">
        <f t="shared" si="73"/>
        <v>2.9820687145214784</v>
      </c>
      <c r="AV83" s="71">
        <f t="shared" si="74"/>
        <v>101.33333333333334</v>
      </c>
      <c r="AW83" s="74">
        <f t="shared" si="75"/>
        <v>97.141295862375671</v>
      </c>
    </row>
    <row r="84" spans="17:49" x14ac:dyDescent="0.25">
      <c r="Q84">
        <v>77</v>
      </c>
      <c r="R84" s="73">
        <f t="shared" si="49"/>
        <v>24</v>
      </c>
      <c r="S84" s="71">
        <f t="shared" si="50"/>
        <v>4.2777777777777777</v>
      </c>
      <c r="T84" s="71">
        <f t="shared" si="51"/>
        <v>14</v>
      </c>
      <c r="U84" s="74">
        <f t="shared" si="52"/>
        <v>7.333333333333333</v>
      </c>
      <c r="V84" s="73">
        <f>IF(Variable_Management!$B$20=3,2,IF((S84*R84/T84)&lt;((T84*(1-(T84/R84)))/(2*Lm*Fsw)),1,2))</f>
        <v>2</v>
      </c>
      <c r="W84" s="71">
        <f t="shared" si="53"/>
        <v>0.41666666666666663</v>
      </c>
      <c r="X84" s="74">
        <f t="shared" si="54"/>
        <v>0.58333333333333337</v>
      </c>
      <c r="Y84" s="73">
        <f t="shared" si="55"/>
        <v>5.099067599067598</v>
      </c>
      <c r="Z84" s="71">
        <f t="shared" si="77"/>
        <v>9.8828671328671316</v>
      </c>
      <c r="AA84" s="71">
        <f t="shared" si="78"/>
        <v>7.4796046225340582</v>
      </c>
      <c r="AB84" s="71">
        <v>0</v>
      </c>
      <c r="AC84" s="71">
        <f t="shared" si="56"/>
        <v>8.9511176495092562E-2</v>
      </c>
      <c r="AD84" s="74">
        <f t="shared" si="67"/>
        <v>8.9511176495092562E-2</v>
      </c>
      <c r="AE84" s="73">
        <f t="shared" si="76"/>
        <v>3.0555555555555554</v>
      </c>
      <c r="AF84" s="71">
        <f t="shared" si="68"/>
        <v>4.8280640232150702</v>
      </c>
      <c r="AG84" s="71">
        <f t="shared" si="57"/>
        <v>9.3240808849054765E-2</v>
      </c>
      <c r="AH84" s="71">
        <f t="shared" si="58"/>
        <v>1.3357142857142856</v>
      </c>
      <c r="AI84" s="74">
        <f t="shared" si="69"/>
        <v>1.4289550945633405</v>
      </c>
      <c r="AJ84" s="73">
        <f t="shared" si="70"/>
        <v>4.2777777777777777</v>
      </c>
      <c r="AK84" s="71">
        <f t="shared" si="59"/>
        <v>5.7126423918506548</v>
      </c>
      <c r="AL84" s="71">
        <f t="shared" si="60"/>
        <v>0.13053713238867667</v>
      </c>
      <c r="AM84" s="71">
        <f t="shared" si="71"/>
        <v>0</v>
      </c>
      <c r="AN84" s="188">
        <f t="shared" si="61"/>
        <v>4.3484615384615379E-2</v>
      </c>
      <c r="AO84" s="74">
        <f t="shared" si="72"/>
        <v>0.17402174777329205</v>
      </c>
      <c r="AP84" s="73">
        <f t="shared" si="62"/>
        <v>8.3916727964149271E-2</v>
      </c>
      <c r="AQ84" s="206">
        <f t="shared" si="63"/>
        <v>8.9511176495092562E-2</v>
      </c>
      <c r="AR84" s="206">
        <f t="shared" si="64"/>
        <v>1.0227460470128238</v>
      </c>
      <c r="AS84" s="71">
        <f t="shared" si="65"/>
        <v>0.1232</v>
      </c>
      <c r="AT84" s="74">
        <f t="shared" si="66"/>
        <v>4.6199999999999998E-5</v>
      </c>
      <c r="AU84" s="73">
        <f t="shared" si="73"/>
        <v>3.0119081703037907</v>
      </c>
      <c r="AV84" s="71">
        <f t="shared" si="74"/>
        <v>102.66666666666666</v>
      </c>
      <c r="AW84" s="74">
        <f t="shared" si="75"/>
        <v>97.149934908802237</v>
      </c>
    </row>
    <row r="85" spans="17:49" x14ac:dyDescent="0.25">
      <c r="Q85">
        <v>78</v>
      </c>
      <c r="R85" s="73">
        <f t="shared" si="49"/>
        <v>24</v>
      </c>
      <c r="S85" s="71">
        <f t="shared" si="50"/>
        <v>4.3333333333333339</v>
      </c>
      <c r="T85" s="71">
        <f t="shared" si="51"/>
        <v>14</v>
      </c>
      <c r="U85" s="74">
        <f t="shared" si="52"/>
        <v>7.4285714285714297</v>
      </c>
      <c r="V85" s="73">
        <f>IF(Variable_Management!$B$20=3,2,IF((S85*R85/T85)&lt;((T85*(1-(T85/R85)))/(2*Lm*Fsw)),1,2))</f>
        <v>2</v>
      </c>
      <c r="W85" s="71">
        <f t="shared" si="53"/>
        <v>0.41666666666666663</v>
      </c>
      <c r="X85" s="74">
        <f t="shared" si="54"/>
        <v>0.58333333333333337</v>
      </c>
      <c r="Y85" s="73">
        <f t="shared" si="55"/>
        <v>5.099067599067598</v>
      </c>
      <c r="Z85" s="71">
        <f t="shared" si="77"/>
        <v>9.9781052281052283</v>
      </c>
      <c r="AA85" s="71">
        <f t="shared" si="78"/>
        <v>7.573003433317778</v>
      </c>
      <c r="AB85" s="71">
        <v>0</v>
      </c>
      <c r="AC85" s="71">
        <f t="shared" si="56"/>
        <v>9.1760609601668569E-2</v>
      </c>
      <c r="AD85" s="74">
        <f t="shared" si="67"/>
        <v>9.1760609601668569E-2</v>
      </c>
      <c r="AE85" s="73">
        <f t="shared" si="76"/>
        <v>3.0952380952380953</v>
      </c>
      <c r="AF85" s="71">
        <f t="shared" si="68"/>
        <v>4.8883526963352235</v>
      </c>
      <c r="AG85" s="71">
        <f t="shared" si="57"/>
        <v>9.5583968335071406E-2</v>
      </c>
      <c r="AH85" s="71">
        <f t="shared" si="58"/>
        <v>1.3530612244897959</v>
      </c>
      <c r="AI85" s="74">
        <f t="shared" si="69"/>
        <v>1.4486451928248674</v>
      </c>
      <c r="AJ85" s="73">
        <f t="shared" si="70"/>
        <v>4.3333333333333339</v>
      </c>
      <c r="AK85" s="71">
        <f t="shared" si="59"/>
        <v>5.7839769118898632</v>
      </c>
      <c r="AL85" s="71">
        <f t="shared" si="60"/>
        <v>0.1338175556691</v>
      </c>
      <c r="AM85" s="71">
        <f t="shared" si="71"/>
        <v>0</v>
      </c>
      <c r="AN85" s="188">
        <f t="shared" si="61"/>
        <v>4.390366300366301E-2</v>
      </c>
      <c r="AO85" s="74">
        <f t="shared" si="72"/>
        <v>0.17772121867276303</v>
      </c>
      <c r="AP85" s="73">
        <f t="shared" si="62"/>
        <v>8.6025571501564285E-2</v>
      </c>
      <c r="AQ85" s="206">
        <f t="shared" si="63"/>
        <v>9.1760609601668569E-2</v>
      </c>
      <c r="AR85" s="206">
        <f t="shared" si="64"/>
        <v>1.0227460470128238</v>
      </c>
      <c r="AS85" s="71">
        <f t="shared" si="65"/>
        <v>0.1232</v>
      </c>
      <c r="AT85" s="74">
        <f t="shared" si="66"/>
        <v>4.6199999999999998E-5</v>
      </c>
      <c r="AU85" s="73">
        <f t="shared" si="73"/>
        <v>3.0419054492153554</v>
      </c>
      <c r="AV85" s="71">
        <f t="shared" si="74"/>
        <v>104.00000000000001</v>
      </c>
      <c r="AW85" s="74">
        <f t="shared" si="75"/>
        <v>97.158210668569851</v>
      </c>
    </row>
    <row r="86" spans="17:49" x14ac:dyDescent="0.25">
      <c r="Q86">
        <v>79</v>
      </c>
      <c r="R86" s="73">
        <f t="shared" si="49"/>
        <v>24</v>
      </c>
      <c r="S86" s="71">
        <f t="shared" si="50"/>
        <v>4.3888888888888893</v>
      </c>
      <c r="T86" s="71">
        <f t="shared" si="51"/>
        <v>14</v>
      </c>
      <c r="U86" s="74">
        <f t="shared" si="52"/>
        <v>7.5238095238095246</v>
      </c>
      <c r="V86" s="73">
        <f>IF(Variable_Management!$B$20=3,2,IF((S86*R86/T86)&lt;((T86*(1-(T86/R86)))/(2*Lm*Fsw)),1,2))</f>
        <v>2</v>
      </c>
      <c r="W86" s="71">
        <f t="shared" si="53"/>
        <v>0.41666666666666663</v>
      </c>
      <c r="X86" s="74">
        <f t="shared" si="54"/>
        <v>0.58333333333333337</v>
      </c>
      <c r="Y86" s="73">
        <f t="shared" si="55"/>
        <v>5.099067599067598</v>
      </c>
      <c r="Z86" s="71">
        <f t="shared" si="77"/>
        <v>10.073343323343323</v>
      </c>
      <c r="AA86" s="71">
        <f t="shared" si="78"/>
        <v>7.6664475007803965</v>
      </c>
      <c r="AB86" s="71">
        <v>0</v>
      </c>
      <c r="AC86" s="71">
        <f t="shared" si="56"/>
        <v>9.4039067651555189E-2</v>
      </c>
      <c r="AD86" s="74">
        <f t="shared" si="67"/>
        <v>9.4039067651555189E-2</v>
      </c>
      <c r="AE86" s="73">
        <f t="shared" si="76"/>
        <v>3.1349206349206349</v>
      </c>
      <c r="AF86" s="71">
        <f t="shared" si="68"/>
        <v>4.9486705825159909</v>
      </c>
      <c r="AG86" s="71">
        <f t="shared" si="57"/>
        <v>9.7957362137036624E-2</v>
      </c>
      <c r="AH86" s="71">
        <f t="shared" si="58"/>
        <v>1.3704081632653062</v>
      </c>
      <c r="AI86" s="74">
        <f t="shared" si="69"/>
        <v>1.4683655254023429</v>
      </c>
      <c r="AJ86" s="73">
        <f t="shared" si="70"/>
        <v>4.3888888888888893</v>
      </c>
      <c r="AK86" s="71">
        <f t="shared" si="59"/>
        <v>5.8553459972885316</v>
      </c>
      <c r="AL86" s="71">
        <f t="shared" si="60"/>
        <v>0.13714030699185131</v>
      </c>
      <c r="AM86" s="71">
        <f t="shared" si="71"/>
        <v>0</v>
      </c>
      <c r="AN86" s="188">
        <f t="shared" si="61"/>
        <v>4.4322710622710627E-2</v>
      </c>
      <c r="AO86" s="74">
        <f t="shared" si="72"/>
        <v>0.18146301761456193</v>
      </c>
      <c r="AP86" s="73">
        <f t="shared" si="62"/>
        <v>8.8161625923332987E-2</v>
      </c>
      <c r="AQ86" s="206">
        <f t="shared" si="63"/>
        <v>9.4039067651555189E-2</v>
      </c>
      <c r="AR86" s="206">
        <f t="shared" si="64"/>
        <v>1.0227460470128238</v>
      </c>
      <c r="AS86" s="71">
        <f t="shared" si="65"/>
        <v>0.1232</v>
      </c>
      <c r="AT86" s="74">
        <f t="shared" si="66"/>
        <v>4.6199999999999998E-5</v>
      </c>
      <c r="AU86" s="73">
        <f t="shared" si="73"/>
        <v>3.0720605512561718</v>
      </c>
      <c r="AV86" s="71">
        <f t="shared" si="74"/>
        <v>105.33333333333334</v>
      </c>
      <c r="AW86" s="74">
        <f t="shared" si="75"/>
        <v>97.166136811857584</v>
      </c>
    </row>
    <row r="87" spans="17:49" x14ac:dyDescent="0.25">
      <c r="Q87">
        <v>80</v>
      </c>
      <c r="R87" s="73">
        <f t="shared" si="49"/>
        <v>24</v>
      </c>
      <c r="S87" s="71">
        <f t="shared" si="50"/>
        <v>4.4444444444444446</v>
      </c>
      <c r="T87" s="71">
        <f t="shared" si="51"/>
        <v>14</v>
      </c>
      <c r="U87" s="74">
        <f t="shared" si="52"/>
        <v>7.6190476190476195</v>
      </c>
      <c r="V87" s="73">
        <f>IF(Variable_Management!$B$20=3,2,IF((S87*R87/T87)&lt;((T87*(1-(T87/R87)))/(2*Lm*Fsw)),1,2))</f>
        <v>2</v>
      </c>
      <c r="W87" s="71">
        <f t="shared" si="53"/>
        <v>0.41666666666666663</v>
      </c>
      <c r="X87" s="74">
        <f t="shared" si="54"/>
        <v>0.58333333333333337</v>
      </c>
      <c r="Y87" s="73">
        <f t="shared" si="55"/>
        <v>5.099067599067598</v>
      </c>
      <c r="Z87" s="71">
        <f t="shared" si="77"/>
        <v>10.168581418581418</v>
      </c>
      <c r="AA87" s="71">
        <f t="shared" si="78"/>
        <v>7.759935189998064</v>
      </c>
      <c r="AB87" s="71">
        <v>0</v>
      </c>
      <c r="AC87" s="71">
        <f t="shared" si="56"/>
        <v>9.6346550644752463E-2</v>
      </c>
      <c r="AD87" s="74">
        <f t="shared" si="67"/>
        <v>9.6346550644752463E-2</v>
      </c>
      <c r="AE87" s="73">
        <f t="shared" si="76"/>
        <v>3.1746031746031744</v>
      </c>
      <c r="AF87" s="71">
        <f t="shared" si="68"/>
        <v>5.009016626418564</v>
      </c>
      <c r="AG87" s="71">
        <f t="shared" si="57"/>
        <v>0.10036099025495045</v>
      </c>
      <c r="AH87" s="71">
        <f t="shared" si="58"/>
        <v>1.3877551020408163</v>
      </c>
      <c r="AI87" s="74">
        <f t="shared" si="69"/>
        <v>1.4881160922957668</v>
      </c>
      <c r="AJ87" s="73">
        <f t="shared" si="70"/>
        <v>4.4444444444444446</v>
      </c>
      <c r="AK87" s="71">
        <f t="shared" si="59"/>
        <v>5.9267483993529417</v>
      </c>
      <c r="AL87" s="71">
        <f t="shared" si="60"/>
        <v>0.14050538635693061</v>
      </c>
      <c r="AM87" s="71">
        <f t="shared" si="71"/>
        <v>0</v>
      </c>
      <c r="AN87" s="188">
        <f t="shared" si="61"/>
        <v>4.4741758241758245E-2</v>
      </c>
      <c r="AO87" s="74">
        <f t="shared" si="72"/>
        <v>0.18524714459868885</v>
      </c>
      <c r="AP87" s="73">
        <f t="shared" si="62"/>
        <v>9.0324891229455431E-2</v>
      </c>
      <c r="AQ87" s="206">
        <f t="shared" si="63"/>
        <v>9.6346550644752463E-2</v>
      </c>
      <c r="AR87" s="206">
        <f t="shared" si="64"/>
        <v>1.0227460470128238</v>
      </c>
      <c r="AS87" s="71">
        <f t="shared" si="65"/>
        <v>0.1232</v>
      </c>
      <c r="AT87" s="74">
        <f t="shared" si="66"/>
        <v>4.6199999999999998E-5</v>
      </c>
      <c r="AU87" s="73">
        <f t="shared" si="73"/>
        <v>3.1023734764262398</v>
      </c>
      <c r="AV87" s="71">
        <f t="shared" si="74"/>
        <v>106.66666666666667</v>
      </c>
      <c r="AW87" s="74">
        <f t="shared" si="75"/>
        <v>97.17372633268721</v>
      </c>
    </row>
    <row r="88" spans="17:49" x14ac:dyDescent="0.25">
      <c r="Q88">
        <v>81</v>
      </c>
      <c r="R88" s="73">
        <f t="shared" si="49"/>
        <v>24</v>
      </c>
      <c r="S88" s="71">
        <f t="shared" si="50"/>
        <v>4.5</v>
      </c>
      <c r="T88" s="71">
        <f t="shared" si="51"/>
        <v>14</v>
      </c>
      <c r="U88" s="74">
        <f t="shared" si="52"/>
        <v>7.7142857142857144</v>
      </c>
      <c r="V88" s="73">
        <f>IF(Variable_Management!$B$20=3,2,IF((S88*R88/T88)&lt;((T88*(1-(T88/R88)))/(2*Lm*Fsw)),1,2))</f>
        <v>2</v>
      </c>
      <c r="W88" s="71">
        <f t="shared" si="53"/>
        <v>0.41666666666666663</v>
      </c>
      <c r="X88" s="74">
        <f t="shared" si="54"/>
        <v>0.58333333333333337</v>
      </c>
      <c r="Y88" s="73">
        <f t="shared" si="55"/>
        <v>5.099067599067598</v>
      </c>
      <c r="Z88" s="71">
        <f t="shared" si="77"/>
        <v>10.263819513819513</v>
      </c>
      <c r="AA88" s="71">
        <f t="shared" si="78"/>
        <v>7.8534649431501089</v>
      </c>
      <c r="AB88" s="71">
        <v>0</v>
      </c>
      <c r="AC88" s="71">
        <f t="shared" si="56"/>
        <v>9.8683058581260391E-2</v>
      </c>
      <c r="AD88" s="74">
        <f t="shared" si="67"/>
        <v>9.8683058581260391E-2</v>
      </c>
      <c r="AE88" s="73">
        <f t="shared" si="76"/>
        <v>3.214285714285714</v>
      </c>
      <c r="AF88" s="71">
        <f t="shared" si="68"/>
        <v>5.0693898224740241</v>
      </c>
      <c r="AG88" s="71">
        <f t="shared" si="57"/>
        <v>0.10279485268881287</v>
      </c>
      <c r="AH88" s="71">
        <f t="shared" si="58"/>
        <v>1.4051020408163262</v>
      </c>
      <c r="AI88" s="74">
        <f t="shared" si="69"/>
        <v>1.5078968935051391</v>
      </c>
      <c r="AJ88" s="73">
        <f t="shared" si="70"/>
        <v>4.5</v>
      </c>
      <c r="AK88" s="71">
        <f t="shared" si="59"/>
        <v>5.9981829282779051</v>
      </c>
      <c r="AL88" s="71">
        <f t="shared" si="60"/>
        <v>0.14391279376433802</v>
      </c>
      <c r="AM88" s="71">
        <f t="shared" si="71"/>
        <v>0</v>
      </c>
      <c r="AN88" s="188">
        <f t="shared" si="61"/>
        <v>4.5160805860805862E-2</v>
      </c>
      <c r="AO88" s="74">
        <f t="shared" si="72"/>
        <v>0.18907359962514389</v>
      </c>
      <c r="AP88" s="73">
        <f t="shared" si="62"/>
        <v>9.2515367419931618E-2</v>
      </c>
      <c r="AQ88" s="206">
        <f t="shared" si="63"/>
        <v>9.8683058581260391E-2</v>
      </c>
      <c r="AR88" s="206">
        <f t="shared" si="64"/>
        <v>1.0227460470128238</v>
      </c>
      <c r="AS88" s="71">
        <f t="shared" si="65"/>
        <v>0.1232</v>
      </c>
      <c r="AT88" s="74">
        <f t="shared" si="66"/>
        <v>4.6199999999999998E-5</v>
      </c>
      <c r="AU88" s="73">
        <f t="shared" si="73"/>
        <v>3.1328442247255595</v>
      </c>
      <c r="AV88" s="71">
        <f t="shared" si="74"/>
        <v>108</v>
      </c>
      <c r="AW88" s="74">
        <f t="shared" si="75"/>
        <v>97.180991590217445</v>
      </c>
    </row>
    <row r="89" spans="17:49" x14ac:dyDescent="0.25">
      <c r="Q89">
        <v>82</v>
      </c>
      <c r="R89" s="73">
        <f t="shared" si="49"/>
        <v>24</v>
      </c>
      <c r="S89" s="71">
        <f t="shared" si="50"/>
        <v>4.5555555555555562</v>
      </c>
      <c r="T89" s="71">
        <f t="shared" si="51"/>
        <v>14</v>
      </c>
      <c r="U89" s="74">
        <f t="shared" si="52"/>
        <v>7.8095238095238102</v>
      </c>
      <c r="V89" s="73">
        <f>IF(Variable_Management!$B$20=3,2,IF((S89*R89/T89)&lt;((T89*(1-(T89/R89)))/(2*Lm*Fsw)),1,2))</f>
        <v>2</v>
      </c>
      <c r="W89" s="71">
        <f t="shared" si="53"/>
        <v>0.41666666666666663</v>
      </c>
      <c r="X89" s="74">
        <f t="shared" si="54"/>
        <v>0.58333333333333337</v>
      </c>
      <c r="Y89" s="73">
        <f t="shared" si="55"/>
        <v>5.099067599067598</v>
      </c>
      <c r="Z89" s="71">
        <f t="shared" si="77"/>
        <v>10.35905760905761</v>
      </c>
      <c r="AA89" s="71">
        <f t="shared" si="78"/>
        <v>7.9470352750679529</v>
      </c>
      <c r="AB89" s="71">
        <v>0</v>
      </c>
      <c r="AC89" s="71">
        <f t="shared" si="56"/>
        <v>0.101048591461079</v>
      </c>
      <c r="AD89" s="74">
        <f t="shared" si="67"/>
        <v>0.101048591461079</v>
      </c>
      <c r="AE89" s="73">
        <f t="shared" si="76"/>
        <v>3.253968253968254</v>
      </c>
      <c r="AF89" s="71">
        <f t="shared" si="68"/>
        <v>5.1297892120101762</v>
      </c>
      <c r="AG89" s="71">
        <f t="shared" si="57"/>
        <v>0.10525894943862395</v>
      </c>
      <c r="AH89" s="71">
        <f t="shared" si="58"/>
        <v>1.4224489795918367</v>
      </c>
      <c r="AI89" s="74">
        <f t="shared" si="69"/>
        <v>1.5277079290304607</v>
      </c>
      <c r="AJ89" s="73">
        <f t="shared" si="70"/>
        <v>4.5555555555555562</v>
      </c>
      <c r="AK89" s="71">
        <f t="shared" si="59"/>
        <v>6.0696484497471834</v>
      </c>
      <c r="AL89" s="71">
        <f t="shared" si="60"/>
        <v>0.14736252921407356</v>
      </c>
      <c r="AM89" s="71">
        <f t="shared" si="71"/>
        <v>0</v>
      </c>
      <c r="AN89" s="188">
        <f t="shared" si="61"/>
        <v>4.5579853479853487E-2</v>
      </c>
      <c r="AO89" s="74">
        <f t="shared" si="72"/>
        <v>0.19294238269392705</v>
      </c>
      <c r="AP89" s="73">
        <f t="shared" si="62"/>
        <v>9.4733054494761562E-2</v>
      </c>
      <c r="AQ89" s="206">
        <f t="shared" si="63"/>
        <v>0.101048591461079</v>
      </c>
      <c r="AR89" s="206">
        <f t="shared" si="64"/>
        <v>1.0227460470128238</v>
      </c>
      <c r="AS89" s="71">
        <f t="shared" si="65"/>
        <v>0.1232</v>
      </c>
      <c r="AT89" s="74">
        <f t="shared" si="66"/>
        <v>4.6199999999999998E-5</v>
      </c>
      <c r="AU89" s="73">
        <f t="shared" si="73"/>
        <v>3.1634727961541307</v>
      </c>
      <c r="AV89" s="71">
        <f t="shared" si="74"/>
        <v>109.33333333333334</v>
      </c>
      <c r="AW89" s="74">
        <f t="shared" si="75"/>
        <v>97.187944347048514</v>
      </c>
    </row>
    <row r="90" spans="17:49" x14ac:dyDescent="0.25">
      <c r="Q90">
        <v>83</v>
      </c>
      <c r="R90" s="73">
        <f t="shared" si="49"/>
        <v>24</v>
      </c>
      <c r="S90" s="71">
        <f t="shared" si="50"/>
        <v>4.6111111111111116</v>
      </c>
      <c r="T90" s="71">
        <f t="shared" si="51"/>
        <v>14</v>
      </c>
      <c r="U90" s="74">
        <f t="shared" si="52"/>
        <v>7.904761904761906</v>
      </c>
      <c r="V90" s="73">
        <f>IF(Variable_Management!$B$20=3,2,IF((S90*R90/T90)&lt;((T90*(1-(T90/R90)))/(2*Lm*Fsw)),1,2))</f>
        <v>2</v>
      </c>
      <c r="W90" s="71">
        <f t="shared" si="53"/>
        <v>0.41666666666666663</v>
      </c>
      <c r="X90" s="74">
        <f t="shared" si="54"/>
        <v>0.58333333333333337</v>
      </c>
      <c r="Y90" s="73">
        <f t="shared" si="55"/>
        <v>5.099067599067598</v>
      </c>
      <c r="Z90" s="71">
        <f t="shared" si="77"/>
        <v>10.454295704295705</v>
      </c>
      <c r="AA90" s="71">
        <f t="shared" si="78"/>
        <v>8.0406447690860059</v>
      </c>
      <c r="AB90" s="71">
        <v>0</v>
      </c>
      <c r="AC90" s="71">
        <f t="shared" si="56"/>
        <v>0.10344314928420825</v>
      </c>
      <c r="AD90" s="74">
        <f t="shared" si="67"/>
        <v>0.10344314928420825</v>
      </c>
      <c r="AE90" s="73">
        <f t="shared" si="76"/>
        <v>3.2936507936507939</v>
      </c>
      <c r="AF90" s="71">
        <f t="shared" si="68"/>
        <v>5.1902138805733138</v>
      </c>
      <c r="AG90" s="71">
        <f t="shared" si="57"/>
        <v>0.10775328050438358</v>
      </c>
      <c r="AH90" s="71">
        <f t="shared" si="58"/>
        <v>1.439795918367347</v>
      </c>
      <c r="AI90" s="74">
        <f t="shared" si="69"/>
        <v>1.5475491988717305</v>
      </c>
      <c r="AJ90" s="73">
        <f t="shared" si="70"/>
        <v>4.6111111111111125</v>
      </c>
      <c r="AK90" s="71">
        <f t="shared" si="59"/>
        <v>6.1411438817645578</v>
      </c>
      <c r="AL90" s="71">
        <f t="shared" si="60"/>
        <v>0.15085459270613705</v>
      </c>
      <c r="AM90" s="71">
        <f t="shared" si="71"/>
        <v>0</v>
      </c>
      <c r="AN90" s="188">
        <f t="shared" si="61"/>
        <v>4.5998901098901104E-2</v>
      </c>
      <c r="AO90" s="74">
        <f t="shared" si="72"/>
        <v>0.19685349380503814</v>
      </c>
      <c r="AP90" s="73">
        <f t="shared" si="62"/>
        <v>9.6977952453945235E-2</v>
      </c>
      <c r="AQ90" s="206">
        <f t="shared" si="63"/>
        <v>0.10344314928420825</v>
      </c>
      <c r="AR90" s="206">
        <f t="shared" si="64"/>
        <v>1.0227460470128238</v>
      </c>
      <c r="AS90" s="71">
        <f t="shared" si="65"/>
        <v>0.1232</v>
      </c>
      <c r="AT90" s="74">
        <f t="shared" si="66"/>
        <v>4.6199999999999998E-5</v>
      </c>
      <c r="AU90" s="73">
        <f t="shared" si="73"/>
        <v>3.1942591907119535</v>
      </c>
      <c r="AV90" s="71">
        <f t="shared" si="74"/>
        <v>110.66666666666669</v>
      </c>
      <c r="AW90" s="74">
        <f t="shared" si="75"/>
        <v>97.194595804786388</v>
      </c>
    </row>
    <row r="91" spans="17:49" x14ac:dyDescent="0.25">
      <c r="Q91">
        <v>84</v>
      </c>
      <c r="R91" s="73">
        <f t="shared" si="49"/>
        <v>24</v>
      </c>
      <c r="S91" s="71">
        <f t="shared" si="50"/>
        <v>4.666666666666667</v>
      </c>
      <c r="T91" s="71">
        <f t="shared" si="51"/>
        <v>14</v>
      </c>
      <c r="U91" s="74">
        <f t="shared" si="52"/>
        <v>8</v>
      </c>
      <c r="V91" s="73">
        <f>IF(Variable_Management!$B$20=3,2,IF((S91*R91/T91)&lt;((T91*(1-(T91/R91)))/(2*Lm*Fsw)),1,2))</f>
        <v>2</v>
      </c>
      <c r="W91" s="71">
        <f t="shared" si="53"/>
        <v>0.41666666666666663</v>
      </c>
      <c r="X91" s="74">
        <f t="shared" si="54"/>
        <v>0.58333333333333337</v>
      </c>
      <c r="Y91" s="73">
        <f t="shared" si="55"/>
        <v>5.099067599067598</v>
      </c>
      <c r="Z91" s="71">
        <f t="shared" si="77"/>
        <v>10.549533799533799</v>
      </c>
      <c r="AA91" s="71">
        <f t="shared" si="78"/>
        <v>8.1342920731711548</v>
      </c>
      <c r="AB91" s="71">
        <v>0</v>
      </c>
      <c r="AC91" s="71">
        <f t="shared" si="56"/>
        <v>0.10586673205064813</v>
      </c>
      <c r="AD91" s="74">
        <f t="shared" si="67"/>
        <v>0.10586673205064813</v>
      </c>
      <c r="AE91" s="73">
        <f t="shared" si="76"/>
        <v>3.333333333333333</v>
      </c>
      <c r="AF91" s="71">
        <f t="shared" si="68"/>
        <v>5.2506629554298136</v>
      </c>
      <c r="AG91" s="71">
        <f t="shared" si="57"/>
        <v>0.11027784588609178</v>
      </c>
      <c r="AH91" s="71">
        <f t="shared" si="58"/>
        <v>1.4571428571428571</v>
      </c>
      <c r="AI91" s="74">
        <f t="shared" si="69"/>
        <v>1.5674207030289489</v>
      </c>
      <c r="AJ91" s="73">
        <f t="shared" si="70"/>
        <v>4.666666666666667</v>
      </c>
      <c r="AK91" s="71">
        <f t="shared" si="59"/>
        <v>6.2126681916976807</v>
      </c>
      <c r="AL91" s="71">
        <f t="shared" si="60"/>
        <v>0.15438898424052852</v>
      </c>
      <c r="AM91" s="71">
        <f t="shared" si="71"/>
        <v>0</v>
      </c>
      <c r="AN91" s="188">
        <f t="shared" si="61"/>
        <v>4.6417948717948722E-2</v>
      </c>
      <c r="AO91" s="74">
        <f t="shared" si="72"/>
        <v>0.20080693295847724</v>
      </c>
      <c r="AP91" s="73">
        <f t="shared" si="62"/>
        <v>9.9250061297482622E-2</v>
      </c>
      <c r="AQ91" s="206">
        <f t="shared" si="63"/>
        <v>0.10586673205064813</v>
      </c>
      <c r="AR91" s="206">
        <f t="shared" si="64"/>
        <v>1.0227460470128238</v>
      </c>
      <c r="AS91" s="71">
        <f t="shared" si="65"/>
        <v>0.1232</v>
      </c>
      <c r="AT91" s="74">
        <f t="shared" si="66"/>
        <v>4.6199999999999998E-5</v>
      </c>
      <c r="AU91" s="73">
        <f t="shared" si="73"/>
        <v>3.2252034083990289</v>
      </c>
      <c r="AV91" s="71">
        <f t="shared" si="74"/>
        <v>112</v>
      </c>
      <c r="AW91" s="74">
        <f t="shared" si="75"/>
        <v>97.200956637092872</v>
      </c>
    </row>
    <row r="92" spans="17:49" x14ac:dyDescent="0.25">
      <c r="Q92">
        <v>85</v>
      </c>
      <c r="R92" s="73">
        <f t="shared" si="49"/>
        <v>24</v>
      </c>
      <c r="S92" s="71">
        <f t="shared" si="50"/>
        <v>4.7222222222222223</v>
      </c>
      <c r="T92" s="71">
        <f t="shared" si="51"/>
        <v>14</v>
      </c>
      <c r="U92" s="74">
        <f t="shared" si="52"/>
        <v>8.0952380952380967</v>
      </c>
      <c r="V92" s="73">
        <f>IF(Variable_Management!$B$20=3,2,IF((S92*R92/T92)&lt;((T92*(1-(T92/R92)))/(2*Lm*Fsw)),1,2))</f>
        <v>2</v>
      </c>
      <c r="W92" s="71">
        <f t="shared" si="53"/>
        <v>0.41666666666666663</v>
      </c>
      <c r="X92" s="74">
        <f t="shared" si="54"/>
        <v>0.58333333333333337</v>
      </c>
      <c r="Y92" s="73">
        <f t="shared" si="55"/>
        <v>5.099067599067598</v>
      </c>
      <c r="Z92" s="71">
        <f t="shared" si="77"/>
        <v>10.644771894771896</v>
      </c>
      <c r="AA92" s="71">
        <f t="shared" si="78"/>
        <v>8.2279758963094451</v>
      </c>
      <c r="AB92" s="71">
        <v>0</v>
      </c>
      <c r="AC92" s="71">
        <f t="shared" si="56"/>
        <v>0.10831933976039876</v>
      </c>
      <c r="AD92" s="74">
        <f t="shared" si="67"/>
        <v>0.10831933976039876</v>
      </c>
      <c r="AE92" s="73">
        <f t="shared" si="76"/>
        <v>3.3730158730158735</v>
      </c>
      <c r="AF92" s="71">
        <f t="shared" si="68"/>
        <v>5.3111356032337547</v>
      </c>
      <c r="AG92" s="71">
        <f t="shared" si="57"/>
        <v>0.11283264558374871</v>
      </c>
      <c r="AH92" s="71">
        <f t="shared" si="58"/>
        <v>1.4744897959183676</v>
      </c>
      <c r="AI92" s="74">
        <f t="shared" si="69"/>
        <v>1.5873224415021163</v>
      </c>
      <c r="AJ92" s="73">
        <f t="shared" si="70"/>
        <v>4.7222222222222232</v>
      </c>
      <c r="AK92" s="71">
        <f t="shared" si="59"/>
        <v>6.2842203935183605</v>
      </c>
      <c r="AL92" s="71">
        <f t="shared" si="60"/>
        <v>0.15796570381724823</v>
      </c>
      <c r="AM92" s="71">
        <f t="shared" si="71"/>
        <v>0</v>
      </c>
      <c r="AN92" s="188">
        <f t="shared" si="61"/>
        <v>4.6836996336996346E-2</v>
      </c>
      <c r="AO92" s="74">
        <f t="shared" si="72"/>
        <v>0.20480270015424457</v>
      </c>
      <c r="AP92" s="73">
        <f t="shared" si="62"/>
        <v>0.10154938102537382</v>
      </c>
      <c r="AQ92" s="206">
        <f t="shared" si="63"/>
        <v>0.10831933976039876</v>
      </c>
      <c r="AR92" s="206">
        <f t="shared" si="64"/>
        <v>1.0227460470128238</v>
      </c>
      <c r="AS92" s="71">
        <f t="shared" si="65"/>
        <v>0.1232</v>
      </c>
      <c r="AT92" s="74">
        <f t="shared" si="66"/>
        <v>4.6199999999999998E-5</v>
      </c>
      <c r="AU92" s="73">
        <f t="shared" si="73"/>
        <v>3.2563054492153558</v>
      </c>
      <c r="AV92" s="71">
        <f t="shared" si="74"/>
        <v>113.33333333333334</v>
      </c>
      <c r="AW92" s="74">
        <f t="shared" si="75"/>
        <v>97.207037020426242</v>
      </c>
    </row>
    <row r="93" spans="17:49" x14ac:dyDescent="0.25">
      <c r="Q93">
        <v>86</v>
      </c>
      <c r="R93" s="73">
        <f t="shared" si="49"/>
        <v>24</v>
      </c>
      <c r="S93" s="71">
        <f t="shared" si="50"/>
        <v>4.7777777777777777</v>
      </c>
      <c r="T93" s="71">
        <f t="shared" si="51"/>
        <v>14</v>
      </c>
      <c r="U93" s="74">
        <f t="shared" si="52"/>
        <v>8.1904761904761898</v>
      </c>
      <c r="V93" s="73">
        <f>IF(Variable_Management!$B$20=3,2,IF((S93*R93/T93)&lt;((T93*(1-(T93/R93)))/(2*Lm*Fsw)),1,2))</f>
        <v>2</v>
      </c>
      <c r="W93" s="71">
        <f t="shared" si="53"/>
        <v>0.41666666666666663</v>
      </c>
      <c r="X93" s="74">
        <f t="shared" si="54"/>
        <v>0.58333333333333337</v>
      </c>
      <c r="Y93" s="73">
        <f t="shared" si="55"/>
        <v>5.099067599067598</v>
      </c>
      <c r="Z93" s="71">
        <f t="shared" si="77"/>
        <v>10.740009990009989</v>
      </c>
      <c r="AA93" s="71">
        <f t="shared" si="78"/>
        <v>8.3216950051304117</v>
      </c>
      <c r="AB93" s="71">
        <v>0</v>
      </c>
      <c r="AC93" s="71">
        <f t="shared" si="56"/>
        <v>0.11080097241345992</v>
      </c>
      <c r="AD93" s="74">
        <f t="shared" si="67"/>
        <v>0.11080097241345992</v>
      </c>
      <c r="AE93" s="73">
        <f t="shared" si="76"/>
        <v>3.4126984126984121</v>
      </c>
      <c r="AF93" s="71">
        <f t="shared" si="68"/>
        <v>5.3716310278479211</v>
      </c>
      <c r="AG93" s="71">
        <f t="shared" si="57"/>
        <v>0.11541767959735405</v>
      </c>
      <c r="AH93" s="71">
        <f t="shared" si="58"/>
        <v>1.4918367346938772</v>
      </c>
      <c r="AI93" s="74">
        <f t="shared" si="69"/>
        <v>1.6072544142912313</v>
      </c>
      <c r="AJ93" s="73">
        <f t="shared" si="70"/>
        <v>4.7777777777777777</v>
      </c>
      <c r="AK93" s="71">
        <f t="shared" si="59"/>
        <v>6.3557995452243397</v>
      </c>
      <c r="AL93" s="71">
        <f t="shared" si="60"/>
        <v>0.16158475143629572</v>
      </c>
      <c r="AM93" s="71">
        <f t="shared" si="71"/>
        <v>0</v>
      </c>
      <c r="AN93" s="188">
        <f t="shared" si="61"/>
        <v>4.7256043956043957E-2</v>
      </c>
      <c r="AO93" s="74">
        <f t="shared" si="72"/>
        <v>0.20884079539233968</v>
      </c>
      <c r="AP93" s="73">
        <f t="shared" si="62"/>
        <v>0.10387591163761867</v>
      </c>
      <c r="AQ93" s="206">
        <f t="shared" si="63"/>
        <v>0.11080097241345992</v>
      </c>
      <c r="AR93" s="206">
        <f t="shared" si="64"/>
        <v>1.0227460470128238</v>
      </c>
      <c r="AS93" s="71">
        <f t="shared" si="65"/>
        <v>0.1232</v>
      </c>
      <c r="AT93" s="74">
        <f t="shared" si="66"/>
        <v>4.6199999999999998E-5</v>
      </c>
      <c r="AU93" s="73">
        <f t="shared" si="73"/>
        <v>3.2875653131609335</v>
      </c>
      <c r="AV93" s="71">
        <f t="shared" si="74"/>
        <v>114.66666666666666</v>
      </c>
      <c r="AW93" s="74">
        <f t="shared" si="75"/>
        <v>97.212846662658805</v>
      </c>
    </row>
    <row r="94" spans="17:49" x14ac:dyDescent="0.25">
      <c r="Q94">
        <v>87</v>
      </c>
      <c r="R94" s="73">
        <f t="shared" si="49"/>
        <v>24</v>
      </c>
      <c r="S94" s="71">
        <f t="shared" si="50"/>
        <v>4.8333333333333339</v>
      </c>
      <c r="T94" s="71">
        <f t="shared" si="51"/>
        <v>14</v>
      </c>
      <c r="U94" s="74">
        <f t="shared" si="52"/>
        <v>8.2857142857142865</v>
      </c>
      <c r="V94" s="73">
        <f>IF(Variable_Management!$B$20=3,2,IF((S94*R94/T94)&lt;((T94*(1-(T94/R94)))/(2*Lm*Fsw)),1,2))</f>
        <v>2</v>
      </c>
      <c r="W94" s="71">
        <f t="shared" si="53"/>
        <v>0.41666666666666663</v>
      </c>
      <c r="X94" s="74">
        <f t="shared" si="54"/>
        <v>0.58333333333333337</v>
      </c>
      <c r="Y94" s="73">
        <f t="shared" si="55"/>
        <v>5.099067599067598</v>
      </c>
      <c r="Z94" s="71">
        <f t="shared" si="77"/>
        <v>10.835248085248086</v>
      </c>
      <c r="AA94" s="71">
        <f t="shared" si="78"/>
        <v>8.4154482207512196</v>
      </c>
      <c r="AB94" s="71">
        <v>0</v>
      </c>
      <c r="AC94" s="71">
        <f t="shared" si="56"/>
        <v>0.1133116300098318</v>
      </c>
      <c r="AD94" s="74">
        <f t="shared" si="67"/>
        <v>0.1133116300098318</v>
      </c>
      <c r="AE94" s="73">
        <f t="shared" si="76"/>
        <v>3.4523809523809526</v>
      </c>
      <c r="AF94" s="71">
        <f t="shared" si="68"/>
        <v>5.4321484683067203</v>
      </c>
      <c r="AG94" s="71">
        <f t="shared" si="57"/>
        <v>0.1180329479269082</v>
      </c>
      <c r="AH94" s="71">
        <f t="shared" si="58"/>
        <v>1.5091836734693878</v>
      </c>
      <c r="AI94" s="74">
        <f t="shared" si="69"/>
        <v>1.627216621396296</v>
      </c>
      <c r="AJ94" s="73">
        <f t="shared" si="70"/>
        <v>4.8333333333333339</v>
      </c>
      <c r="AK94" s="71">
        <f t="shared" si="59"/>
        <v>6.4274047464289863</v>
      </c>
      <c r="AL94" s="71">
        <f t="shared" si="60"/>
        <v>0.16524612709767145</v>
      </c>
      <c r="AM94" s="71">
        <f t="shared" si="71"/>
        <v>0</v>
      </c>
      <c r="AN94" s="188">
        <f t="shared" si="61"/>
        <v>4.7675091575091581E-2</v>
      </c>
      <c r="AO94" s="74">
        <f t="shared" si="72"/>
        <v>0.21292121867276304</v>
      </c>
      <c r="AP94" s="73">
        <f t="shared" si="62"/>
        <v>0.1062296531342173</v>
      </c>
      <c r="AQ94" s="206">
        <f t="shared" si="63"/>
        <v>0.1133116300098318</v>
      </c>
      <c r="AR94" s="206">
        <f t="shared" si="64"/>
        <v>1.0227460470128238</v>
      </c>
      <c r="AS94" s="71">
        <f t="shared" si="65"/>
        <v>0.1232</v>
      </c>
      <c r="AT94" s="74">
        <f t="shared" si="66"/>
        <v>4.6199999999999998E-5</v>
      </c>
      <c r="AU94" s="73">
        <f t="shared" si="73"/>
        <v>3.3189830002357636</v>
      </c>
      <c r="AV94" s="71">
        <f t="shared" si="74"/>
        <v>116.00000000000001</v>
      </c>
      <c r="AW94" s="74">
        <f t="shared" si="75"/>
        <v>97.218394829740376</v>
      </c>
    </row>
    <row r="95" spans="17:49" x14ac:dyDescent="0.25">
      <c r="Q95">
        <v>88</v>
      </c>
      <c r="R95" s="73">
        <f t="shared" si="49"/>
        <v>24</v>
      </c>
      <c r="S95" s="71">
        <f t="shared" si="50"/>
        <v>4.8888888888888893</v>
      </c>
      <c r="T95" s="71">
        <f t="shared" si="51"/>
        <v>14</v>
      </c>
      <c r="U95" s="74">
        <f t="shared" si="52"/>
        <v>8.3809523809523814</v>
      </c>
      <c r="V95" s="73">
        <f>IF(Variable_Management!$B$20=3,2,IF((S95*R95/T95)&lt;((T95*(1-(T95/R95)))/(2*Lm*Fsw)),1,2))</f>
        <v>2</v>
      </c>
      <c r="W95" s="71">
        <f t="shared" si="53"/>
        <v>0.41666666666666663</v>
      </c>
      <c r="X95" s="74">
        <f t="shared" si="54"/>
        <v>0.58333333333333337</v>
      </c>
      <c r="Y95" s="73">
        <f t="shared" si="55"/>
        <v>5.099067599067598</v>
      </c>
      <c r="Z95" s="71">
        <f t="shared" si="77"/>
        <v>10.930486180486181</v>
      </c>
      <c r="AA95" s="71">
        <f t="shared" si="78"/>
        <v>8.5092344158241673</v>
      </c>
      <c r="AB95" s="71">
        <v>0</v>
      </c>
      <c r="AC95" s="71">
        <f t="shared" si="56"/>
        <v>0.11585131254951435</v>
      </c>
      <c r="AD95" s="74">
        <f t="shared" si="67"/>
        <v>0.11585131254951435</v>
      </c>
      <c r="AE95" s="73">
        <f t="shared" si="76"/>
        <v>3.4920634920634921</v>
      </c>
      <c r="AF95" s="71">
        <f t="shared" si="68"/>
        <v>5.4926871969103344</v>
      </c>
      <c r="AG95" s="71">
        <f t="shared" si="57"/>
        <v>0.12067845057241083</v>
      </c>
      <c r="AH95" s="71">
        <f t="shared" si="58"/>
        <v>1.5265306122448978</v>
      </c>
      <c r="AI95" s="74">
        <f t="shared" si="69"/>
        <v>1.6472090628173086</v>
      </c>
      <c r="AJ95" s="73">
        <f t="shared" si="70"/>
        <v>4.8888888888888893</v>
      </c>
      <c r="AK95" s="71">
        <f t="shared" si="59"/>
        <v>6.4990351361062659</v>
      </c>
      <c r="AL95" s="71">
        <f t="shared" si="60"/>
        <v>0.16894983080137516</v>
      </c>
      <c r="AM95" s="71">
        <f t="shared" si="71"/>
        <v>0</v>
      </c>
      <c r="AN95" s="188">
        <f t="shared" si="61"/>
        <v>4.8094139194139199E-2</v>
      </c>
      <c r="AO95" s="74">
        <f t="shared" si="72"/>
        <v>0.21704396999551434</v>
      </c>
      <c r="AP95" s="73">
        <f t="shared" si="62"/>
        <v>0.1086106055151697</v>
      </c>
      <c r="AQ95" s="206">
        <f t="shared" si="63"/>
        <v>0.11585131254951435</v>
      </c>
      <c r="AR95" s="206">
        <f t="shared" si="64"/>
        <v>1.0227460470128238</v>
      </c>
      <c r="AS95" s="71">
        <f t="shared" si="65"/>
        <v>0.1232</v>
      </c>
      <c r="AT95" s="74">
        <f t="shared" si="66"/>
        <v>4.6199999999999998E-5</v>
      </c>
      <c r="AU95" s="73">
        <f t="shared" si="73"/>
        <v>3.3505585104398454</v>
      </c>
      <c r="AV95" s="71">
        <f t="shared" si="74"/>
        <v>117.33333333333334</v>
      </c>
      <c r="AW95" s="74">
        <f t="shared" si="75"/>
        <v>97.223690370561485</v>
      </c>
    </row>
    <row r="96" spans="17:49" x14ac:dyDescent="0.25">
      <c r="Q96">
        <v>89</v>
      </c>
      <c r="R96" s="73">
        <f t="shared" si="49"/>
        <v>24</v>
      </c>
      <c r="S96" s="71">
        <f t="shared" si="50"/>
        <v>4.9444444444444446</v>
      </c>
      <c r="T96" s="71">
        <f t="shared" si="51"/>
        <v>14</v>
      </c>
      <c r="U96" s="74">
        <f t="shared" si="52"/>
        <v>8.4761904761904763</v>
      </c>
      <c r="V96" s="73">
        <f>IF(Variable_Management!$B$20=3,2,IF((S96*R96/T96)&lt;((T96*(1-(T96/R96)))/(2*Lm*Fsw)),1,2))</f>
        <v>2</v>
      </c>
      <c r="W96" s="71">
        <f t="shared" si="53"/>
        <v>0.41666666666666663</v>
      </c>
      <c r="X96" s="74">
        <f t="shared" si="54"/>
        <v>0.58333333333333337</v>
      </c>
      <c r="Y96" s="73">
        <f t="shared" si="55"/>
        <v>5.099067599067598</v>
      </c>
      <c r="Z96" s="71">
        <f t="shared" si="77"/>
        <v>11.025724275724276</v>
      </c>
      <c r="AA96" s="71">
        <f t="shared" si="78"/>
        <v>8.6030525117726224</v>
      </c>
      <c r="AB96" s="71">
        <v>0</v>
      </c>
      <c r="AC96" s="71">
        <f t="shared" si="56"/>
        <v>0.11842002003250758</v>
      </c>
      <c r="AD96" s="74">
        <f t="shared" si="67"/>
        <v>0.11842002003250758</v>
      </c>
      <c r="AE96" s="73">
        <f t="shared" si="76"/>
        <v>3.5317460317460316</v>
      </c>
      <c r="AF96" s="71">
        <f t="shared" si="68"/>
        <v>5.5532465174405417</v>
      </c>
      <c r="AG96" s="71">
        <f t="shared" si="57"/>
        <v>0.12335418753386201</v>
      </c>
      <c r="AH96" s="71">
        <f t="shared" si="58"/>
        <v>1.5438775510204081</v>
      </c>
      <c r="AI96" s="74">
        <f t="shared" si="69"/>
        <v>1.6672317385542701</v>
      </c>
      <c r="AJ96" s="73">
        <f t="shared" si="70"/>
        <v>4.9444444444444446</v>
      </c>
      <c r="AK96" s="71">
        <f t="shared" si="59"/>
        <v>6.5706898904796684</v>
      </c>
      <c r="AL96" s="71">
        <f t="shared" si="60"/>
        <v>0.17269586254740688</v>
      </c>
      <c r="AM96" s="71">
        <f t="shared" si="71"/>
        <v>0</v>
      </c>
      <c r="AN96" s="188">
        <f t="shared" si="61"/>
        <v>4.8513186813186816E-2</v>
      </c>
      <c r="AO96" s="74">
        <f t="shared" si="72"/>
        <v>0.22120904936059368</v>
      </c>
      <c r="AP96" s="73">
        <f t="shared" si="62"/>
        <v>0.11101876878047585</v>
      </c>
      <c r="AQ96" s="206">
        <f t="shared" si="63"/>
        <v>0.11842002003250758</v>
      </c>
      <c r="AR96" s="206">
        <f t="shared" si="64"/>
        <v>1.0227460470128238</v>
      </c>
      <c r="AS96" s="71">
        <f t="shared" si="65"/>
        <v>0.1232</v>
      </c>
      <c r="AT96" s="74">
        <f t="shared" si="66"/>
        <v>4.6199999999999998E-5</v>
      </c>
      <c r="AU96" s="73">
        <f t="shared" si="73"/>
        <v>3.3822918437731788</v>
      </c>
      <c r="AV96" s="71">
        <f t="shared" si="74"/>
        <v>118.66666666666667</v>
      </c>
      <c r="AW96" s="74">
        <f t="shared" si="75"/>
        <v>97.228741740156792</v>
      </c>
    </row>
    <row r="97" spans="17:49" x14ac:dyDescent="0.25">
      <c r="Q97">
        <v>90</v>
      </c>
      <c r="R97" s="73">
        <f t="shared" si="49"/>
        <v>24</v>
      </c>
      <c r="S97" s="71">
        <f t="shared" si="50"/>
        <v>5</v>
      </c>
      <c r="T97" s="71">
        <f t="shared" si="51"/>
        <v>14</v>
      </c>
      <c r="U97" s="74">
        <f t="shared" si="52"/>
        <v>8.5714285714285712</v>
      </c>
      <c r="V97" s="73">
        <f>IF(Variable_Management!$B$20=3,2,IF((S97*R97/T97)&lt;((T97*(1-(T97/R97)))/(2*Lm*Fsw)),1,2))</f>
        <v>2</v>
      </c>
      <c r="W97" s="71">
        <f t="shared" si="53"/>
        <v>0.41666666666666663</v>
      </c>
      <c r="X97" s="74">
        <f t="shared" si="54"/>
        <v>0.58333333333333337</v>
      </c>
      <c r="Y97" s="73">
        <f t="shared" si="55"/>
        <v>5.099067599067598</v>
      </c>
      <c r="Z97" s="71">
        <f t="shared" si="77"/>
        <v>11.120962370962371</v>
      </c>
      <c r="AA97" s="71">
        <f t="shared" si="78"/>
        <v>8.6969014762015728</v>
      </c>
      <c r="AB97" s="71">
        <v>0</v>
      </c>
      <c r="AC97" s="71">
        <f t="shared" si="56"/>
        <v>0.12101775245881136</v>
      </c>
      <c r="AD97" s="74">
        <f t="shared" si="67"/>
        <v>0.12101775245881136</v>
      </c>
      <c r="AE97" s="73">
        <f t="shared" si="76"/>
        <v>3.5714285714285712</v>
      </c>
      <c r="AF97" s="71">
        <f t="shared" si="68"/>
        <v>5.613825763489233</v>
      </c>
      <c r="AG97" s="71">
        <f t="shared" si="57"/>
        <v>0.1260601588112619</v>
      </c>
      <c r="AH97" s="71">
        <f t="shared" si="58"/>
        <v>1.5612244897959182</v>
      </c>
      <c r="AI97" s="74">
        <f t="shared" si="69"/>
        <v>1.6872846486071802</v>
      </c>
      <c r="AJ97" s="73">
        <f t="shared" si="70"/>
        <v>5</v>
      </c>
      <c r="AK97" s="71">
        <f t="shared" si="59"/>
        <v>6.6423682210444834</v>
      </c>
      <c r="AL97" s="71">
        <f t="shared" si="60"/>
        <v>0.17648422233576663</v>
      </c>
      <c r="AM97" s="71">
        <f t="shared" si="71"/>
        <v>0</v>
      </c>
      <c r="AN97" s="188">
        <f t="shared" si="61"/>
        <v>4.8932234432234434E-2</v>
      </c>
      <c r="AO97" s="74">
        <f t="shared" si="72"/>
        <v>0.22541645676800107</v>
      </c>
      <c r="AP97" s="73">
        <f t="shared" si="62"/>
        <v>0.11345414293013564</v>
      </c>
      <c r="AQ97" s="206">
        <f t="shared" si="63"/>
        <v>0.12101775245881136</v>
      </c>
      <c r="AR97" s="206">
        <f t="shared" si="64"/>
        <v>1.0227460470128238</v>
      </c>
      <c r="AS97" s="71">
        <f t="shared" si="65"/>
        <v>0.1232</v>
      </c>
      <c r="AT97" s="74">
        <f t="shared" si="66"/>
        <v>4.6199999999999998E-5</v>
      </c>
      <c r="AU97" s="73">
        <f t="shared" si="73"/>
        <v>3.4141830002357638</v>
      </c>
      <c r="AV97" s="71">
        <f t="shared" si="74"/>
        <v>120</v>
      </c>
      <c r="AW97" s="74">
        <f t="shared" si="75"/>
        <v>97.233557021376356</v>
      </c>
    </row>
    <row r="98" spans="17:49" x14ac:dyDescent="0.25">
      <c r="Q98">
        <v>91</v>
      </c>
      <c r="R98" s="73">
        <f t="shared" si="49"/>
        <v>24</v>
      </c>
      <c r="S98" s="71">
        <f t="shared" si="50"/>
        <v>5.0555555555555562</v>
      </c>
      <c r="T98" s="71">
        <f t="shared" si="51"/>
        <v>14</v>
      </c>
      <c r="U98" s="74">
        <f t="shared" si="52"/>
        <v>8.6666666666666679</v>
      </c>
      <c r="V98" s="73">
        <f>IF(Variable_Management!$B$20=3,2,IF((S98*R98/T98)&lt;((T98*(1-(T98/R98)))/(2*Lm*Fsw)),1,2))</f>
        <v>2</v>
      </c>
      <c r="W98" s="71">
        <f t="shared" si="53"/>
        <v>0.41666666666666663</v>
      </c>
      <c r="X98" s="74">
        <f t="shared" si="54"/>
        <v>0.58333333333333337</v>
      </c>
      <c r="Y98" s="73">
        <f t="shared" si="55"/>
        <v>5.099067599067598</v>
      </c>
      <c r="Z98" s="71">
        <f t="shared" si="77"/>
        <v>11.216200466200467</v>
      </c>
      <c r="AA98" s="71">
        <f t="shared" si="78"/>
        <v>8.7907803204702031</v>
      </c>
      <c r="AB98" s="71">
        <v>0</v>
      </c>
      <c r="AC98" s="71">
        <f t="shared" si="56"/>
        <v>0.12364450982842594</v>
      </c>
      <c r="AD98" s="74">
        <f t="shared" si="67"/>
        <v>0.12364450982842594</v>
      </c>
      <c r="AE98" s="73">
        <f t="shared" si="76"/>
        <v>3.6111111111111112</v>
      </c>
      <c r="AF98" s="71">
        <f t="shared" si="68"/>
        <v>5.6744242968915</v>
      </c>
      <c r="AG98" s="71">
        <f t="shared" si="57"/>
        <v>0.1287963644046104</v>
      </c>
      <c r="AH98" s="71">
        <f t="shared" si="58"/>
        <v>1.5785714285714287</v>
      </c>
      <c r="AI98" s="74">
        <f t="shared" si="69"/>
        <v>1.7073677929760391</v>
      </c>
      <c r="AJ98" s="73">
        <f t="shared" si="70"/>
        <v>5.0555555555555562</v>
      </c>
      <c r="AK98" s="71">
        <f t="shared" si="59"/>
        <v>6.7140693727138112</v>
      </c>
      <c r="AL98" s="71">
        <f t="shared" si="60"/>
        <v>0.18031491016645454</v>
      </c>
      <c r="AM98" s="71">
        <f t="shared" si="71"/>
        <v>0</v>
      </c>
      <c r="AN98" s="188">
        <f t="shared" si="61"/>
        <v>4.9351282051282058E-2</v>
      </c>
      <c r="AO98" s="74">
        <f t="shared" si="72"/>
        <v>0.2296661922177366</v>
      </c>
      <c r="AP98" s="73">
        <f t="shared" si="62"/>
        <v>0.11591672796414931</v>
      </c>
      <c r="AQ98" s="206">
        <f t="shared" si="63"/>
        <v>0.12364450982842594</v>
      </c>
      <c r="AR98" s="206">
        <f t="shared" si="64"/>
        <v>1.0227460470128238</v>
      </c>
      <c r="AS98" s="71">
        <f t="shared" si="65"/>
        <v>0.1232</v>
      </c>
      <c r="AT98" s="74">
        <f t="shared" si="66"/>
        <v>4.6199999999999998E-5</v>
      </c>
      <c r="AU98" s="73">
        <f t="shared" si="73"/>
        <v>3.4462319798276004</v>
      </c>
      <c r="AV98" s="71">
        <f t="shared" si="74"/>
        <v>121.33333333333334</v>
      </c>
      <c r="AW98" s="74">
        <f t="shared" si="75"/>
        <v>97.238143945141545</v>
      </c>
    </row>
    <row r="99" spans="17:49" x14ac:dyDescent="0.25">
      <c r="Q99">
        <v>92</v>
      </c>
      <c r="R99" s="73">
        <f t="shared" si="49"/>
        <v>24</v>
      </c>
      <c r="S99" s="71">
        <f t="shared" si="50"/>
        <v>5.1111111111111116</v>
      </c>
      <c r="T99" s="71">
        <f t="shared" si="51"/>
        <v>14</v>
      </c>
      <c r="U99" s="74">
        <f t="shared" si="52"/>
        <v>8.7619047619047628</v>
      </c>
      <c r="V99" s="73">
        <f>IF(Variable_Management!$B$20=3,2,IF((S99*R99/T99)&lt;((T99*(1-(T99/R99)))/(2*Lm*Fsw)),1,2))</f>
        <v>2</v>
      </c>
      <c r="W99" s="71">
        <f t="shared" si="53"/>
        <v>0.41666666666666663</v>
      </c>
      <c r="X99" s="74">
        <f t="shared" si="54"/>
        <v>0.58333333333333337</v>
      </c>
      <c r="Y99" s="73">
        <f t="shared" si="55"/>
        <v>5.099067599067598</v>
      </c>
      <c r="Z99" s="71">
        <f t="shared" si="77"/>
        <v>11.311438561438562</v>
      </c>
      <c r="AA99" s="71">
        <f t="shared" si="78"/>
        <v>8.884688097414811</v>
      </c>
      <c r="AB99" s="71">
        <v>0</v>
      </c>
      <c r="AC99" s="71">
        <f t="shared" si="56"/>
        <v>0.12630029214135108</v>
      </c>
      <c r="AD99" s="74">
        <f t="shared" si="67"/>
        <v>0.12630029214135108</v>
      </c>
      <c r="AE99" s="73">
        <f t="shared" si="76"/>
        <v>3.6507936507936507</v>
      </c>
      <c r="AF99" s="71">
        <f t="shared" si="68"/>
        <v>5.7350415062558051</v>
      </c>
      <c r="AG99" s="71">
        <f t="shared" si="57"/>
        <v>0.13156280431390741</v>
      </c>
      <c r="AH99" s="71">
        <f t="shared" si="58"/>
        <v>1.5959183673469388</v>
      </c>
      <c r="AI99" s="74">
        <f t="shared" si="69"/>
        <v>1.7274811716608462</v>
      </c>
      <c r="AJ99" s="73">
        <f t="shared" si="70"/>
        <v>5.1111111111111116</v>
      </c>
      <c r="AK99" s="71">
        <f t="shared" si="59"/>
        <v>6.7857926220794278</v>
      </c>
      <c r="AL99" s="71">
        <f t="shared" si="60"/>
        <v>0.1841879260394704</v>
      </c>
      <c r="AM99" s="71">
        <f t="shared" si="71"/>
        <v>0</v>
      </c>
      <c r="AN99" s="188">
        <f t="shared" si="61"/>
        <v>4.9770329670329676E-2</v>
      </c>
      <c r="AO99" s="74">
        <f t="shared" si="72"/>
        <v>0.23395825570980008</v>
      </c>
      <c r="AP99" s="73">
        <f t="shared" si="62"/>
        <v>0.11840652388251663</v>
      </c>
      <c r="AQ99" s="206">
        <f t="shared" si="63"/>
        <v>0.12630029214135108</v>
      </c>
      <c r="AR99" s="206">
        <f t="shared" si="64"/>
        <v>1.0227460470128238</v>
      </c>
      <c r="AS99" s="71">
        <f t="shared" si="65"/>
        <v>0.1232</v>
      </c>
      <c r="AT99" s="74">
        <f t="shared" si="66"/>
        <v>4.6199999999999998E-5</v>
      </c>
      <c r="AU99" s="73">
        <f t="shared" si="73"/>
        <v>3.4784387825486895</v>
      </c>
      <c r="AV99" s="71">
        <f t="shared" si="74"/>
        <v>122.66666666666669</v>
      </c>
      <c r="AW99" s="74">
        <f t="shared" si="75"/>
        <v>97.242509909392339</v>
      </c>
    </row>
    <row r="100" spans="17:49" x14ac:dyDescent="0.25">
      <c r="Q100">
        <v>93</v>
      </c>
      <c r="R100" s="73">
        <f t="shared" si="49"/>
        <v>24</v>
      </c>
      <c r="S100" s="71">
        <f t="shared" si="50"/>
        <v>5.166666666666667</v>
      </c>
      <c r="T100" s="71">
        <f t="shared" si="51"/>
        <v>14</v>
      </c>
      <c r="U100" s="74">
        <f t="shared" si="52"/>
        <v>8.8571428571428577</v>
      </c>
      <c r="V100" s="73">
        <f>IF(Variable_Management!$B$20=3,2,IF((S100*R100/T100)&lt;((T100*(1-(T100/R100)))/(2*Lm*Fsw)),1,2))</f>
        <v>2</v>
      </c>
      <c r="W100" s="71">
        <f t="shared" si="53"/>
        <v>0.41666666666666663</v>
      </c>
      <c r="X100" s="74">
        <f t="shared" si="54"/>
        <v>0.58333333333333337</v>
      </c>
      <c r="Y100" s="73">
        <f t="shared" si="55"/>
        <v>5.099067599067598</v>
      </c>
      <c r="Z100" s="71">
        <f t="shared" si="77"/>
        <v>11.406676656676657</v>
      </c>
      <c r="AA100" s="71">
        <f t="shared" si="78"/>
        <v>8.9786238992114953</v>
      </c>
      <c r="AB100" s="71">
        <v>0</v>
      </c>
      <c r="AC100" s="71">
        <f t="shared" si="56"/>
        <v>0.12898509939758696</v>
      </c>
      <c r="AD100" s="74">
        <f t="shared" si="67"/>
        <v>0.12898509939758696</v>
      </c>
      <c r="AE100" s="73">
        <f t="shared" si="76"/>
        <v>3.6904761904761902</v>
      </c>
      <c r="AF100" s="71">
        <f t="shared" si="68"/>
        <v>5.7956768055843373</v>
      </c>
      <c r="AG100" s="71">
        <f t="shared" si="57"/>
        <v>0.13435947853915306</v>
      </c>
      <c r="AH100" s="71">
        <f t="shared" si="58"/>
        <v>1.6132653061224489</v>
      </c>
      <c r="AI100" s="74">
        <f t="shared" si="69"/>
        <v>1.747624784661602</v>
      </c>
      <c r="AJ100" s="73">
        <f t="shared" si="70"/>
        <v>5.166666666666667</v>
      </c>
      <c r="AK100" s="71">
        <f t="shared" si="59"/>
        <v>6.8575372757793724</v>
      </c>
      <c r="AL100" s="71">
        <f t="shared" si="60"/>
        <v>0.1881032699548143</v>
      </c>
      <c r="AM100" s="71">
        <f t="shared" si="71"/>
        <v>0</v>
      </c>
      <c r="AN100" s="188">
        <f t="shared" si="61"/>
        <v>5.0189377289377293E-2</v>
      </c>
      <c r="AO100" s="74">
        <f t="shared" si="72"/>
        <v>0.23829264724419158</v>
      </c>
      <c r="AP100" s="73">
        <f t="shared" si="62"/>
        <v>0.12092353068523776</v>
      </c>
      <c r="AQ100" s="206">
        <f t="shared" si="63"/>
        <v>0.12898509939758696</v>
      </c>
      <c r="AR100" s="206">
        <f t="shared" si="64"/>
        <v>1.0227460470128238</v>
      </c>
      <c r="AS100" s="71">
        <f t="shared" si="65"/>
        <v>0.1232</v>
      </c>
      <c r="AT100" s="74">
        <f t="shared" si="66"/>
        <v>4.6199999999999998E-5</v>
      </c>
      <c r="AU100" s="73">
        <f t="shared" si="73"/>
        <v>3.5108034083990285</v>
      </c>
      <c r="AV100" s="71">
        <f t="shared" si="74"/>
        <v>124</v>
      </c>
      <c r="AW100" s="74">
        <f t="shared" si="75"/>
        <v>97.246661996823576</v>
      </c>
    </row>
    <row r="101" spans="17:49" x14ac:dyDescent="0.25">
      <c r="Q101">
        <v>94</v>
      </c>
      <c r="R101" s="73">
        <f t="shared" si="49"/>
        <v>24</v>
      </c>
      <c r="S101" s="71">
        <f t="shared" si="50"/>
        <v>5.2222222222222223</v>
      </c>
      <c r="T101" s="71">
        <f t="shared" si="51"/>
        <v>14</v>
      </c>
      <c r="U101" s="74">
        <f t="shared" si="52"/>
        <v>8.9523809523809526</v>
      </c>
      <c r="V101" s="73">
        <f>IF(Variable_Management!$B$20=3,2,IF((S101*R101/T101)&lt;((T101*(1-(T101/R101)))/(2*Lm*Fsw)),1,2))</f>
        <v>2</v>
      </c>
      <c r="W101" s="71">
        <f t="shared" si="53"/>
        <v>0.41666666666666663</v>
      </c>
      <c r="X101" s="74">
        <f t="shared" si="54"/>
        <v>0.58333333333333337</v>
      </c>
      <c r="Y101" s="73">
        <f t="shared" si="55"/>
        <v>5.099067599067598</v>
      </c>
      <c r="Z101" s="71">
        <f t="shared" si="77"/>
        <v>11.501914751914752</v>
      </c>
      <c r="AA101" s="71">
        <f t="shared" si="78"/>
        <v>9.0725868553686695</v>
      </c>
      <c r="AB101" s="71">
        <v>0</v>
      </c>
      <c r="AC101" s="71">
        <f t="shared" si="56"/>
        <v>0.13169893159713339</v>
      </c>
      <c r="AD101" s="74">
        <f t="shared" si="67"/>
        <v>0.13169893159713339</v>
      </c>
      <c r="AE101" s="73">
        <f t="shared" si="76"/>
        <v>3.7301587301587298</v>
      </c>
      <c r="AF101" s="71">
        <f t="shared" si="68"/>
        <v>5.8563296329771966</v>
      </c>
      <c r="AG101" s="71">
        <f t="shared" si="57"/>
        <v>0.13718638708034733</v>
      </c>
      <c r="AH101" s="71">
        <f t="shared" si="58"/>
        <v>1.6306122448979592</v>
      </c>
      <c r="AI101" s="74">
        <f t="shared" si="69"/>
        <v>1.7677986319783066</v>
      </c>
      <c r="AJ101" s="73">
        <f t="shared" si="70"/>
        <v>5.2222222222222223</v>
      </c>
      <c r="AK101" s="71">
        <f t="shared" si="59"/>
        <v>6.9293026689647181</v>
      </c>
      <c r="AL101" s="71">
        <f t="shared" si="60"/>
        <v>0.19206094191248627</v>
      </c>
      <c r="AM101" s="71">
        <f t="shared" si="71"/>
        <v>0</v>
      </c>
      <c r="AN101" s="188">
        <f t="shared" si="61"/>
        <v>5.0608424908424911E-2</v>
      </c>
      <c r="AO101" s="74">
        <f t="shared" si="72"/>
        <v>0.24266936682091117</v>
      </c>
      <c r="AP101" s="73">
        <f t="shared" si="62"/>
        <v>0.12346774837231254</v>
      </c>
      <c r="AQ101" s="206">
        <f t="shared" si="63"/>
        <v>0.13169893159713339</v>
      </c>
      <c r="AR101" s="206">
        <f t="shared" si="64"/>
        <v>1.0227460470128238</v>
      </c>
      <c r="AS101" s="71">
        <f t="shared" si="65"/>
        <v>0.1232</v>
      </c>
      <c r="AT101" s="74">
        <f t="shared" si="66"/>
        <v>4.6199999999999998E-5</v>
      </c>
      <c r="AU101" s="73">
        <f t="shared" si="73"/>
        <v>3.5433258573786208</v>
      </c>
      <c r="AV101" s="71">
        <f t="shared" si="74"/>
        <v>125.33333333333334</v>
      </c>
      <c r="AW101" s="74">
        <f t="shared" si="75"/>
        <v>97.250606991499367</v>
      </c>
    </row>
    <row r="102" spans="17:49" x14ac:dyDescent="0.25">
      <c r="Q102">
        <v>95</v>
      </c>
      <c r="R102" s="73">
        <f t="shared" si="49"/>
        <v>24</v>
      </c>
      <c r="S102" s="71">
        <f t="shared" si="50"/>
        <v>5.2777777777777786</v>
      </c>
      <c r="T102" s="71">
        <f t="shared" si="51"/>
        <v>14</v>
      </c>
      <c r="U102" s="74">
        <f t="shared" si="52"/>
        <v>9.0476190476190492</v>
      </c>
      <c r="V102" s="73">
        <f>IF(Variable_Management!$B$20=3,2,IF((S102*R102/T102)&lt;((T102*(1-(T102/R102)))/(2*Lm*Fsw)),1,2))</f>
        <v>2</v>
      </c>
      <c r="W102" s="71">
        <f t="shared" si="53"/>
        <v>0.41666666666666663</v>
      </c>
      <c r="X102" s="74">
        <f t="shared" si="54"/>
        <v>0.58333333333333337</v>
      </c>
      <c r="Y102" s="73">
        <f t="shared" si="55"/>
        <v>5.099067599067598</v>
      </c>
      <c r="Z102" s="71">
        <f t="shared" si="77"/>
        <v>11.597152847152849</v>
      </c>
      <c r="AA102" s="71">
        <f t="shared" si="78"/>
        <v>9.166576130840463</v>
      </c>
      <c r="AB102" s="71">
        <v>0</v>
      </c>
      <c r="AC102" s="71">
        <f t="shared" si="56"/>
        <v>0.13444178873999058</v>
      </c>
      <c r="AD102" s="74">
        <f t="shared" si="67"/>
        <v>0.13444178873999058</v>
      </c>
      <c r="AE102" s="73">
        <f t="shared" si="76"/>
        <v>3.7698412698412702</v>
      </c>
      <c r="AF102" s="71">
        <f t="shared" si="68"/>
        <v>5.9169994494145897</v>
      </c>
      <c r="AG102" s="71">
        <f t="shared" si="57"/>
        <v>0.14004352993749022</v>
      </c>
      <c r="AH102" s="71">
        <f t="shared" si="58"/>
        <v>1.6479591836734693</v>
      </c>
      <c r="AI102" s="74">
        <f t="shared" si="69"/>
        <v>1.7880027136109595</v>
      </c>
      <c r="AJ102" s="73">
        <f t="shared" si="70"/>
        <v>5.2777777777777795</v>
      </c>
      <c r="AK102" s="71">
        <f t="shared" si="59"/>
        <v>7.0010881638586424</v>
      </c>
      <c r="AL102" s="71">
        <f t="shared" si="60"/>
        <v>0.1960609419124863</v>
      </c>
      <c r="AM102" s="71">
        <f t="shared" si="71"/>
        <v>0</v>
      </c>
      <c r="AN102" s="188">
        <f t="shared" si="61"/>
        <v>5.1027472527472535E-2</v>
      </c>
      <c r="AO102" s="74">
        <f t="shared" si="72"/>
        <v>0.24708841443995883</v>
      </c>
      <c r="AP102" s="73">
        <f t="shared" si="62"/>
        <v>0.12603917694374117</v>
      </c>
      <c r="AQ102" s="206">
        <f t="shared" si="63"/>
        <v>0.13444178873999058</v>
      </c>
      <c r="AR102" s="206">
        <f t="shared" si="64"/>
        <v>1.0227460470128238</v>
      </c>
      <c r="AS102" s="71">
        <f t="shared" si="65"/>
        <v>0.1232</v>
      </c>
      <c r="AT102" s="74">
        <f t="shared" si="66"/>
        <v>4.6199999999999998E-5</v>
      </c>
      <c r="AU102" s="73">
        <f t="shared" si="73"/>
        <v>3.5760061294874648</v>
      </c>
      <c r="AV102" s="71">
        <f t="shared" si="74"/>
        <v>126.66666666666669</v>
      </c>
      <c r="AW102" s="74">
        <f t="shared" si="75"/>
        <v>97.254351394427871</v>
      </c>
    </row>
    <row r="103" spans="17:49" x14ac:dyDescent="0.25">
      <c r="Q103">
        <v>96</v>
      </c>
      <c r="R103" s="73">
        <f t="shared" si="49"/>
        <v>24</v>
      </c>
      <c r="S103" s="71">
        <f t="shared" ref="S103:S134" si="79">Q103*$O$12</f>
        <v>5.3333333333333339</v>
      </c>
      <c r="T103" s="71">
        <f t="shared" si="51"/>
        <v>14</v>
      </c>
      <c r="U103" s="74">
        <f t="shared" ref="U103:U134" si="80">(R103*S103)/(T103*EFF_est)</f>
        <v>9.1428571428571423</v>
      </c>
      <c r="V103" s="73">
        <f>IF(Variable_Management!$B$20=3,2,IF((S103*R103/T103)&lt;((T103*(1-(T103/R103)))/(2*Lm*Fsw)),1,2))</f>
        <v>2</v>
      </c>
      <c r="W103" s="71">
        <f t="shared" ref="W103:W134" si="81">CHOOSE(V103,SQRT((2*S103*Lm*Fsw*(R103-T103))/((T103)^2)),1-(T103/R103))</f>
        <v>0.41666666666666663</v>
      </c>
      <c r="X103" s="74">
        <f t="shared" ref="X103:X134" si="82">CHOOSE(V103,(Lm*Z103*Fsw)/(R103-T103),1-W103)</f>
        <v>0.58333333333333337</v>
      </c>
      <c r="Y103" s="73">
        <f t="shared" ref="Y103:Y134" si="83">(T103*W103)/(Lm*Fsw)</f>
        <v>5.099067599067598</v>
      </c>
      <c r="Z103" s="71">
        <f t="shared" si="77"/>
        <v>11.692390942390942</v>
      </c>
      <c r="AA103" s="71">
        <f t="shared" si="78"/>
        <v>9.260590924252563</v>
      </c>
      <c r="AB103" s="71">
        <v>0</v>
      </c>
      <c r="AC103" s="71">
        <f t="shared" ref="AC103:AC134" si="84">(AA103^2)*Rdcr</f>
        <v>0.13721367082615829</v>
      </c>
      <c r="AD103" s="74">
        <f t="shared" si="67"/>
        <v>0.13721367082615829</v>
      </c>
      <c r="AE103" s="73">
        <f t="shared" si="76"/>
        <v>3.8095238095238089</v>
      </c>
      <c r="AF103" s="71">
        <f t="shared" si="68"/>
        <v>5.9776857376116217</v>
      </c>
      <c r="AG103" s="71">
        <f t="shared" ref="AG103:AG134" si="85">(AF103^2)*RDS_on</f>
        <v>0.1429309071105816</v>
      </c>
      <c r="AH103" s="71">
        <f t="shared" ref="AH103:AH134" si="86">((R103*U103)/2)*Fsw*(tr_sw+tf_sw)</f>
        <v>1.6653061224489791</v>
      </c>
      <c r="AI103" s="74">
        <f t="shared" si="69"/>
        <v>1.8082370295595607</v>
      </c>
      <c r="AJ103" s="73">
        <f t="shared" si="70"/>
        <v>5.333333333333333</v>
      </c>
      <c r="AK103" s="71">
        <f t="shared" ref="AK103:AK134" si="87">CHOOSE(V103,Z103*SQRT(X103/3),SQRT(X103*((Z103^2)+((Y103^2)/3)-(Y103*Z103))))</f>
        <v>7.0728931484014073</v>
      </c>
      <c r="AL103" s="71">
        <f t="shared" ref="AL103:AL134" si="88">(AK103^2)*RDS_on_HS</f>
        <v>0.20010326995481431</v>
      </c>
      <c r="AM103" s="71">
        <f t="shared" si="71"/>
        <v>0</v>
      </c>
      <c r="AN103" s="188">
        <f t="shared" ref="AN103:AN134" si="89">Vd_rect*t_dead*Fsw*Z103</f>
        <v>5.1446520146520146E-2</v>
      </c>
      <c r="AO103" s="74">
        <f t="shared" si="72"/>
        <v>0.25154979010133444</v>
      </c>
      <c r="AP103" s="73">
        <f t="shared" ref="AP103:AP134" si="90">(AA103^2)*R_cs</f>
        <v>0.1286378163995234</v>
      </c>
      <c r="AQ103" s="206">
        <f t="shared" ref="AQ103:AQ134" si="91">Rdcr*AA103^2</f>
        <v>0.13721367082615829</v>
      </c>
      <c r="AR103" s="206">
        <f t="shared" ref="AR103:AR134" si="92">ABS(7.759*10^-3*Fsw^0.9458*(0.00787*Y103)^2.304)</f>
        <v>1.0227460470128238</v>
      </c>
      <c r="AS103" s="71">
        <f t="shared" ref="AS103:AS134" si="93">(Qg_tot+Qg_tot_HS)*Vcc*Fsw</f>
        <v>0.1232</v>
      </c>
      <c r="AT103" s="74">
        <f t="shared" ref="AT103:AT134" si="94">IQ*T103</f>
        <v>4.6199999999999998E-5</v>
      </c>
      <c r="AU103" s="73">
        <f t="shared" si="73"/>
        <v>3.6088442247255585</v>
      </c>
      <c r="AV103" s="71">
        <f t="shared" si="74"/>
        <v>128</v>
      </c>
      <c r="AW103" s="74">
        <f t="shared" si="75"/>
        <v>97.257901438171331</v>
      </c>
    </row>
    <row r="104" spans="17:49" x14ac:dyDescent="0.25">
      <c r="Q104">
        <v>97</v>
      </c>
      <c r="R104" s="73">
        <f t="shared" si="49"/>
        <v>24</v>
      </c>
      <c r="S104" s="71">
        <f t="shared" si="79"/>
        <v>5.3888888888888893</v>
      </c>
      <c r="T104" s="71">
        <f t="shared" si="51"/>
        <v>14</v>
      </c>
      <c r="U104" s="74">
        <f t="shared" si="80"/>
        <v>9.238095238095239</v>
      </c>
      <c r="V104" s="73">
        <f>IF(Variable_Management!$B$20=3,2,IF((S104*R104/T104)&lt;((T104*(1-(T104/R104)))/(2*Lm*Fsw)),1,2))</f>
        <v>2</v>
      </c>
      <c r="W104" s="71">
        <f t="shared" si="81"/>
        <v>0.41666666666666663</v>
      </c>
      <c r="X104" s="74">
        <f t="shared" si="82"/>
        <v>0.58333333333333337</v>
      </c>
      <c r="Y104" s="73">
        <f t="shared" si="83"/>
        <v>5.099067599067598</v>
      </c>
      <c r="Z104" s="71">
        <f t="shared" si="77"/>
        <v>11.787629037629038</v>
      </c>
      <c r="AA104" s="71">
        <f t="shared" si="78"/>
        <v>9.3546304662329138</v>
      </c>
      <c r="AB104" s="71">
        <v>0</v>
      </c>
      <c r="AC104" s="71">
        <f t="shared" si="84"/>
        <v>0.14001457785563684</v>
      </c>
      <c r="AD104" s="74">
        <f t="shared" si="67"/>
        <v>0.14001457785563684</v>
      </c>
      <c r="AE104" s="73">
        <f t="shared" si="76"/>
        <v>3.8492063492063493</v>
      </c>
      <c r="AF104" s="71">
        <f t="shared" si="68"/>
        <v>6.0383880009407669</v>
      </c>
      <c r="AG104" s="71">
        <f t="shared" si="85"/>
        <v>0.14584851859962172</v>
      </c>
      <c r="AH104" s="71">
        <f t="shared" si="86"/>
        <v>1.6826530612244897</v>
      </c>
      <c r="AI104" s="74">
        <f t="shared" si="69"/>
        <v>1.8285015798241113</v>
      </c>
      <c r="AJ104" s="73">
        <f t="shared" si="70"/>
        <v>5.3888888888888902</v>
      </c>
      <c r="AK104" s="71">
        <f t="shared" si="87"/>
        <v>7.144717034975395</v>
      </c>
      <c r="AL104" s="71">
        <f t="shared" si="88"/>
        <v>0.20418792603947039</v>
      </c>
      <c r="AM104" s="71">
        <f t="shared" ref="AM104:AM135" si="95">CHOOSE(V104,(R104+Vd_rect)*Qrr*Fsw,(R104+Vd_rect)*Qrr*Fsw)</f>
        <v>0</v>
      </c>
      <c r="AN104" s="188">
        <f t="shared" si="89"/>
        <v>5.186556776556777E-2</v>
      </c>
      <c r="AO104" s="74">
        <f t="shared" si="72"/>
        <v>0.25605349380503817</v>
      </c>
      <c r="AP104" s="73">
        <f t="shared" si="90"/>
        <v>0.13126366673965956</v>
      </c>
      <c r="AQ104" s="206">
        <f t="shared" si="91"/>
        <v>0.14001457785563684</v>
      </c>
      <c r="AR104" s="206">
        <f t="shared" si="92"/>
        <v>1.0227460470128238</v>
      </c>
      <c r="AS104" s="71">
        <f t="shared" si="93"/>
        <v>0.1232</v>
      </c>
      <c r="AT104" s="74">
        <f t="shared" si="94"/>
        <v>4.6199999999999998E-5</v>
      </c>
      <c r="AU104" s="73">
        <f t="shared" si="73"/>
        <v>3.6418401430929066</v>
      </c>
      <c r="AV104" s="71">
        <f t="shared" si="74"/>
        <v>129.33333333333334</v>
      </c>
      <c r="AW104" s="74">
        <f t="shared" si="75"/>
        <v>97.261263100560242</v>
      </c>
    </row>
    <row r="105" spans="17:49" x14ac:dyDescent="0.25">
      <c r="Q105">
        <v>98</v>
      </c>
      <c r="R105" s="73">
        <f t="shared" si="49"/>
        <v>24</v>
      </c>
      <c r="S105" s="71">
        <f t="shared" si="79"/>
        <v>5.4444444444444446</v>
      </c>
      <c r="T105" s="71">
        <f t="shared" si="51"/>
        <v>14</v>
      </c>
      <c r="U105" s="74">
        <f t="shared" si="80"/>
        <v>9.3333333333333339</v>
      </c>
      <c r="V105" s="73">
        <f>IF(Variable_Management!$B$20=3,2,IF((S105*R105/T105)&lt;((T105*(1-(T105/R105)))/(2*Lm*Fsw)),1,2))</f>
        <v>2</v>
      </c>
      <c r="W105" s="71">
        <f t="shared" si="81"/>
        <v>0.41666666666666663</v>
      </c>
      <c r="X105" s="74">
        <f t="shared" si="82"/>
        <v>0.58333333333333337</v>
      </c>
      <c r="Y105" s="73">
        <f t="shared" si="83"/>
        <v>5.099067599067598</v>
      </c>
      <c r="Z105" s="71">
        <f t="shared" si="77"/>
        <v>11.882867132867133</v>
      </c>
      <c r="AA105" s="71">
        <f t="shared" si="78"/>
        <v>9.448694017840042</v>
      </c>
      <c r="AB105" s="71">
        <v>0</v>
      </c>
      <c r="AC105" s="71">
        <f t="shared" si="84"/>
        <v>0.14284450982842592</v>
      </c>
      <c r="AD105" s="74">
        <f t="shared" si="67"/>
        <v>0.14284450982842592</v>
      </c>
      <c r="AE105" s="73">
        <f t="shared" si="76"/>
        <v>3.8888888888888888</v>
      </c>
      <c r="AF105" s="71">
        <f t="shared" si="68"/>
        <v>6.0991057624173557</v>
      </c>
      <c r="AG105" s="71">
        <f t="shared" si="85"/>
        <v>0.14879636440461039</v>
      </c>
      <c r="AH105" s="71">
        <f t="shared" si="86"/>
        <v>1.6999999999999997</v>
      </c>
      <c r="AI105" s="74">
        <f t="shared" si="69"/>
        <v>1.8487963644046101</v>
      </c>
      <c r="AJ105" s="73">
        <f t="shared" si="70"/>
        <v>5.4444444444444455</v>
      </c>
      <c r="AK105" s="71">
        <f t="shared" si="87"/>
        <v>7.2165592592047378</v>
      </c>
      <c r="AL105" s="71">
        <f t="shared" si="88"/>
        <v>0.20831491016645456</v>
      </c>
      <c r="AM105" s="71">
        <f t="shared" si="95"/>
        <v>0</v>
      </c>
      <c r="AN105" s="188">
        <f t="shared" si="89"/>
        <v>5.2284615384615388E-2</v>
      </c>
      <c r="AO105" s="74">
        <f t="shared" si="72"/>
        <v>0.26059952555106997</v>
      </c>
      <c r="AP105" s="73">
        <f t="shared" si="90"/>
        <v>0.1339167279641493</v>
      </c>
      <c r="AQ105" s="206">
        <f t="shared" si="91"/>
        <v>0.14284450982842592</v>
      </c>
      <c r="AR105" s="206">
        <f t="shared" si="92"/>
        <v>1.0227460470128238</v>
      </c>
      <c r="AS105" s="71">
        <f t="shared" si="93"/>
        <v>0.1232</v>
      </c>
      <c r="AT105" s="74">
        <f t="shared" si="94"/>
        <v>4.6199999999999998E-5</v>
      </c>
      <c r="AU105" s="73">
        <f t="shared" si="73"/>
        <v>3.6749938845895054</v>
      </c>
      <c r="AV105" s="71">
        <f t="shared" si="74"/>
        <v>130.66666666666669</v>
      </c>
      <c r="AW105" s="74">
        <f t="shared" si="75"/>
        <v>97.264442117575769</v>
      </c>
    </row>
    <row r="106" spans="17:49" x14ac:dyDescent="0.25">
      <c r="Q106">
        <v>99</v>
      </c>
      <c r="R106" s="73">
        <f t="shared" si="49"/>
        <v>24</v>
      </c>
      <c r="S106" s="71">
        <f t="shared" si="79"/>
        <v>5.5</v>
      </c>
      <c r="T106" s="71">
        <f t="shared" si="51"/>
        <v>14</v>
      </c>
      <c r="U106" s="74">
        <f t="shared" si="80"/>
        <v>9.4285714285714288</v>
      </c>
      <c r="V106" s="73">
        <f>IF(Variable_Management!$B$20=3,2,IF((S106*R106/T106)&lt;((T106*(1-(T106/R106)))/(2*Lm*Fsw)),1,2))</f>
        <v>2</v>
      </c>
      <c r="W106" s="71">
        <f t="shared" si="81"/>
        <v>0.41666666666666663</v>
      </c>
      <c r="X106" s="74">
        <f t="shared" si="82"/>
        <v>0.58333333333333337</v>
      </c>
      <c r="Y106" s="73">
        <f t="shared" si="83"/>
        <v>5.099067599067598</v>
      </c>
      <c r="Z106" s="71">
        <f t="shared" si="77"/>
        <v>11.978105228105228</v>
      </c>
      <c r="AA106" s="71">
        <f t="shared" si="78"/>
        <v>9.5427808690825842</v>
      </c>
      <c r="AB106" s="71">
        <v>0</v>
      </c>
      <c r="AC106" s="71">
        <f t="shared" si="84"/>
        <v>0.14570346674452569</v>
      </c>
      <c r="AD106" s="74">
        <f t="shared" si="67"/>
        <v>0.14570346674452569</v>
      </c>
      <c r="AE106" s="73">
        <f t="shared" si="76"/>
        <v>3.9285714285714284</v>
      </c>
      <c r="AF106" s="71">
        <f t="shared" si="68"/>
        <v>6.1598385637439312</v>
      </c>
      <c r="AG106" s="71">
        <f t="shared" si="85"/>
        <v>0.15177444452554759</v>
      </c>
      <c r="AH106" s="71">
        <f t="shared" si="86"/>
        <v>1.71734693877551</v>
      </c>
      <c r="AI106" s="74">
        <f t="shared" si="69"/>
        <v>1.8691213833010576</v>
      </c>
      <c r="AJ106" s="73">
        <f t="shared" si="70"/>
        <v>5.5000000000000009</v>
      </c>
      <c r="AK106" s="71">
        <f t="shared" si="87"/>
        <v>7.2884192788245699</v>
      </c>
      <c r="AL106" s="71">
        <f t="shared" si="88"/>
        <v>0.21248422233576664</v>
      </c>
      <c r="AM106" s="71">
        <f t="shared" si="95"/>
        <v>0</v>
      </c>
      <c r="AN106" s="188">
        <f t="shared" si="89"/>
        <v>5.2703663003663005E-2</v>
      </c>
      <c r="AO106" s="74">
        <f t="shared" si="72"/>
        <v>0.26518788533942966</v>
      </c>
      <c r="AP106" s="73">
        <f t="shared" si="90"/>
        <v>0.13659700007299283</v>
      </c>
      <c r="AQ106" s="206">
        <f t="shared" si="91"/>
        <v>0.14570346674452569</v>
      </c>
      <c r="AR106" s="206">
        <f t="shared" si="92"/>
        <v>1.0227460470128238</v>
      </c>
      <c r="AS106" s="71">
        <f t="shared" si="93"/>
        <v>0.1232</v>
      </c>
      <c r="AT106" s="74">
        <f t="shared" si="94"/>
        <v>4.6199999999999998E-5</v>
      </c>
      <c r="AU106" s="73">
        <f t="shared" si="73"/>
        <v>3.7083054492153558</v>
      </c>
      <c r="AV106" s="71">
        <f t="shared" si="74"/>
        <v>132</v>
      </c>
      <c r="AW106" s="74">
        <f t="shared" si="75"/>
        <v>97.26744399545754</v>
      </c>
    </row>
    <row r="107" spans="17:49" x14ac:dyDescent="0.25">
      <c r="Q107">
        <v>100</v>
      </c>
      <c r="R107" s="73">
        <f t="shared" si="49"/>
        <v>24</v>
      </c>
      <c r="S107" s="71">
        <f t="shared" si="79"/>
        <v>5.5555555555555562</v>
      </c>
      <c r="T107" s="71">
        <f t="shared" si="51"/>
        <v>14</v>
      </c>
      <c r="U107" s="74">
        <f t="shared" si="80"/>
        <v>9.5238095238095237</v>
      </c>
      <c r="V107" s="73">
        <f>IF(Variable_Management!$B$20=3,2,IF((S107*R107/T107)&lt;((T107*(1-(T107/R107)))/(2*Lm*Fsw)),1,2))</f>
        <v>2</v>
      </c>
      <c r="W107" s="71">
        <f t="shared" si="81"/>
        <v>0.41666666666666663</v>
      </c>
      <c r="X107" s="74">
        <f t="shared" si="82"/>
        <v>0.58333333333333337</v>
      </c>
      <c r="Y107" s="73">
        <f t="shared" si="83"/>
        <v>5.099067599067598</v>
      </c>
      <c r="Z107" s="71">
        <f t="shared" si="77"/>
        <v>12.073343323343323</v>
      </c>
      <c r="AA107" s="71">
        <f t="shared" si="78"/>
        <v>9.6368903375238251</v>
      </c>
      <c r="AB107" s="71">
        <v>0</v>
      </c>
      <c r="AC107" s="71">
        <f t="shared" si="84"/>
        <v>0.14859144860393611</v>
      </c>
      <c r="AD107" s="74">
        <f t="shared" si="67"/>
        <v>0.14859144860393611</v>
      </c>
      <c r="AE107" s="73">
        <f t="shared" si="76"/>
        <v>3.9682539682539679</v>
      </c>
      <c r="AF107" s="71">
        <f t="shared" si="68"/>
        <v>6.2205859644094916</v>
      </c>
      <c r="AG107" s="71">
        <f t="shared" si="85"/>
        <v>0.15478275896243346</v>
      </c>
      <c r="AH107" s="71">
        <f t="shared" si="86"/>
        <v>1.7346938775510201</v>
      </c>
      <c r="AI107" s="74">
        <f t="shared" si="69"/>
        <v>1.8894766365134537</v>
      </c>
      <c r="AJ107" s="73">
        <f t="shared" si="70"/>
        <v>5.5555555555555562</v>
      </c>
      <c r="AK107" s="71">
        <f t="shared" si="87"/>
        <v>7.3602965726152441</v>
      </c>
      <c r="AL107" s="71">
        <f t="shared" si="88"/>
        <v>0.21669586254740686</v>
      </c>
      <c r="AM107" s="71">
        <f t="shared" si="95"/>
        <v>0</v>
      </c>
      <c r="AN107" s="188">
        <f t="shared" si="89"/>
        <v>5.3122710622710623E-2</v>
      </c>
      <c r="AO107" s="74">
        <f t="shared" si="72"/>
        <v>0.26981857317011748</v>
      </c>
      <c r="AP107" s="73">
        <f t="shared" si="90"/>
        <v>0.13930448306619009</v>
      </c>
      <c r="AQ107" s="206">
        <f t="shared" si="91"/>
        <v>0.14859144860393611</v>
      </c>
      <c r="AR107" s="206">
        <f t="shared" si="92"/>
        <v>1.0227460470128238</v>
      </c>
      <c r="AS107" s="71">
        <f t="shared" si="93"/>
        <v>0.1232</v>
      </c>
      <c r="AT107" s="74">
        <f t="shared" si="94"/>
        <v>4.6199999999999998E-5</v>
      </c>
      <c r="AU107" s="73">
        <f t="shared" si="73"/>
        <v>3.7417748369704569</v>
      </c>
      <c r="AV107" s="71">
        <f t="shared" si="74"/>
        <v>133.33333333333334</v>
      </c>
      <c r="AW107" s="74">
        <f t="shared" si="75"/>
        <v>97.270274022091868</v>
      </c>
    </row>
    <row r="108" spans="17:49" x14ac:dyDescent="0.25">
      <c r="Q108">
        <v>101</v>
      </c>
      <c r="R108" s="73">
        <f t="shared" si="49"/>
        <v>24</v>
      </c>
      <c r="S108" s="71">
        <f t="shared" si="79"/>
        <v>5.6111111111111116</v>
      </c>
      <c r="T108" s="71">
        <f t="shared" si="51"/>
        <v>14</v>
      </c>
      <c r="U108" s="74">
        <f t="shared" si="80"/>
        <v>9.6190476190476204</v>
      </c>
      <c r="V108" s="73">
        <f>IF(Variable_Management!$B$20=3,2,IF((S108*R108/T108)&lt;((T108*(1-(T108/R108)))/(2*Lm*Fsw)),1,2))</f>
        <v>2</v>
      </c>
      <c r="W108" s="71">
        <f t="shared" si="81"/>
        <v>0.41666666666666663</v>
      </c>
      <c r="X108" s="74">
        <f t="shared" si="82"/>
        <v>0.58333333333333337</v>
      </c>
      <c r="Y108" s="73">
        <f t="shared" si="83"/>
        <v>5.099067599067598</v>
      </c>
      <c r="Z108" s="71">
        <f t="shared" si="77"/>
        <v>12.16858141858142</v>
      </c>
      <c r="AA108" s="71">
        <f t="shared" si="78"/>
        <v>9.7310217669657266</v>
      </c>
      <c r="AB108" s="71">
        <v>0</v>
      </c>
      <c r="AC108" s="71">
        <f t="shared" si="84"/>
        <v>0.15150845540665725</v>
      </c>
      <c r="AD108" s="74">
        <f t="shared" si="67"/>
        <v>0.15150845540665725</v>
      </c>
      <c r="AE108" s="73">
        <f t="shared" si="76"/>
        <v>4.0079365079365079</v>
      </c>
      <c r="AF108" s="71">
        <f t="shared" si="68"/>
        <v>6.2813475408400219</v>
      </c>
      <c r="AG108" s="71">
        <f t="shared" si="85"/>
        <v>0.15782130771526795</v>
      </c>
      <c r="AH108" s="71">
        <f t="shared" si="86"/>
        <v>1.7520408163265306</v>
      </c>
      <c r="AI108" s="74">
        <f t="shared" si="69"/>
        <v>1.9098621240417986</v>
      </c>
      <c r="AJ108" s="73">
        <f t="shared" si="70"/>
        <v>5.6111111111111125</v>
      </c>
      <c r="AK108" s="71">
        <f t="shared" si="87"/>
        <v>7.4321906393972297</v>
      </c>
      <c r="AL108" s="71">
        <f t="shared" si="88"/>
        <v>0.22094983080137523</v>
      </c>
      <c r="AM108" s="71">
        <f t="shared" si="95"/>
        <v>0</v>
      </c>
      <c r="AN108" s="188">
        <f t="shared" si="89"/>
        <v>5.3541758241758247E-2</v>
      </c>
      <c r="AO108" s="74">
        <f t="shared" si="72"/>
        <v>0.27449158904313348</v>
      </c>
      <c r="AP108" s="73">
        <f t="shared" si="90"/>
        <v>0.14203917694374116</v>
      </c>
      <c r="AQ108" s="206">
        <f t="shared" si="91"/>
        <v>0.15150845540665725</v>
      </c>
      <c r="AR108" s="206">
        <f t="shared" si="92"/>
        <v>1.0227460470128238</v>
      </c>
      <c r="AS108" s="71">
        <f t="shared" si="93"/>
        <v>0.1232</v>
      </c>
      <c r="AT108" s="74">
        <f t="shared" si="94"/>
        <v>4.6199999999999998E-5</v>
      </c>
      <c r="AU108" s="73">
        <f t="shared" si="73"/>
        <v>3.7754020478548114</v>
      </c>
      <c r="AV108" s="71">
        <f t="shared" si="74"/>
        <v>134.66666666666669</v>
      </c>
      <c r="AW108" s="74">
        <f t="shared" si="75"/>
        <v>97.272937277728786</v>
      </c>
    </row>
    <row r="109" spans="17:49" x14ac:dyDescent="0.25">
      <c r="Q109">
        <v>102</v>
      </c>
      <c r="R109" s="73">
        <f t="shared" si="49"/>
        <v>24</v>
      </c>
      <c r="S109" s="71">
        <f t="shared" si="79"/>
        <v>5.666666666666667</v>
      </c>
      <c r="T109" s="71">
        <f t="shared" si="51"/>
        <v>14</v>
      </c>
      <c r="U109" s="74">
        <f t="shared" si="80"/>
        <v>9.7142857142857135</v>
      </c>
      <c r="V109" s="73">
        <f>IF(Variable_Management!$B$20=3,2,IF((S109*R109/T109)&lt;((T109*(1-(T109/R109)))/(2*Lm*Fsw)),1,2))</f>
        <v>2</v>
      </c>
      <c r="W109" s="71">
        <f t="shared" si="81"/>
        <v>0.41666666666666663</v>
      </c>
      <c r="X109" s="74">
        <f t="shared" si="82"/>
        <v>0.58333333333333337</v>
      </c>
      <c r="Y109" s="73">
        <f t="shared" si="83"/>
        <v>5.099067599067598</v>
      </c>
      <c r="Z109" s="71">
        <f t="shared" si="77"/>
        <v>12.263819513819513</v>
      </c>
      <c r="AA109" s="71">
        <f t="shared" si="78"/>
        <v>9.825174526207185</v>
      </c>
      <c r="AB109" s="71">
        <v>0</v>
      </c>
      <c r="AC109" s="71">
        <f t="shared" si="84"/>
        <v>0.15445448715268892</v>
      </c>
      <c r="AD109" s="74">
        <f t="shared" si="67"/>
        <v>0.15445448715268892</v>
      </c>
      <c r="AE109" s="73">
        <f t="shared" si="76"/>
        <v>4.0476190476190466</v>
      </c>
      <c r="AF109" s="71">
        <f t="shared" si="68"/>
        <v>6.3421228855969627</v>
      </c>
      <c r="AG109" s="71">
        <f t="shared" si="85"/>
        <v>0.16089009078405098</v>
      </c>
      <c r="AH109" s="71">
        <f t="shared" si="86"/>
        <v>1.7693877551020405</v>
      </c>
      <c r="AI109" s="74">
        <f t="shared" si="69"/>
        <v>1.9302778458860914</v>
      </c>
      <c r="AJ109" s="73">
        <f t="shared" si="70"/>
        <v>5.666666666666667</v>
      </c>
      <c r="AK109" s="71">
        <f t="shared" si="87"/>
        <v>7.5041009970827188</v>
      </c>
      <c r="AL109" s="71">
        <f t="shared" si="88"/>
        <v>0.22524612709767144</v>
      </c>
      <c r="AM109" s="71">
        <f t="shared" si="95"/>
        <v>0</v>
      </c>
      <c r="AN109" s="188">
        <f t="shared" si="89"/>
        <v>5.3960805860805858E-2</v>
      </c>
      <c r="AO109" s="74">
        <f t="shared" si="72"/>
        <v>0.27920693295847732</v>
      </c>
      <c r="AP109" s="73">
        <f t="shared" si="90"/>
        <v>0.14480108170564587</v>
      </c>
      <c r="AQ109" s="206">
        <f t="shared" si="91"/>
        <v>0.15445448715268892</v>
      </c>
      <c r="AR109" s="206">
        <f t="shared" si="92"/>
        <v>1.0227460470128238</v>
      </c>
      <c r="AS109" s="71">
        <f t="shared" si="93"/>
        <v>0.1232</v>
      </c>
      <c r="AT109" s="74">
        <f t="shared" si="94"/>
        <v>4.6199999999999998E-5</v>
      </c>
      <c r="AU109" s="73">
        <f t="shared" si="73"/>
        <v>3.8091870818684157</v>
      </c>
      <c r="AV109" s="71">
        <f t="shared" si="74"/>
        <v>136</v>
      </c>
      <c r="AW109" s="74">
        <f t="shared" si="75"/>
        <v>97.275438645074274</v>
      </c>
    </row>
    <row r="110" spans="17:49" x14ac:dyDescent="0.25">
      <c r="Q110">
        <v>103</v>
      </c>
      <c r="R110" s="73">
        <f t="shared" si="49"/>
        <v>24</v>
      </c>
      <c r="S110" s="71">
        <f t="shared" si="79"/>
        <v>5.7222222222222223</v>
      </c>
      <c r="T110" s="71">
        <f t="shared" si="51"/>
        <v>14</v>
      </c>
      <c r="U110" s="74">
        <f t="shared" si="80"/>
        <v>9.8095238095238102</v>
      </c>
      <c r="V110" s="73">
        <f>IF(Variable_Management!$B$20=3,2,IF((S110*R110/T110)&lt;((T110*(1-(T110/R110)))/(2*Lm*Fsw)),1,2))</f>
        <v>2</v>
      </c>
      <c r="W110" s="71">
        <f t="shared" si="81"/>
        <v>0.41666666666666663</v>
      </c>
      <c r="X110" s="74">
        <f t="shared" si="82"/>
        <v>0.58333333333333337</v>
      </c>
      <c r="Y110" s="73">
        <f t="shared" si="83"/>
        <v>5.099067599067598</v>
      </c>
      <c r="Z110" s="71">
        <f t="shared" si="77"/>
        <v>12.35905760905761</v>
      </c>
      <c r="AA110" s="71">
        <f t="shared" si="78"/>
        <v>9.9193480078717684</v>
      </c>
      <c r="AB110" s="71">
        <v>0</v>
      </c>
      <c r="AC110" s="71">
        <f t="shared" si="84"/>
        <v>0.15742954384203139</v>
      </c>
      <c r="AD110" s="74">
        <f t="shared" si="67"/>
        <v>0.15742954384203139</v>
      </c>
      <c r="AE110" s="73">
        <f t="shared" si="76"/>
        <v>4.087301587301587</v>
      </c>
      <c r="AF110" s="71">
        <f t="shared" si="68"/>
        <v>6.4029116066205125</v>
      </c>
      <c r="AG110" s="71">
        <f t="shared" si="85"/>
        <v>0.16398910816878268</v>
      </c>
      <c r="AH110" s="71">
        <f t="shared" si="86"/>
        <v>1.7867346938775508</v>
      </c>
      <c r="AI110" s="74">
        <f t="shared" si="69"/>
        <v>1.9507238020463336</v>
      </c>
      <c r="AJ110" s="73">
        <f t="shared" si="70"/>
        <v>5.7222222222222232</v>
      </c>
      <c r="AK110" s="71">
        <f t="shared" si="87"/>
        <v>7.5760271817803009</v>
      </c>
      <c r="AL110" s="71">
        <f t="shared" si="88"/>
        <v>0.22958475143629589</v>
      </c>
      <c r="AM110" s="71">
        <f t="shared" si="95"/>
        <v>0</v>
      </c>
      <c r="AN110" s="188">
        <f t="shared" si="89"/>
        <v>5.4379853479853489E-2</v>
      </c>
      <c r="AO110" s="74">
        <f t="shared" si="72"/>
        <v>0.28396460491614939</v>
      </c>
      <c r="AP110" s="73">
        <f t="shared" si="90"/>
        <v>0.14759019735190443</v>
      </c>
      <c r="AQ110" s="206">
        <f t="shared" si="91"/>
        <v>0.15742954384203139</v>
      </c>
      <c r="AR110" s="206">
        <f t="shared" si="92"/>
        <v>1.0227460470128238</v>
      </c>
      <c r="AS110" s="71">
        <f t="shared" si="93"/>
        <v>0.1232</v>
      </c>
      <c r="AT110" s="74">
        <f t="shared" si="94"/>
        <v>4.6199999999999998E-5</v>
      </c>
      <c r="AU110" s="73">
        <f t="shared" si="73"/>
        <v>3.8431299390112743</v>
      </c>
      <c r="AV110" s="71">
        <f t="shared" si="74"/>
        <v>137.33333333333334</v>
      </c>
      <c r="AW110" s="74">
        <f t="shared" si="75"/>
        <v>97.277782818799281</v>
      </c>
    </row>
    <row r="111" spans="17:49" x14ac:dyDescent="0.25">
      <c r="Q111">
        <v>104</v>
      </c>
      <c r="R111" s="73">
        <f t="shared" si="49"/>
        <v>24</v>
      </c>
      <c r="S111" s="71">
        <f t="shared" si="79"/>
        <v>5.7777777777777786</v>
      </c>
      <c r="T111" s="71">
        <f t="shared" si="51"/>
        <v>14</v>
      </c>
      <c r="U111" s="74">
        <f t="shared" si="80"/>
        <v>9.9047619047619069</v>
      </c>
      <c r="V111" s="73">
        <f>IF(Variable_Management!$B$20=3,2,IF((S111*R111/T111)&lt;((T111*(1-(T111/R111)))/(2*Lm*Fsw)),1,2))</f>
        <v>2</v>
      </c>
      <c r="W111" s="71">
        <f t="shared" si="81"/>
        <v>0.41666666666666663</v>
      </c>
      <c r="X111" s="74">
        <f t="shared" si="82"/>
        <v>0.58333333333333337</v>
      </c>
      <c r="Y111" s="73">
        <f t="shared" si="83"/>
        <v>5.099067599067598</v>
      </c>
      <c r="Z111" s="71">
        <f t="shared" si="77"/>
        <v>12.454295704295706</v>
      </c>
      <c r="AA111" s="71">
        <f t="shared" si="78"/>
        <v>10.013541627300393</v>
      </c>
      <c r="AB111" s="71">
        <v>0</v>
      </c>
      <c r="AC111" s="71">
        <f t="shared" si="84"/>
        <v>0.16043362547468448</v>
      </c>
      <c r="AD111" s="74">
        <f t="shared" si="67"/>
        <v>0.16043362547468448</v>
      </c>
      <c r="AE111" s="73">
        <f t="shared" si="76"/>
        <v>4.1269841269841274</v>
      </c>
      <c r="AF111" s="71">
        <f t="shared" si="68"/>
        <v>6.4637133265148563</v>
      </c>
      <c r="AG111" s="71">
        <f t="shared" si="85"/>
        <v>0.16711835986946302</v>
      </c>
      <c r="AH111" s="71">
        <f t="shared" si="86"/>
        <v>1.8040816326530615</v>
      </c>
      <c r="AI111" s="74">
        <f t="shared" si="69"/>
        <v>1.9711999925225245</v>
      </c>
      <c r="AJ111" s="73">
        <f t="shared" si="70"/>
        <v>5.7777777777777795</v>
      </c>
      <c r="AK111" s="71">
        <f t="shared" si="87"/>
        <v>7.647968746949223</v>
      </c>
      <c r="AL111" s="71">
        <f t="shared" si="88"/>
        <v>0.23396570381724829</v>
      </c>
      <c r="AM111" s="71">
        <f t="shared" si="95"/>
        <v>0</v>
      </c>
      <c r="AN111" s="188">
        <f t="shared" si="89"/>
        <v>5.4798901098901114E-2</v>
      </c>
      <c r="AO111" s="74">
        <f t="shared" si="72"/>
        <v>0.28876460491614941</v>
      </c>
      <c r="AP111" s="73">
        <f t="shared" si="90"/>
        <v>0.15040652388251671</v>
      </c>
      <c r="AQ111" s="206">
        <f t="shared" si="91"/>
        <v>0.16043362547468448</v>
      </c>
      <c r="AR111" s="206">
        <f t="shared" si="92"/>
        <v>1.0227460470128238</v>
      </c>
      <c r="AS111" s="71">
        <f t="shared" si="93"/>
        <v>0.1232</v>
      </c>
      <c r="AT111" s="74">
        <f t="shared" si="94"/>
        <v>4.6199999999999998E-5</v>
      </c>
      <c r="AU111" s="73">
        <f t="shared" si="73"/>
        <v>3.8772306192833836</v>
      </c>
      <c r="AV111" s="71">
        <f t="shared" si="74"/>
        <v>138.66666666666669</v>
      </c>
      <c r="AW111" s="74">
        <f t="shared" si="75"/>
        <v>97.27997431450504</v>
      </c>
    </row>
    <row r="112" spans="17:49" x14ac:dyDescent="0.25">
      <c r="Q112">
        <v>105</v>
      </c>
      <c r="R112" s="73">
        <f t="shared" si="49"/>
        <v>24</v>
      </c>
      <c r="S112" s="71">
        <f t="shared" si="79"/>
        <v>5.8333333333333339</v>
      </c>
      <c r="T112" s="71">
        <f t="shared" si="51"/>
        <v>14</v>
      </c>
      <c r="U112" s="74">
        <f t="shared" si="80"/>
        <v>10</v>
      </c>
      <c r="V112" s="73">
        <f>IF(Variable_Management!$B$20=3,2,IF((S112*R112/T112)&lt;((T112*(1-(T112/R112)))/(2*Lm*Fsw)),1,2))</f>
        <v>2</v>
      </c>
      <c r="W112" s="71">
        <f t="shared" si="81"/>
        <v>0.41666666666666663</v>
      </c>
      <c r="X112" s="74">
        <f t="shared" si="82"/>
        <v>0.58333333333333337</v>
      </c>
      <c r="Y112" s="73">
        <f t="shared" si="83"/>
        <v>5.099067599067598</v>
      </c>
      <c r="Z112" s="71">
        <f t="shared" si="77"/>
        <v>12.549533799533799</v>
      </c>
      <c r="AA112" s="71">
        <f t="shared" si="78"/>
        <v>10.107754821504876</v>
      </c>
      <c r="AB112" s="71">
        <v>0</v>
      </c>
      <c r="AC112" s="71">
        <f t="shared" si="84"/>
        <v>0.16346673205064813</v>
      </c>
      <c r="AD112" s="74">
        <f t="shared" si="67"/>
        <v>0.16346673205064813</v>
      </c>
      <c r="AE112" s="73">
        <f t="shared" si="76"/>
        <v>4.1666666666666661</v>
      </c>
      <c r="AF112" s="71">
        <f t="shared" si="68"/>
        <v>6.5245276818726854</v>
      </c>
      <c r="AG112" s="71">
        <f t="shared" si="85"/>
        <v>0.17027784588609182</v>
      </c>
      <c r="AH112" s="71">
        <f t="shared" si="86"/>
        <v>1.8214285714285712</v>
      </c>
      <c r="AI112" s="74">
        <f t="shared" si="69"/>
        <v>1.991706417314663</v>
      </c>
      <c r="AJ112" s="73">
        <f t="shared" si="70"/>
        <v>5.8333333333333339</v>
      </c>
      <c r="AK112" s="71">
        <f t="shared" si="87"/>
        <v>7.7199252626001602</v>
      </c>
      <c r="AL112" s="71">
        <f t="shared" si="88"/>
        <v>0.2383889842405286</v>
      </c>
      <c r="AM112" s="71">
        <f t="shared" si="95"/>
        <v>0</v>
      </c>
      <c r="AN112" s="188">
        <f t="shared" si="89"/>
        <v>5.5217948717948724E-2</v>
      </c>
      <c r="AO112" s="74">
        <f t="shared" si="72"/>
        <v>0.29360693295847734</v>
      </c>
      <c r="AP112" s="73">
        <f t="shared" si="90"/>
        <v>0.15325006129748261</v>
      </c>
      <c r="AQ112" s="206">
        <f t="shared" si="91"/>
        <v>0.16346673205064813</v>
      </c>
      <c r="AR112" s="206">
        <f t="shared" si="92"/>
        <v>1.0227460470128238</v>
      </c>
      <c r="AS112" s="71">
        <f t="shared" si="93"/>
        <v>0.1232</v>
      </c>
      <c r="AT112" s="74">
        <f t="shared" si="94"/>
        <v>4.6199999999999998E-5</v>
      </c>
      <c r="AU112" s="73">
        <f t="shared" si="73"/>
        <v>3.9114891226847437</v>
      </c>
      <c r="AV112" s="71">
        <f t="shared" si="74"/>
        <v>140</v>
      </c>
      <c r="AW112" s="74">
        <f t="shared" si="75"/>
        <v>97.282017477179878</v>
      </c>
    </row>
    <row r="113" spans="17:49" x14ac:dyDescent="0.25">
      <c r="Q113">
        <v>106</v>
      </c>
      <c r="R113" s="73">
        <f t="shared" si="49"/>
        <v>24</v>
      </c>
      <c r="S113" s="71">
        <f t="shared" si="79"/>
        <v>5.8888888888888893</v>
      </c>
      <c r="T113" s="71">
        <f t="shared" si="51"/>
        <v>14</v>
      </c>
      <c r="U113" s="74">
        <f t="shared" si="80"/>
        <v>10.095238095238097</v>
      </c>
      <c r="V113" s="73">
        <f>IF(Variable_Management!$B$20=3,2,IF((S113*R113/T113)&lt;((T113*(1-(T113/R113)))/(2*Lm*Fsw)),1,2))</f>
        <v>2</v>
      </c>
      <c r="W113" s="71">
        <f t="shared" si="81"/>
        <v>0.41666666666666663</v>
      </c>
      <c r="X113" s="74">
        <f t="shared" si="82"/>
        <v>0.58333333333333337</v>
      </c>
      <c r="Y113" s="73">
        <f t="shared" si="83"/>
        <v>5.099067599067598</v>
      </c>
      <c r="Z113" s="71">
        <f t="shared" si="77"/>
        <v>12.644771894771896</v>
      </c>
      <c r="AA113" s="71">
        <f t="shared" si="78"/>
        <v>10.201987048178488</v>
      </c>
      <c r="AB113" s="71">
        <v>0</v>
      </c>
      <c r="AC113" s="71">
        <f t="shared" si="84"/>
        <v>0.16652886356992258</v>
      </c>
      <c r="AD113" s="74">
        <f t="shared" si="67"/>
        <v>0.16652886356992258</v>
      </c>
      <c r="AE113" s="73">
        <f t="shared" si="76"/>
        <v>4.2063492063492065</v>
      </c>
      <c r="AF113" s="71">
        <f t="shared" si="68"/>
        <v>6.5853543226365074</v>
      </c>
      <c r="AG113" s="71">
        <f t="shared" si="85"/>
        <v>0.17346756621866935</v>
      </c>
      <c r="AH113" s="71">
        <f t="shared" si="86"/>
        <v>1.8387755102040819</v>
      </c>
      <c r="AI113" s="74">
        <f t="shared" si="69"/>
        <v>2.0122430764227515</v>
      </c>
      <c r="AJ113" s="73">
        <f t="shared" si="70"/>
        <v>5.8888888888888902</v>
      </c>
      <c r="AK113" s="71">
        <f t="shared" si="87"/>
        <v>7.7918963145395024</v>
      </c>
      <c r="AL113" s="71">
        <f t="shared" si="88"/>
        <v>0.24285459270613713</v>
      </c>
      <c r="AM113" s="71">
        <f t="shared" si="95"/>
        <v>0</v>
      </c>
      <c r="AN113" s="188">
        <f t="shared" si="89"/>
        <v>5.5636996336996349E-2</v>
      </c>
      <c r="AO113" s="74">
        <f t="shared" si="72"/>
        <v>0.2984915890431335</v>
      </c>
      <c r="AP113" s="73">
        <f t="shared" si="90"/>
        <v>0.15612080959680241</v>
      </c>
      <c r="AQ113" s="206">
        <f t="shared" si="91"/>
        <v>0.16652886356992258</v>
      </c>
      <c r="AR113" s="206">
        <f t="shared" si="92"/>
        <v>1.0227460470128238</v>
      </c>
      <c r="AS113" s="71">
        <f t="shared" si="93"/>
        <v>0.1232</v>
      </c>
      <c r="AT113" s="74">
        <f t="shared" si="94"/>
        <v>4.6199999999999998E-5</v>
      </c>
      <c r="AU113" s="73">
        <f t="shared" si="73"/>
        <v>3.9459054492153562</v>
      </c>
      <c r="AV113" s="71">
        <f t="shared" si="74"/>
        <v>141.33333333333334</v>
      </c>
      <c r="AW113" s="74">
        <f t="shared" si="75"/>
        <v>97.28391648918155</v>
      </c>
    </row>
    <row r="114" spans="17:49" x14ac:dyDescent="0.25">
      <c r="Q114">
        <v>107</v>
      </c>
      <c r="R114" s="73">
        <f t="shared" si="49"/>
        <v>24</v>
      </c>
      <c r="S114" s="71">
        <f t="shared" si="79"/>
        <v>5.9444444444444446</v>
      </c>
      <c r="T114" s="71">
        <f t="shared" si="51"/>
        <v>14</v>
      </c>
      <c r="U114" s="74">
        <f t="shared" si="80"/>
        <v>10.190476190476192</v>
      </c>
      <c r="V114" s="73">
        <f>IF(Variable_Management!$B$20=3,2,IF((S114*R114/T114)&lt;((T114*(1-(T114/R114)))/(2*Lm*Fsw)),1,2))</f>
        <v>2</v>
      </c>
      <c r="W114" s="71">
        <f t="shared" si="81"/>
        <v>0.41666666666666663</v>
      </c>
      <c r="X114" s="74">
        <f t="shared" si="82"/>
        <v>0.58333333333333337</v>
      </c>
      <c r="Y114" s="73">
        <f t="shared" si="83"/>
        <v>5.099067599067598</v>
      </c>
      <c r="Z114" s="71">
        <f t="shared" si="77"/>
        <v>12.740009990009991</v>
      </c>
      <c r="AA114" s="71">
        <f t="shared" si="78"/>
        <v>10.296237784759889</v>
      </c>
      <c r="AB114" s="71">
        <v>0</v>
      </c>
      <c r="AC114" s="71">
        <f t="shared" si="84"/>
        <v>0.16962002003250756</v>
      </c>
      <c r="AD114" s="74">
        <f t="shared" si="67"/>
        <v>0.16962002003250756</v>
      </c>
      <c r="AE114" s="73">
        <f t="shared" si="76"/>
        <v>4.246031746031746</v>
      </c>
      <c r="AF114" s="71">
        <f t="shared" si="68"/>
        <v>6.6461929114944329</v>
      </c>
      <c r="AG114" s="71">
        <f t="shared" si="85"/>
        <v>0.17668752086719539</v>
      </c>
      <c r="AH114" s="71">
        <f t="shared" si="86"/>
        <v>1.8561224489795918</v>
      </c>
      <c r="AI114" s="74">
        <f t="shared" si="69"/>
        <v>2.0328099698467872</v>
      </c>
      <c r="AJ114" s="73">
        <f t="shared" si="70"/>
        <v>5.9444444444444455</v>
      </c>
      <c r="AK114" s="71">
        <f t="shared" si="87"/>
        <v>7.8638815036544392</v>
      </c>
      <c r="AL114" s="71">
        <f t="shared" si="88"/>
        <v>0.24736252921407362</v>
      </c>
      <c r="AM114" s="71">
        <f t="shared" si="95"/>
        <v>0</v>
      </c>
      <c r="AN114" s="188">
        <f t="shared" si="89"/>
        <v>5.6056043956043966E-2</v>
      </c>
      <c r="AO114" s="74">
        <f t="shared" si="72"/>
        <v>0.30341857317011756</v>
      </c>
      <c r="AP114" s="73">
        <f t="shared" si="90"/>
        <v>0.15901876878047583</v>
      </c>
      <c r="AQ114" s="206">
        <f t="shared" si="91"/>
        <v>0.16962002003250756</v>
      </c>
      <c r="AR114" s="206">
        <f t="shared" si="92"/>
        <v>1.0227460470128238</v>
      </c>
      <c r="AS114" s="71">
        <f t="shared" si="93"/>
        <v>0.1232</v>
      </c>
      <c r="AT114" s="74">
        <f t="shared" si="94"/>
        <v>4.6199999999999998E-5</v>
      </c>
      <c r="AU114" s="73">
        <f t="shared" si="73"/>
        <v>3.9804795988752204</v>
      </c>
      <c r="AV114" s="71">
        <f t="shared" si="74"/>
        <v>142.66666666666669</v>
      </c>
      <c r="AW114" s="74">
        <f t="shared" si="75"/>
        <v>97.285675377775476</v>
      </c>
    </row>
    <row r="115" spans="17:49" x14ac:dyDescent="0.25">
      <c r="Q115">
        <v>108</v>
      </c>
      <c r="R115" s="73">
        <f t="shared" si="49"/>
        <v>24</v>
      </c>
      <c r="S115" s="71">
        <f t="shared" si="79"/>
        <v>6</v>
      </c>
      <c r="T115" s="71">
        <f t="shared" si="51"/>
        <v>14</v>
      </c>
      <c r="U115" s="74">
        <f t="shared" si="80"/>
        <v>10.285714285714286</v>
      </c>
      <c r="V115" s="73">
        <f>IF(Variable_Management!$B$20=3,2,IF((S115*R115/T115)&lt;((T115*(1-(T115/R115)))/(2*Lm*Fsw)),1,2))</f>
        <v>2</v>
      </c>
      <c r="W115" s="71">
        <f t="shared" si="81"/>
        <v>0.41666666666666663</v>
      </c>
      <c r="X115" s="74">
        <f t="shared" si="82"/>
        <v>0.58333333333333337</v>
      </c>
      <c r="Y115" s="73">
        <f t="shared" si="83"/>
        <v>5.099067599067598</v>
      </c>
      <c r="Z115" s="71">
        <f t="shared" si="77"/>
        <v>12.835248085248086</v>
      </c>
      <c r="AA115" s="71">
        <f t="shared" si="78"/>
        <v>10.390506527547251</v>
      </c>
      <c r="AB115" s="71">
        <v>0</v>
      </c>
      <c r="AC115" s="71">
        <f t="shared" si="84"/>
        <v>0.17274020143840324</v>
      </c>
      <c r="AD115" s="74">
        <f t="shared" si="67"/>
        <v>0.17274020143840324</v>
      </c>
      <c r="AE115" s="73">
        <f t="shared" si="76"/>
        <v>4.2857142857142856</v>
      </c>
      <c r="AF115" s="71">
        <f t="shared" si="68"/>
        <v>6.7070431233083267</v>
      </c>
      <c r="AG115" s="71">
        <f t="shared" si="85"/>
        <v>0.17993770983167004</v>
      </c>
      <c r="AH115" s="71">
        <f t="shared" si="86"/>
        <v>1.8734693877551021</v>
      </c>
      <c r="AI115" s="74">
        <f t="shared" si="69"/>
        <v>2.053407097586772</v>
      </c>
      <c r="AJ115" s="73">
        <f t="shared" si="70"/>
        <v>6.0000000000000009</v>
      </c>
      <c r="AK115" s="71">
        <f t="shared" si="87"/>
        <v>7.9358804452363403</v>
      </c>
      <c r="AL115" s="71">
        <f t="shared" si="88"/>
        <v>0.25191279376433817</v>
      </c>
      <c r="AM115" s="71">
        <f t="shared" si="95"/>
        <v>0</v>
      </c>
      <c r="AN115" s="188">
        <f t="shared" si="89"/>
        <v>5.6475091575091584E-2</v>
      </c>
      <c r="AO115" s="74">
        <f t="shared" si="72"/>
        <v>0.30838788533942973</v>
      </c>
      <c r="AP115" s="73">
        <f t="shared" si="90"/>
        <v>0.16194393884850303</v>
      </c>
      <c r="AQ115" s="206">
        <f t="shared" si="91"/>
        <v>0.17274020143840324</v>
      </c>
      <c r="AR115" s="206">
        <f t="shared" si="92"/>
        <v>1.0227460470128238</v>
      </c>
      <c r="AS115" s="71">
        <f t="shared" si="93"/>
        <v>0.1232</v>
      </c>
      <c r="AT115" s="74">
        <f t="shared" si="94"/>
        <v>4.6199999999999998E-5</v>
      </c>
      <c r="AU115" s="73">
        <f t="shared" si="73"/>
        <v>4.0152115716643353</v>
      </c>
      <c r="AV115" s="71">
        <f t="shared" si="74"/>
        <v>144</v>
      </c>
      <c r="AW115" s="74">
        <f t="shared" si="75"/>
        <v>97.28729802225746</v>
      </c>
    </row>
    <row r="116" spans="17:49" x14ac:dyDescent="0.25">
      <c r="Q116">
        <v>109</v>
      </c>
      <c r="R116" s="73">
        <f t="shared" si="49"/>
        <v>24</v>
      </c>
      <c r="S116" s="71">
        <f t="shared" si="79"/>
        <v>6.0555555555555562</v>
      </c>
      <c r="T116" s="71">
        <f t="shared" si="51"/>
        <v>14</v>
      </c>
      <c r="U116" s="74">
        <f t="shared" si="80"/>
        <v>10.380952380952381</v>
      </c>
      <c r="V116" s="73">
        <f>IF(Variable_Management!$B$20=3,2,IF((S116*R116/T116)&lt;((T116*(1-(T116/R116)))/(2*Lm*Fsw)),1,2))</f>
        <v>2</v>
      </c>
      <c r="W116" s="71">
        <f t="shared" si="81"/>
        <v>0.41666666666666663</v>
      </c>
      <c r="X116" s="74">
        <f t="shared" si="82"/>
        <v>0.58333333333333337</v>
      </c>
      <c r="Y116" s="73">
        <f t="shared" si="83"/>
        <v>5.099067599067598</v>
      </c>
      <c r="Z116" s="71">
        <f t="shared" si="77"/>
        <v>12.930486180486181</v>
      </c>
      <c r="AA116" s="71">
        <f t="shared" si="78"/>
        <v>10.484792790859341</v>
      </c>
      <c r="AB116" s="71">
        <v>0</v>
      </c>
      <c r="AC116" s="71">
        <f t="shared" si="84"/>
        <v>0.17588940778760961</v>
      </c>
      <c r="AD116" s="74">
        <f t="shared" si="67"/>
        <v>0.17588940778760961</v>
      </c>
      <c r="AE116" s="73">
        <f t="shared" si="76"/>
        <v>4.3253968253968251</v>
      </c>
      <c r="AF116" s="71">
        <f t="shared" si="68"/>
        <v>6.7679046445723028</v>
      </c>
      <c r="AG116" s="71">
        <f t="shared" si="85"/>
        <v>0.1832181331120934</v>
      </c>
      <c r="AH116" s="71">
        <f t="shared" si="86"/>
        <v>1.8908163265306122</v>
      </c>
      <c r="AI116" s="74">
        <f t="shared" si="69"/>
        <v>2.0740344596427054</v>
      </c>
      <c r="AJ116" s="73">
        <f t="shared" si="70"/>
        <v>6.0555555555555562</v>
      </c>
      <c r="AK116" s="71">
        <f t="shared" si="87"/>
        <v>8.0078927683400387</v>
      </c>
      <c r="AL116" s="71">
        <f t="shared" si="88"/>
        <v>0.25650538635693071</v>
      </c>
      <c r="AM116" s="71">
        <f t="shared" si="95"/>
        <v>0</v>
      </c>
      <c r="AN116" s="188">
        <f t="shared" si="89"/>
        <v>5.6894139194139201E-2</v>
      </c>
      <c r="AO116" s="74">
        <f t="shared" si="72"/>
        <v>0.31339952555106992</v>
      </c>
      <c r="AP116" s="73">
        <f t="shared" si="90"/>
        <v>0.16489631980088401</v>
      </c>
      <c r="AQ116" s="206">
        <f t="shared" si="91"/>
        <v>0.17588940778760961</v>
      </c>
      <c r="AR116" s="206">
        <f t="shared" si="92"/>
        <v>1.0227460470128238</v>
      </c>
      <c r="AS116" s="71">
        <f t="shared" si="93"/>
        <v>0.1232</v>
      </c>
      <c r="AT116" s="74">
        <f t="shared" si="94"/>
        <v>4.6199999999999998E-5</v>
      </c>
      <c r="AU116" s="73">
        <f t="shared" si="73"/>
        <v>4.0501013675827027</v>
      </c>
      <c r="AV116" s="71">
        <f t="shared" si="74"/>
        <v>145.33333333333334</v>
      </c>
      <c r="AW116" s="74">
        <f t="shared" si="75"/>
        <v>97.288788160687631</v>
      </c>
    </row>
    <row r="117" spans="17:49" x14ac:dyDescent="0.25">
      <c r="Q117">
        <v>110</v>
      </c>
      <c r="R117" s="73">
        <f t="shared" si="49"/>
        <v>24</v>
      </c>
      <c r="S117" s="71">
        <f t="shared" si="79"/>
        <v>6.1111111111111116</v>
      </c>
      <c r="T117" s="71">
        <f t="shared" si="51"/>
        <v>14</v>
      </c>
      <c r="U117" s="74">
        <f t="shared" si="80"/>
        <v>10.476190476190478</v>
      </c>
      <c r="V117" s="73">
        <f>IF(Variable_Management!$B$20=3,2,IF((S117*R117/T117)&lt;((T117*(1-(T117/R117)))/(2*Lm*Fsw)),1,2))</f>
        <v>2</v>
      </c>
      <c r="W117" s="71">
        <f t="shared" si="81"/>
        <v>0.41666666666666663</v>
      </c>
      <c r="X117" s="74">
        <f t="shared" si="82"/>
        <v>0.58333333333333337</v>
      </c>
      <c r="Y117" s="73">
        <f t="shared" si="83"/>
        <v>5.099067599067598</v>
      </c>
      <c r="Z117" s="71">
        <f t="shared" si="77"/>
        <v>13.025724275724277</v>
      </c>
      <c r="AA117" s="71">
        <f t="shared" si="78"/>
        <v>10.579096106240796</v>
      </c>
      <c r="AB117" s="71">
        <v>0</v>
      </c>
      <c r="AC117" s="71">
        <f t="shared" si="84"/>
        <v>0.17906763908012666</v>
      </c>
      <c r="AD117" s="74">
        <f t="shared" si="67"/>
        <v>0.17906763908012666</v>
      </c>
      <c r="AE117" s="73">
        <f t="shared" si="76"/>
        <v>4.3650793650793656</v>
      </c>
      <c r="AF117" s="71">
        <f t="shared" si="68"/>
        <v>6.8287771728997226</v>
      </c>
      <c r="AG117" s="71">
        <f t="shared" si="85"/>
        <v>0.18652879070846531</v>
      </c>
      <c r="AH117" s="71">
        <f t="shared" si="86"/>
        <v>1.9081632653061225</v>
      </c>
      <c r="AI117" s="74">
        <f t="shared" si="69"/>
        <v>2.0946920560145879</v>
      </c>
      <c r="AJ117" s="73">
        <f t="shared" si="70"/>
        <v>6.1111111111111125</v>
      </c>
      <c r="AK117" s="71">
        <f t="shared" si="87"/>
        <v>8.0799181151768398</v>
      </c>
      <c r="AL117" s="71">
        <f t="shared" si="88"/>
        <v>0.26114030699185148</v>
      </c>
      <c r="AM117" s="71">
        <f t="shared" si="95"/>
        <v>0</v>
      </c>
      <c r="AN117" s="188">
        <f t="shared" si="89"/>
        <v>5.7313186813186826E-2</v>
      </c>
      <c r="AO117" s="74">
        <f t="shared" si="72"/>
        <v>0.31845349380503829</v>
      </c>
      <c r="AP117" s="73">
        <f t="shared" si="90"/>
        <v>0.16787591163761875</v>
      </c>
      <c r="AQ117" s="206">
        <f t="shared" si="91"/>
        <v>0.17906763908012666</v>
      </c>
      <c r="AR117" s="206">
        <f t="shared" si="92"/>
        <v>1.0227460470128238</v>
      </c>
      <c r="AS117" s="71">
        <f t="shared" si="93"/>
        <v>0.1232</v>
      </c>
      <c r="AT117" s="74">
        <f t="shared" si="94"/>
        <v>4.6199999999999998E-5</v>
      </c>
      <c r="AU117" s="73">
        <f t="shared" si="73"/>
        <v>4.0851489866303217</v>
      </c>
      <c r="AV117" s="71">
        <f t="shared" si="74"/>
        <v>146.66666666666669</v>
      </c>
      <c r="AW117" s="74">
        <f t="shared" si="75"/>
        <v>97.290149396259707</v>
      </c>
    </row>
    <row r="118" spans="17:49" x14ac:dyDescent="0.25">
      <c r="Q118">
        <v>111</v>
      </c>
      <c r="R118" s="73">
        <f t="shared" si="49"/>
        <v>24</v>
      </c>
      <c r="S118" s="71">
        <f t="shared" si="79"/>
        <v>6.166666666666667</v>
      </c>
      <c r="T118" s="71">
        <f t="shared" si="51"/>
        <v>14</v>
      </c>
      <c r="U118" s="74">
        <f t="shared" si="80"/>
        <v>10.571428571428571</v>
      </c>
      <c r="V118" s="73">
        <f>IF(Variable_Management!$B$20=3,2,IF((S118*R118/T118)&lt;((T118*(1-(T118/R118)))/(2*Lm*Fsw)),1,2))</f>
        <v>2</v>
      </c>
      <c r="W118" s="71">
        <f t="shared" si="81"/>
        <v>0.41666666666666663</v>
      </c>
      <c r="X118" s="74">
        <f t="shared" si="82"/>
        <v>0.58333333333333337</v>
      </c>
      <c r="Y118" s="73">
        <f t="shared" si="83"/>
        <v>5.099067599067598</v>
      </c>
      <c r="Z118" s="71">
        <f t="shared" si="77"/>
        <v>13.120962370962371</v>
      </c>
      <c r="AA118" s="71">
        <f t="shared" si="78"/>
        <v>10.67341602170886</v>
      </c>
      <c r="AB118" s="71">
        <v>0</v>
      </c>
      <c r="AC118" s="71">
        <f t="shared" si="84"/>
        <v>0.18227489531595423</v>
      </c>
      <c r="AD118" s="74">
        <f t="shared" si="67"/>
        <v>0.18227489531595423</v>
      </c>
      <c r="AE118" s="73">
        <f t="shared" si="76"/>
        <v>4.4047619047619042</v>
      </c>
      <c r="AF118" s="71">
        <f t="shared" si="68"/>
        <v>6.8896604165369739</v>
      </c>
      <c r="AG118" s="71">
        <f t="shared" si="85"/>
        <v>0.18986968262078571</v>
      </c>
      <c r="AH118" s="71">
        <f t="shared" si="86"/>
        <v>1.9255102040816325</v>
      </c>
      <c r="AI118" s="74">
        <f t="shared" si="69"/>
        <v>2.1153798867024181</v>
      </c>
      <c r="AJ118" s="73">
        <f t="shared" si="70"/>
        <v>6.166666666666667</v>
      </c>
      <c r="AK118" s="71">
        <f t="shared" si="87"/>
        <v>8.1519561405392142</v>
      </c>
      <c r="AL118" s="71">
        <f t="shared" si="88"/>
        <v>0.26581755566909998</v>
      </c>
      <c r="AM118" s="71">
        <f t="shared" si="95"/>
        <v>0</v>
      </c>
      <c r="AN118" s="188">
        <f t="shared" si="89"/>
        <v>5.7732234432234436E-2</v>
      </c>
      <c r="AO118" s="74">
        <f t="shared" si="72"/>
        <v>0.32354979010133444</v>
      </c>
      <c r="AP118" s="73">
        <f t="shared" si="90"/>
        <v>0.17088271435870708</v>
      </c>
      <c r="AQ118" s="206">
        <f t="shared" si="91"/>
        <v>0.18227489531595423</v>
      </c>
      <c r="AR118" s="206">
        <f t="shared" si="92"/>
        <v>1.0227460470128238</v>
      </c>
      <c r="AS118" s="71">
        <f t="shared" si="93"/>
        <v>0.1232</v>
      </c>
      <c r="AT118" s="74">
        <f t="shared" si="94"/>
        <v>4.6199999999999998E-5</v>
      </c>
      <c r="AU118" s="73">
        <f t="shared" si="73"/>
        <v>4.1203544288071923</v>
      </c>
      <c r="AV118" s="71">
        <f t="shared" si="74"/>
        <v>148</v>
      </c>
      <c r="AW118" s="74">
        <f t="shared" si="75"/>
        <v>97.2913852033289</v>
      </c>
    </row>
    <row r="119" spans="17:49" x14ac:dyDescent="0.25">
      <c r="Q119">
        <v>112</v>
      </c>
      <c r="R119" s="73">
        <f t="shared" si="49"/>
        <v>24</v>
      </c>
      <c r="S119" s="71">
        <f t="shared" si="79"/>
        <v>6.2222222222222223</v>
      </c>
      <c r="T119" s="71">
        <f t="shared" si="51"/>
        <v>14</v>
      </c>
      <c r="U119" s="74">
        <f t="shared" si="80"/>
        <v>10.666666666666668</v>
      </c>
      <c r="V119" s="73">
        <f>IF(Variable_Management!$B$20=3,2,IF((S119*R119/T119)&lt;((T119*(1-(T119/R119)))/(2*Lm*Fsw)),1,2))</f>
        <v>2</v>
      </c>
      <c r="W119" s="71">
        <f t="shared" si="81"/>
        <v>0.41666666666666663</v>
      </c>
      <c r="X119" s="74">
        <f t="shared" si="82"/>
        <v>0.58333333333333337</v>
      </c>
      <c r="Y119" s="73">
        <f t="shared" si="83"/>
        <v>5.099067599067598</v>
      </c>
      <c r="Z119" s="71">
        <f t="shared" si="77"/>
        <v>13.216200466200467</v>
      </c>
      <c r="AA119" s="71">
        <f t="shared" si="78"/>
        <v>10.767752101039143</v>
      </c>
      <c r="AB119" s="71">
        <v>0</v>
      </c>
      <c r="AC119" s="71">
        <f t="shared" si="84"/>
        <v>0.18551117649509261</v>
      </c>
      <c r="AD119" s="74">
        <f t="shared" si="67"/>
        <v>0.18551117649509261</v>
      </c>
      <c r="AE119" s="73">
        <f t="shared" si="76"/>
        <v>4.4444444444444446</v>
      </c>
      <c r="AF119" s="71">
        <f t="shared" si="68"/>
        <v>6.9505540939024213</v>
      </c>
      <c r="AG119" s="71">
        <f t="shared" si="85"/>
        <v>0.19324080884905484</v>
      </c>
      <c r="AH119" s="71">
        <f t="shared" si="86"/>
        <v>1.9428571428571426</v>
      </c>
      <c r="AI119" s="74">
        <f t="shared" si="69"/>
        <v>2.1360979517061973</v>
      </c>
      <c r="AJ119" s="73">
        <f t="shared" si="70"/>
        <v>6.2222222222222232</v>
      </c>
      <c r="AK119" s="71">
        <f t="shared" si="87"/>
        <v>8.2240065112552774</v>
      </c>
      <c r="AL119" s="71">
        <f t="shared" si="88"/>
        <v>0.27053713238867683</v>
      </c>
      <c r="AM119" s="71">
        <f t="shared" si="95"/>
        <v>0</v>
      </c>
      <c r="AN119" s="188">
        <f t="shared" si="89"/>
        <v>5.8151282051282061E-2</v>
      </c>
      <c r="AO119" s="74">
        <f t="shared" si="72"/>
        <v>0.32868841443995889</v>
      </c>
      <c r="AP119" s="73">
        <f t="shared" si="90"/>
        <v>0.17391672796414931</v>
      </c>
      <c r="AQ119" s="206">
        <f t="shared" si="91"/>
        <v>0.18551117649509261</v>
      </c>
      <c r="AR119" s="206">
        <f t="shared" si="92"/>
        <v>1.0227460470128238</v>
      </c>
      <c r="AS119" s="71">
        <f t="shared" si="93"/>
        <v>0.1232</v>
      </c>
      <c r="AT119" s="74">
        <f t="shared" si="94"/>
        <v>4.6199999999999998E-5</v>
      </c>
      <c r="AU119" s="73">
        <f t="shared" si="73"/>
        <v>4.1557176941133154</v>
      </c>
      <c r="AV119" s="71">
        <f t="shared" si="74"/>
        <v>149.33333333333334</v>
      </c>
      <c r="AW119" s="74">
        <f t="shared" si="75"/>
        <v>97.292498933119205</v>
      </c>
    </row>
    <row r="120" spans="17:49" x14ac:dyDescent="0.25">
      <c r="Q120">
        <v>113</v>
      </c>
      <c r="R120" s="73">
        <f t="shared" si="49"/>
        <v>24</v>
      </c>
      <c r="S120" s="71">
        <f t="shared" si="79"/>
        <v>6.2777777777777786</v>
      </c>
      <c r="T120" s="71">
        <f t="shared" si="51"/>
        <v>14</v>
      </c>
      <c r="U120" s="74">
        <f t="shared" si="80"/>
        <v>10.761904761904763</v>
      </c>
      <c r="V120" s="73">
        <f>IF(Variable_Management!$B$20=3,2,IF((S120*R120/T120)&lt;((T120*(1-(T120/R120)))/(2*Lm*Fsw)),1,2))</f>
        <v>2</v>
      </c>
      <c r="W120" s="71">
        <f t="shared" si="81"/>
        <v>0.41666666666666663</v>
      </c>
      <c r="X120" s="74">
        <f t="shared" si="82"/>
        <v>0.58333333333333337</v>
      </c>
      <c r="Y120" s="73">
        <f t="shared" si="83"/>
        <v>5.099067599067598</v>
      </c>
      <c r="Z120" s="71">
        <f t="shared" si="77"/>
        <v>13.311438561438562</v>
      </c>
      <c r="AA120" s="71">
        <f t="shared" si="78"/>
        <v>10.862103923087989</v>
      </c>
      <c r="AB120" s="71">
        <v>0</v>
      </c>
      <c r="AC120" s="71">
        <f t="shared" si="84"/>
        <v>0.1887764826175416</v>
      </c>
      <c r="AD120" s="74">
        <f t="shared" si="67"/>
        <v>0.1887764826175416</v>
      </c>
      <c r="AE120" s="73">
        <f t="shared" si="76"/>
        <v>4.4841269841269842</v>
      </c>
      <c r="AF120" s="71">
        <f t="shared" si="68"/>
        <v>7.0114579331490052</v>
      </c>
      <c r="AG120" s="71">
        <f t="shared" si="85"/>
        <v>0.19664216939327248</v>
      </c>
      <c r="AH120" s="71">
        <f t="shared" si="86"/>
        <v>1.9602040816326534</v>
      </c>
      <c r="AI120" s="74">
        <f t="shared" si="69"/>
        <v>2.1568462510259256</v>
      </c>
      <c r="AJ120" s="73">
        <f t="shared" si="70"/>
        <v>6.2777777777777786</v>
      </c>
      <c r="AK120" s="71">
        <f t="shared" si="87"/>
        <v>8.29606890567125</v>
      </c>
      <c r="AL120" s="71">
        <f t="shared" si="88"/>
        <v>0.27529903715058152</v>
      </c>
      <c r="AM120" s="71">
        <f t="shared" si="95"/>
        <v>0</v>
      </c>
      <c r="AN120" s="188">
        <f t="shared" si="89"/>
        <v>5.8570329670329678E-2</v>
      </c>
      <c r="AO120" s="74">
        <f t="shared" si="72"/>
        <v>0.33386936682091117</v>
      </c>
      <c r="AP120" s="73">
        <f t="shared" si="90"/>
        <v>0.17697795245394524</v>
      </c>
      <c r="AQ120" s="206">
        <f t="shared" si="91"/>
        <v>0.1887764826175416</v>
      </c>
      <c r="AR120" s="206">
        <f t="shared" si="92"/>
        <v>1.0227460470128238</v>
      </c>
      <c r="AS120" s="71">
        <f t="shared" si="93"/>
        <v>0.1232</v>
      </c>
      <c r="AT120" s="74">
        <f t="shared" si="94"/>
        <v>4.6199999999999998E-5</v>
      </c>
      <c r="AU120" s="73">
        <f t="shared" si="73"/>
        <v>4.1912387825486892</v>
      </c>
      <c r="AV120" s="71">
        <f t="shared" si="74"/>
        <v>150.66666666666669</v>
      </c>
      <c r="AW120" s="74">
        <f t="shared" si="75"/>
        <v>97.293493819130092</v>
      </c>
    </row>
    <row r="121" spans="17:49" x14ac:dyDescent="0.25">
      <c r="Q121">
        <v>114</v>
      </c>
      <c r="R121" s="73">
        <f t="shared" si="49"/>
        <v>24</v>
      </c>
      <c r="S121" s="71">
        <f t="shared" si="79"/>
        <v>6.3333333333333339</v>
      </c>
      <c r="T121" s="71">
        <f t="shared" si="51"/>
        <v>14</v>
      </c>
      <c r="U121" s="74">
        <f t="shared" si="80"/>
        <v>10.857142857142858</v>
      </c>
      <c r="V121" s="73">
        <f>IF(Variable_Management!$B$20=3,2,IF((S121*R121/T121)&lt;((T121*(1-(T121/R121)))/(2*Lm*Fsw)),1,2))</f>
        <v>2</v>
      </c>
      <c r="W121" s="71">
        <f t="shared" si="81"/>
        <v>0.41666666666666663</v>
      </c>
      <c r="X121" s="74">
        <f t="shared" si="82"/>
        <v>0.58333333333333337</v>
      </c>
      <c r="Y121" s="73">
        <f t="shared" si="83"/>
        <v>5.099067599067598</v>
      </c>
      <c r="Z121" s="71">
        <f t="shared" si="77"/>
        <v>13.406676656676657</v>
      </c>
      <c r="AA121" s="71">
        <f t="shared" si="78"/>
        <v>10.956471081149408</v>
      </c>
      <c r="AB121" s="71">
        <v>0</v>
      </c>
      <c r="AC121" s="71">
        <f t="shared" si="84"/>
        <v>0.19207081368330123</v>
      </c>
      <c r="AD121" s="74">
        <f t="shared" si="67"/>
        <v>0.19207081368330123</v>
      </c>
      <c r="AE121" s="73">
        <f t="shared" si="76"/>
        <v>4.5238095238095237</v>
      </c>
      <c r="AF121" s="71">
        <f t="shared" si="68"/>
        <v>7.0723716717491376</v>
      </c>
      <c r="AG121" s="71">
        <f t="shared" si="85"/>
        <v>0.20007376425343876</v>
      </c>
      <c r="AH121" s="71">
        <f t="shared" si="86"/>
        <v>1.977551020408163</v>
      </c>
      <c r="AI121" s="74">
        <f t="shared" si="69"/>
        <v>2.1776247846616017</v>
      </c>
      <c r="AJ121" s="73">
        <f t="shared" si="70"/>
        <v>6.3333333333333339</v>
      </c>
      <c r="AK121" s="71">
        <f t="shared" si="87"/>
        <v>8.368143013160303</v>
      </c>
      <c r="AL121" s="71">
        <f t="shared" si="88"/>
        <v>0.28010326995481438</v>
      </c>
      <c r="AM121" s="71">
        <f t="shared" si="95"/>
        <v>0</v>
      </c>
      <c r="AN121" s="188">
        <f t="shared" si="89"/>
        <v>5.8989377289377296E-2</v>
      </c>
      <c r="AO121" s="74">
        <f t="shared" si="72"/>
        <v>0.33909264724419169</v>
      </c>
      <c r="AP121" s="73">
        <f t="shared" si="90"/>
        <v>0.18006638782809492</v>
      </c>
      <c r="AQ121" s="206">
        <f t="shared" si="91"/>
        <v>0.19207081368330123</v>
      </c>
      <c r="AR121" s="206">
        <f t="shared" si="92"/>
        <v>1.0227460470128238</v>
      </c>
      <c r="AS121" s="71">
        <f t="shared" si="93"/>
        <v>0.1232</v>
      </c>
      <c r="AT121" s="74">
        <f t="shared" si="94"/>
        <v>4.6199999999999998E-5</v>
      </c>
      <c r="AU121" s="73">
        <f t="shared" si="73"/>
        <v>4.2269176941133146</v>
      </c>
      <c r="AV121" s="71">
        <f t="shared" si="74"/>
        <v>152</v>
      </c>
      <c r="AW121" s="74">
        <f t="shared" si="75"/>
        <v>97.294372982260668</v>
      </c>
    </row>
    <row r="122" spans="17:49" x14ac:dyDescent="0.25">
      <c r="Q122">
        <v>115</v>
      </c>
      <c r="R122" s="73">
        <f t="shared" si="49"/>
        <v>24</v>
      </c>
      <c r="S122" s="71">
        <f t="shared" si="79"/>
        <v>6.3888888888888893</v>
      </c>
      <c r="T122" s="71">
        <f t="shared" si="51"/>
        <v>14</v>
      </c>
      <c r="U122" s="74">
        <f t="shared" si="80"/>
        <v>10.952380952380953</v>
      </c>
      <c r="V122" s="73">
        <f>IF(Variable_Management!$B$20=3,2,IF((S122*R122/T122)&lt;((T122*(1-(T122/R122)))/(2*Lm*Fsw)),1,2))</f>
        <v>2</v>
      </c>
      <c r="W122" s="71">
        <f t="shared" si="81"/>
        <v>0.41666666666666663</v>
      </c>
      <c r="X122" s="74">
        <f t="shared" si="82"/>
        <v>0.58333333333333337</v>
      </c>
      <c r="Y122" s="73">
        <f t="shared" si="83"/>
        <v>5.099067599067598</v>
      </c>
      <c r="Z122" s="71">
        <f t="shared" si="77"/>
        <v>13.501914751914752</v>
      </c>
      <c r="AA122" s="71">
        <f t="shared" si="78"/>
        <v>11.050853182344438</v>
      </c>
      <c r="AB122" s="71">
        <v>0</v>
      </c>
      <c r="AC122" s="71">
        <f t="shared" si="84"/>
        <v>0.19539416969237153</v>
      </c>
      <c r="AD122" s="74">
        <f t="shared" si="67"/>
        <v>0.19539416969237153</v>
      </c>
      <c r="AE122" s="73">
        <f t="shared" si="76"/>
        <v>4.5634920634920633</v>
      </c>
      <c r="AF122" s="71">
        <f t="shared" si="68"/>
        <v>7.1332950561005406</v>
      </c>
      <c r="AG122" s="71">
        <f t="shared" si="85"/>
        <v>0.20353559342955369</v>
      </c>
      <c r="AH122" s="71">
        <f t="shared" si="86"/>
        <v>1.9948979591836733</v>
      </c>
      <c r="AI122" s="74">
        <f t="shared" si="69"/>
        <v>2.1984335526132268</v>
      </c>
      <c r="AJ122" s="73">
        <f t="shared" si="70"/>
        <v>6.3888888888888893</v>
      </c>
      <c r="AK122" s="71">
        <f t="shared" si="87"/>
        <v>8.4402285336561693</v>
      </c>
      <c r="AL122" s="71">
        <f t="shared" si="88"/>
        <v>0.28494983080137509</v>
      </c>
      <c r="AM122" s="71">
        <f t="shared" si="95"/>
        <v>0</v>
      </c>
      <c r="AN122" s="188">
        <f t="shared" si="89"/>
        <v>5.9408424908424913E-2</v>
      </c>
      <c r="AO122" s="74">
        <f t="shared" si="72"/>
        <v>0.3443582557098</v>
      </c>
      <c r="AP122" s="73">
        <f t="shared" si="90"/>
        <v>0.18318203408659831</v>
      </c>
      <c r="AQ122" s="206">
        <f t="shared" si="91"/>
        <v>0.19539416969237153</v>
      </c>
      <c r="AR122" s="206">
        <f t="shared" si="92"/>
        <v>1.0227460470128238</v>
      </c>
      <c r="AS122" s="71">
        <f t="shared" si="93"/>
        <v>0.1232</v>
      </c>
      <c r="AT122" s="74">
        <f t="shared" si="94"/>
        <v>4.6199999999999998E-5</v>
      </c>
      <c r="AU122" s="73">
        <f t="shared" si="73"/>
        <v>4.2627544288071926</v>
      </c>
      <c r="AV122" s="71">
        <f t="shared" si="74"/>
        <v>153.33333333333334</v>
      </c>
      <c r="AW122" s="74">
        <f t="shared" si="75"/>
        <v>97.295139435668631</v>
      </c>
    </row>
    <row r="123" spans="17:49" x14ac:dyDescent="0.25">
      <c r="Q123">
        <v>116</v>
      </c>
      <c r="R123" s="73">
        <f t="shared" si="49"/>
        <v>24</v>
      </c>
      <c r="S123" s="71">
        <f t="shared" si="79"/>
        <v>6.4444444444444446</v>
      </c>
      <c r="T123" s="71">
        <f t="shared" si="51"/>
        <v>14</v>
      </c>
      <c r="U123" s="74">
        <f t="shared" si="80"/>
        <v>11.047619047619049</v>
      </c>
      <c r="V123" s="73">
        <f>IF(Variable_Management!$B$20=3,2,IF((S123*R123/T123)&lt;((T123*(1-(T123/R123)))/(2*Lm*Fsw)),1,2))</f>
        <v>2</v>
      </c>
      <c r="W123" s="71">
        <f t="shared" si="81"/>
        <v>0.41666666666666663</v>
      </c>
      <c r="X123" s="74">
        <f t="shared" si="82"/>
        <v>0.58333333333333337</v>
      </c>
      <c r="Y123" s="73">
        <f t="shared" si="83"/>
        <v>5.099067599067598</v>
      </c>
      <c r="Z123" s="71">
        <f t="shared" si="77"/>
        <v>13.597152847152849</v>
      </c>
      <c r="AA123" s="71">
        <f t="shared" si="78"/>
        <v>11.145249847041129</v>
      </c>
      <c r="AB123" s="71">
        <v>0</v>
      </c>
      <c r="AC123" s="71">
        <f t="shared" si="84"/>
        <v>0.1987465506447525</v>
      </c>
      <c r="AD123" s="74">
        <f t="shared" si="67"/>
        <v>0.1987465506447525</v>
      </c>
      <c r="AE123" s="73">
        <f t="shared" si="76"/>
        <v>4.6031746031746037</v>
      </c>
      <c r="AF123" s="71">
        <f t="shared" si="68"/>
        <v>7.1942278411518421</v>
      </c>
      <c r="AG123" s="71">
        <f t="shared" si="85"/>
        <v>0.20702765692161718</v>
      </c>
      <c r="AH123" s="71">
        <f t="shared" si="86"/>
        <v>2.0122448979591834</v>
      </c>
      <c r="AI123" s="74">
        <f t="shared" si="69"/>
        <v>2.2192725548808006</v>
      </c>
      <c r="AJ123" s="73">
        <f t="shared" si="70"/>
        <v>6.4444444444444455</v>
      </c>
      <c r="AK123" s="71">
        <f t="shared" si="87"/>
        <v>8.5123251772101618</v>
      </c>
      <c r="AL123" s="71">
        <f t="shared" si="88"/>
        <v>0.28983871969026404</v>
      </c>
      <c r="AM123" s="71">
        <f t="shared" si="95"/>
        <v>0</v>
      </c>
      <c r="AN123" s="188">
        <f t="shared" si="89"/>
        <v>5.9827472527472537E-2</v>
      </c>
      <c r="AO123" s="74">
        <f t="shared" si="72"/>
        <v>0.34966619221773659</v>
      </c>
      <c r="AP123" s="73">
        <f t="shared" si="90"/>
        <v>0.18632489122945545</v>
      </c>
      <c r="AQ123" s="206">
        <f t="shared" si="91"/>
        <v>0.1987465506447525</v>
      </c>
      <c r="AR123" s="206">
        <f t="shared" si="92"/>
        <v>1.0227460470128238</v>
      </c>
      <c r="AS123" s="71">
        <f t="shared" si="93"/>
        <v>0.1232</v>
      </c>
      <c r="AT123" s="74">
        <f t="shared" si="94"/>
        <v>4.6199999999999998E-5</v>
      </c>
      <c r="AU123" s="73">
        <f t="shared" si="73"/>
        <v>4.2987489866303212</v>
      </c>
      <c r="AV123" s="71">
        <f t="shared" si="74"/>
        <v>154.66666666666669</v>
      </c>
      <c r="AW123" s="74">
        <f t="shared" si="75"/>
        <v>97.295796089379664</v>
      </c>
    </row>
    <row r="124" spans="17:49" x14ac:dyDescent="0.25">
      <c r="Q124">
        <v>117</v>
      </c>
      <c r="R124" s="73">
        <f t="shared" si="49"/>
        <v>24</v>
      </c>
      <c r="S124" s="71">
        <f t="shared" si="79"/>
        <v>6.5000000000000009</v>
      </c>
      <c r="T124" s="71">
        <f t="shared" si="51"/>
        <v>14</v>
      </c>
      <c r="U124" s="74">
        <f t="shared" si="80"/>
        <v>11.142857142857144</v>
      </c>
      <c r="V124" s="73">
        <f>IF(Variable_Management!$B$20=3,2,IF((S124*R124/T124)&lt;((T124*(1-(T124/R124)))/(2*Lm*Fsw)),1,2))</f>
        <v>2</v>
      </c>
      <c r="W124" s="71">
        <f t="shared" si="81"/>
        <v>0.41666666666666663</v>
      </c>
      <c r="X124" s="74">
        <f t="shared" si="82"/>
        <v>0.58333333333333337</v>
      </c>
      <c r="Y124" s="73">
        <f t="shared" si="83"/>
        <v>5.099067599067598</v>
      </c>
      <c r="Z124" s="71">
        <f t="shared" si="77"/>
        <v>13.692390942390944</v>
      </c>
      <c r="AA124" s="71">
        <f t="shared" si="78"/>
        <v>11.239660708303322</v>
      </c>
      <c r="AB124" s="71">
        <v>0</v>
      </c>
      <c r="AC124" s="71">
        <f t="shared" si="84"/>
        <v>0.20212795654044408</v>
      </c>
      <c r="AD124" s="74">
        <f t="shared" si="67"/>
        <v>0.20212795654044408</v>
      </c>
      <c r="AE124" s="73">
        <f t="shared" si="76"/>
        <v>4.6428571428571432</v>
      </c>
      <c r="AF124" s="71">
        <f t="shared" si="68"/>
        <v>7.2551697900467715</v>
      </c>
      <c r="AG124" s="71">
        <f t="shared" si="85"/>
        <v>0.21054995472962926</v>
      </c>
      <c r="AH124" s="71">
        <f t="shared" si="86"/>
        <v>2.0295918367346939</v>
      </c>
      <c r="AI124" s="74">
        <f t="shared" si="69"/>
        <v>2.2401417914643234</v>
      </c>
      <c r="AJ124" s="73">
        <f t="shared" si="70"/>
        <v>6.5000000000000009</v>
      </c>
      <c r="AK124" s="71">
        <f t="shared" si="87"/>
        <v>8.5844326635701584</v>
      </c>
      <c r="AL124" s="71">
        <f t="shared" si="88"/>
        <v>0.29476993662148099</v>
      </c>
      <c r="AM124" s="71">
        <f t="shared" si="95"/>
        <v>0</v>
      </c>
      <c r="AN124" s="188">
        <f t="shared" si="89"/>
        <v>6.0246520146520155E-2</v>
      </c>
      <c r="AO124" s="74">
        <f t="shared" si="72"/>
        <v>0.35501645676800114</v>
      </c>
      <c r="AP124" s="73">
        <f t="shared" si="90"/>
        <v>0.18949495925666632</v>
      </c>
      <c r="AQ124" s="206">
        <f t="shared" si="91"/>
        <v>0.20212795654044408</v>
      </c>
      <c r="AR124" s="206">
        <f t="shared" si="92"/>
        <v>1.0227460470128238</v>
      </c>
      <c r="AS124" s="71">
        <f t="shared" si="93"/>
        <v>0.1232</v>
      </c>
      <c r="AT124" s="74">
        <f t="shared" si="94"/>
        <v>4.6199999999999998E-5</v>
      </c>
      <c r="AU124" s="73">
        <f t="shared" si="73"/>
        <v>4.3349013675827033</v>
      </c>
      <c r="AV124" s="71">
        <f t="shared" si="74"/>
        <v>156.00000000000003</v>
      </c>
      <c r="AW124" s="74">
        <f t="shared" si="75"/>
        <v>97.296345754662269</v>
      </c>
    </row>
    <row r="125" spans="17:49" x14ac:dyDescent="0.25">
      <c r="Q125">
        <v>118</v>
      </c>
      <c r="R125" s="73">
        <f t="shared" si="49"/>
        <v>24</v>
      </c>
      <c r="S125" s="71">
        <f t="shared" si="79"/>
        <v>6.5555555555555562</v>
      </c>
      <c r="T125" s="71">
        <f t="shared" si="51"/>
        <v>14</v>
      </c>
      <c r="U125" s="74">
        <f t="shared" si="80"/>
        <v>11.238095238095239</v>
      </c>
      <c r="V125" s="73">
        <f>IF(Variable_Management!$B$20=3,2,IF((S125*R125/T125)&lt;((T125*(1-(T125/R125)))/(2*Lm*Fsw)),1,2))</f>
        <v>2</v>
      </c>
      <c r="W125" s="71">
        <f t="shared" si="81"/>
        <v>0.41666666666666663</v>
      </c>
      <c r="X125" s="74">
        <f t="shared" si="82"/>
        <v>0.58333333333333337</v>
      </c>
      <c r="Y125" s="73">
        <f t="shared" si="83"/>
        <v>5.099067599067598</v>
      </c>
      <c r="Z125" s="71">
        <f t="shared" si="77"/>
        <v>13.787629037629038</v>
      </c>
      <c r="AA125" s="71">
        <f t="shared" si="78"/>
        <v>11.334085411366635</v>
      </c>
      <c r="AB125" s="71">
        <v>0</v>
      </c>
      <c r="AC125" s="71">
        <f t="shared" si="84"/>
        <v>0.20553838737944641</v>
      </c>
      <c r="AD125" s="74">
        <f t="shared" si="67"/>
        <v>0.20553838737944641</v>
      </c>
      <c r="AE125" s="73">
        <f t="shared" si="76"/>
        <v>4.6825396825396828</v>
      </c>
      <c r="AF125" s="71">
        <f t="shared" si="68"/>
        <v>7.3161206737859024</v>
      </c>
      <c r="AG125" s="71">
        <f t="shared" si="85"/>
        <v>0.21410248685358993</v>
      </c>
      <c r="AH125" s="71">
        <f t="shared" si="86"/>
        <v>2.046938775510204</v>
      </c>
      <c r="AI125" s="74">
        <f t="shared" si="69"/>
        <v>2.2610412623637939</v>
      </c>
      <c r="AJ125" s="73">
        <f t="shared" si="70"/>
        <v>6.5555555555555562</v>
      </c>
      <c r="AK125" s="71">
        <f t="shared" si="87"/>
        <v>8.6565507217803859</v>
      </c>
      <c r="AL125" s="71">
        <f t="shared" si="88"/>
        <v>0.29974348159502606</v>
      </c>
      <c r="AM125" s="71">
        <f t="shared" si="95"/>
        <v>0</v>
      </c>
      <c r="AN125" s="188">
        <f t="shared" si="89"/>
        <v>6.0665567765567772E-2</v>
      </c>
      <c r="AO125" s="74">
        <f t="shared" si="72"/>
        <v>0.36040904936059381</v>
      </c>
      <c r="AP125" s="73">
        <f t="shared" si="90"/>
        <v>0.192692238168231</v>
      </c>
      <c r="AQ125" s="206">
        <f t="shared" si="91"/>
        <v>0.20553838737944641</v>
      </c>
      <c r="AR125" s="206">
        <f t="shared" si="92"/>
        <v>1.0227460470128238</v>
      </c>
      <c r="AS125" s="71">
        <f t="shared" si="93"/>
        <v>0.1232</v>
      </c>
      <c r="AT125" s="74">
        <f t="shared" si="94"/>
        <v>4.6199999999999998E-5</v>
      </c>
      <c r="AU125" s="73">
        <f t="shared" si="73"/>
        <v>4.371211571664336</v>
      </c>
      <c r="AV125" s="71">
        <f t="shared" si="74"/>
        <v>157.33333333333334</v>
      </c>
      <c r="AW125" s="74">
        <f t="shared" si="75"/>
        <v>97.29679114818174</v>
      </c>
    </row>
    <row r="126" spans="17:49" x14ac:dyDescent="0.25">
      <c r="Q126">
        <v>119</v>
      </c>
      <c r="R126" s="73">
        <f t="shared" si="49"/>
        <v>24</v>
      </c>
      <c r="S126" s="71">
        <f t="shared" si="79"/>
        <v>6.6111111111111116</v>
      </c>
      <c r="T126" s="71">
        <f t="shared" si="51"/>
        <v>14</v>
      </c>
      <c r="U126" s="74">
        <f t="shared" si="80"/>
        <v>11.333333333333334</v>
      </c>
      <c r="V126" s="73">
        <f>IF(Variable_Management!$B$20=3,2,IF((S126*R126/T126)&lt;((T126*(1-(T126/R126)))/(2*Lm*Fsw)),1,2))</f>
        <v>2</v>
      </c>
      <c r="W126" s="71">
        <f t="shared" si="81"/>
        <v>0.41666666666666663</v>
      </c>
      <c r="X126" s="74">
        <f t="shared" si="82"/>
        <v>0.58333333333333337</v>
      </c>
      <c r="Y126" s="73">
        <f t="shared" si="83"/>
        <v>5.099067599067598</v>
      </c>
      <c r="Z126" s="71">
        <f t="shared" si="77"/>
        <v>13.882867132867133</v>
      </c>
      <c r="AA126" s="71">
        <f t="shared" si="78"/>
        <v>11.428523613140042</v>
      </c>
      <c r="AB126" s="71">
        <v>0</v>
      </c>
      <c r="AC126" s="71">
        <f t="shared" si="84"/>
        <v>0.20897784316175927</v>
      </c>
      <c r="AD126" s="74">
        <f t="shared" si="67"/>
        <v>0.20897784316175927</v>
      </c>
      <c r="AE126" s="73">
        <f t="shared" si="76"/>
        <v>4.7222222222222223</v>
      </c>
      <c r="AF126" s="71">
        <f t="shared" si="68"/>
        <v>7.3770802709049335</v>
      </c>
      <c r="AG126" s="71">
        <f t="shared" si="85"/>
        <v>0.21768525329349922</v>
      </c>
      <c r="AH126" s="71">
        <f t="shared" si="86"/>
        <v>2.0642857142857141</v>
      </c>
      <c r="AI126" s="74">
        <f t="shared" si="69"/>
        <v>2.2819709675792135</v>
      </c>
      <c r="AJ126" s="73">
        <f t="shared" si="70"/>
        <v>6.6111111111111116</v>
      </c>
      <c r="AK126" s="71">
        <f t="shared" si="87"/>
        <v>8.7286790898007443</v>
      </c>
      <c r="AL126" s="71">
        <f t="shared" si="88"/>
        <v>0.30475935461089898</v>
      </c>
      <c r="AM126" s="71">
        <f t="shared" si="95"/>
        <v>0</v>
      </c>
      <c r="AN126" s="188">
        <f t="shared" si="89"/>
        <v>6.108461538461539E-2</v>
      </c>
      <c r="AO126" s="74">
        <f t="shared" si="72"/>
        <v>0.36584396999551438</v>
      </c>
      <c r="AP126" s="73">
        <f t="shared" si="90"/>
        <v>0.1959167279641493</v>
      </c>
      <c r="AQ126" s="206">
        <f t="shared" si="91"/>
        <v>0.20897784316175927</v>
      </c>
      <c r="AR126" s="206">
        <f t="shared" si="92"/>
        <v>1.0227460470128238</v>
      </c>
      <c r="AS126" s="71">
        <f t="shared" si="93"/>
        <v>0.1232</v>
      </c>
      <c r="AT126" s="74">
        <f t="shared" si="94"/>
        <v>4.6199999999999998E-5</v>
      </c>
      <c r="AU126" s="73">
        <f t="shared" si="73"/>
        <v>4.4076795988752195</v>
      </c>
      <c r="AV126" s="71">
        <f t="shared" si="74"/>
        <v>158.66666666666669</v>
      </c>
      <c r="AW126" s="74">
        <f t="shared" si="75"/>
        <v>97.297134895946186</v>
      </c>
    </row>
    <row r="127" spans="17:49" x14ac:dyDescent="0.25">
      <c r="Q127">
        <v>120</v>
      </c>
      <c r="R127" s="73">
        <f t="shared" si="49"/>
        <v>24</v>
      </c>
      <c r="S127" s="71">
        <f t="shared" si="79"/>
        <v>6.666666666666667</v>
      </c>
      <c r="T127" s="71">
        <f t="shared" si="51"/>
        <v>14</v>
      </c>
      <c r="U127" s="74">
        <f t="shared" si="80"/>
        <v>11.428571428571429</v>
      </c>
      <c r="V127" s="73">
        <f>IF(Variable_Management!$B$20=3,2,IF((S127*R127/T127)&lt;((T127*(1-(T127/R127)))/(2*Lm*Fsw)),1,2))</f>
        <v>2</v>
      </c>
      <c r="W127" s="71">
        <f t="shared" si="81"/>
        <v>0.41666666666666663</v>
      </c>
      <c r="X127" s="74">
        <f t="shared" si="82"/>
        <v>0.58333333333333337</v>
      </c>
      <c r="Y127" s="73">
        <f t="shared" si="83"/>
        <v>5.099067599067598</v>
      </c>
      <c r="Z127" s="71">
        <f t="shared" si="77"/>
        <v>13.978105228105228</v>
      </c>
      <c r="AA127" s="71">
        <f t="shared" si="78"/>
        <v>11.522974981731682</v>
      </c>
      <c r="AB127" s="71">
        <v>0</v>
      </c>
      <c r="AC127" s="71">
        <f t="shared" si="84"/>
        <v>0.21244632388738283</v>
      </c>
      <c r="AD127" s="74">
        <f t="shared" si="67"/>
        <v>0.21244632388738283</v>
      </c>
      <c r="AE127" s="73">
        <f t="shared" si="76"/>
        <v>4.7619047619047619</v>
      </c>
      <c r="AF127" s="71">
        <f t="shared" si="68"/>
        <v>7.4380483671685864</v>
      </c>
      <c r="AG127" s="71">
        <f t="shared" si="85"/>
        <v>0.2212982540493571</v>
      </c>
      <c r="AH127" s="71">
        <f t="shared" si="86"/>
        <v>2.0816326530612241</v>
      </c>
      <c r="AI127" s="74">
        <f t="shared" si="69"/>
        <v>2.3029309071105812</v>
      </c>
      <c r="AJ127" s="73">
        <f t="shared" si="70"/>
        <v>6.666666666666667</v>
      </c>
      <c r="AK127" s="71">
        <f t="shared" si="87"/>
        <v>8.8008175141446383</v>
      </c>
      <c r="AL127" s="71">
        <f t="shared" si="88"/>
        <v>0.30981755566910008</v>
      </c>
      <c r="AM127" s="71">
        <f t="shared" si="95"/>
        <v>0</v>
      </c>
      <c r="AN127" s="188">
        <f t="shared" si="89"/>
        <v>6.1503663003663007E-2</v>
      </c>
      <c r="AO127" s="74">
        <f t="shared" si="72"/>
        <v>0.37132121867276308</v>
      </c>
      <c r="AP127" s="73">
        <f t="shared" si="90"/>
        <v>0.19916842864442141</v>
      </c>
      <c r="AQ127" s="206">
        <f t="shared" si="91"/>
        <v>0.21244632388738283</v>
      </c>
      <c r="AR127" s="206">
        <f t="shared" si="92"/>
        <v>1.0227460470128238</v>
      </c>
      <c r="AS127" s="71">
        <f t="shared" si="93"/>
        <v>0.1232</v>
      </c>
      <c r="AT127" s="74">
        <f t="shared" si="94"/>
        <v>4.6199999999999998E-5</v>
      </c>
      <c r="AU127" s="73">
        <f t="shared" si="73"/>
        <v>4.4443054492153555</v>
      </c>
      <c r="AV127" s="71">
        <f t="shared" si="74"/>
        <v>160</v>
      </c>
      <c r="AW127" s="74">
        <f t="shared" si="75"/>
        <v>97.29737953705677</v>
      </c>
    </row>
    <row r="128" spans="17:49" x14ac:dyDescent="0.25">
      <c r="Q128">
        <v>121</v>
      </c>
      <c r="R128" s="73">
        <f t="shared" si="49"/>
        <v>24</v>
      </c>
      <c r="S128" s="71">
        <f t="shared" si="79"/>
        <v>6.7222222222222223</v>
      </c>
      <c r="T128" s="71">
        <f t="shared" si="51"/>
        <v>14</v>
      </c>
      <c r="U128" s="74">
        <f t="shared" si="80"/>
        <v>11.523809523809524</v>
      </c>
      <c r="V128" s="73">
        <f>IF(Variable_Management!$B$20=3,2,IF((S128*R128/T128)&lt;((T128*(1-(T128/R128)))/(2*Lm*Fsw)),1,2))</f>
        <v>2</v>
      </c>
      <c r="W128" s="71">
        <f t="shared" si="81"/>
        <v>0.41666666666666663</v>
      </c>
      <c r="X128" s="74">
        <f t="shared" si="82"/>
        <v>0.58333333333333337</v>
      </c>
      <c r="Y128" s="73">
        <f t="shared" si="83"/>
        <v>5.099067599067598</v>
      </c>
      <c r="Z128" s="71">
        <f t="shared" si="77"/>
        <v>14.073343323343323</v>
      </c>
      <c r="AA128" s="71">
        <f t="shared" si="78"/>
        <v>11.617439195997461</v>
      </c>
      <c r="AB128" s="71">
        <v>0</v>
      </c>
      <c r="AC128" s="71">
        <f t="shared" si="84"/>
        <v>0.215943829556317</v>
      </c>
      <c r="AD128" s="74">
        <f t="shared" si="67"/>
        <v>0.215943829556317</v>
      </c>
      <c r="AE128" s="73">
        <f t="shared" si="76"/>
        <v>4.8015873015873014</v>
      </c>
      <c r="AF128" s="71">
        <f t="shared" si="68"/>
        <v>7.4990247552792422</v>
      </c>
      <c r="AG128" s="71">
        <f t="shared" si="85"/>
        <v>0.2249414891211636</v>
      </c>
      <c r="AH128" s="71">
        <f t="shared" si="86"/>
        <v>2.0989795918367342</v>
      </c>
      <c r="AI128" s="74">
        <f t="shared" si="69"/>
        <v>2.3239210809578976</v>
      </c>
      <c r="AJ128" s="73">
        <f t="shared" si="70"/>
        <v>6.7222222222222223</v>
      </c>
      <c r="AK128" s="71">
        <f t="shared" si="87"/>
        <v>8.8729657495342149</v>
      </c>
      <c r="AL128" s="71">
        <f t="shared" si="88"/>
        <v>0.31491808476962913</v>
      </c>
      <c r="AM128" s="71">
        <f t="shared" si="95"/>
        <v>0</v>
      </c>
      <c r="AN128" s="188">
        <f t="shared" si="89"/>
        <v>6.1922710622710625E-2</v>
      </c>
      <c r="AO128" s="74">
        <f t="shared" si="72"/>
        <v>0.37684079539233972</v>
      </c>
      <c r="AP128" s="73">
        <f t="shared" si="90"/>
        <v>0.2024473402090472</v>
      </c>
      <c r="AQ128" s="206">
        <f t="shared" si="91"/>
        <v>0.215943829556317</v>
      </c>
      <c r="AR128" s="206">
        <f t="shared" si="92"/>
        <v>1.0227460470128238</v>
      </c>
      <c r="AS128" s="71">
        <f t="shared" si="93"/>
        <v>0.1232</v>
      </c>
      <c r="AT128" s="74">
        <f t="shared" si="94"/>
        <v>4.6199999999999998E-5</v>
      </c>
      <c r="AU128" s="73">
        <f t="shared" si="73"/>
        <v>4.4810891226847431</v>
      </c>
      <c r="AV128" s="71">
        <f t="shared" si="74"/>
        <v>161.33333333333334</v>
      </c>
      <c r="AW128" s="74">
        <f t="shared" si="75"/>
        <v>97.297527527273246</v>
      </c>
    </row>
    <row r="129" spans="17:49" x14ac:dyDescent="0.25">
      <c r="Q129">
        <v>122</v>
      </c>
      <c r="R129" s="73">
        <f t="shared" si="49"/>
        <v>24</v>
      </c>
      <c r="S129" s="71">
        <f t="shared" si="79"/>
        <v>6.7777777777777786</v>
      </c>
      <c r="T129" s="71">
        <f t="shared" si="51"/>
        <v>14</v>
      </c>
      <c r="U129" s="74">
        <f t="shared" si="80"/>
        <v>11.61904761904762</v>
      </c>
      <c r="V129" s="73">
        <f>IF(Variable_Management!$B$20=3,2,IF((S129*R129/T129)&lt;((T129*(1-(T129/R129)))/(2*Lm*Fsw)),1,2))</f>
        <v>2</v>
      </c>
      <c r="W129" s="71">
        <f t="shared" si="81"/>
        <v>0.41666666666666663</v>
      </c>
      <c r="X129" s="74">
        <f t="shared" si="82"/>
        <v>0.58333333333333337</v>
      </c>
      <c r="Y129" s="73">
        <f t="shared" si="83"/>
        <v>5.099067599067598</v>
      </c>
      <c r="Z129" s="71">
        <f t="shared" si="77"/>
        <v>14.16858141858142</v>
      </c>
      <c r="AA129" s="71">
        <f t="shared" si="78"/>
        <v>11.711915945111254</v>
      </c>
      <c r="AB129" s="71">
        <v>0</v>
      </c>
      <c r="AC129" s="71">
        <f t="shared" si="84"/>
        <v>0.219470360168562</v>
      </c>
      <c r="AD129" s="74">
        <f t="shared" si="67"/>
        <v>0.219470360168562</v>
      </c>
      <c r="AE129" s="73">
        <f t="shared" si="76"/>
        <v>4.8412698412698418</v>
      </c>
      <c r="AF129" s="71">
        <f t="shared" si="68"/>
        <v>7.560009234599498</v>
      </c>
      <c r="AG129" s="71">
        <f t="shared" si="85"/>
        <v>0.22861495850891878</v>
      </c>
      <c r="AH129" s="71">
        <f t="shared" si="86"/>
        <v>2.1163265306122447</v>
      </c>
      <c r="AI129" s="74">
        <f t="shared" si="69"/>
        <v>2.3449414891211635</v>
      </c>
      <c r="AJ129" s="73">
        <f t="shared" si="70"/>
        <v>6.7777777777777786</v>
      </c>
      <c r="AK129" s="71">
        <f t="shared" si="87"/>
        <v>8.9451235585720994</v>
      </c>
      <c r="AL129" s="71">
        <f t="shared" si="88"/>
        <v>0.32006094191248635</v>
      </c>
      <c r="AM129" s="71">
        <f t="shared" si="95"/>
        <v>0</v>
      </c>
      <c r="AN129" s="188">
        <f t="shared" si="89"/>
        <v>6.2341758241758249E-2</v>
      </c>
      <c r="AO129" s="74">
        <f t="shared" si="72"/>
        <v>0.3824027001542446</v>
      </c>
      <c r="AP129" s="73">
        <f t="shared" si="90"/>
        <v>0.20575346265802688</v>
      </c>
      <c r="AQ129" s="206">
        <f t="shared" si="91"/>
        <v>0.219470360168562</v>
      </c>
      <c r="AR129" s="206">
        <f t="shared" si="92"/>
        <v>1.0227460470128238</v>
      </c>
      <c r="AS129" s="71">
        <f t="shared" si="93"/>
        <v>0.1232</v>
      </c>
      <c r="AT129" s="74">
        <f t="shared" si="94"/>
        <v>4.6199999999999998E-5</v>
      </c>
      <c r="AU129" s="73">
        <f t="shared" si="73"/>
        <v>4.5180306192833823</v>
      </c>
      <c r="AV129" s="71">
        <f t="shared" si="74"/>
        <v>162.66666666666669</v>
      </c>
      <c r="AW129" s="74">
        <f t="shared" si="75"/>
        <v>97.297581242405315</v>
      </c>
    </row>
    <row r="130" spans="17:49" x14ac:dyDescent="0.25">
      <c r="Q130">
        <v>123</v>
      </c>
      <c r="R130" s="73">
        <f t="shared" si="49"/>
        <v>24</v>
      </c>
      <c r="S130" s="71">
        <f t="shared" si="79"/>
        <v>6.8333333333333339</v>
      </c>
      <c r="T130" s="71">
        <f t="shared" si="51"/>
        <v>14</v>
      </c>
      <c r="U130" s="74">
        <f t="shared" si="80"/>
        <v>11.714285714285714</v>
      </c>
      <c r="V130" s="73">
        <f>IF(Variable_Management!$B$20=3,2,IF((S130*R130/T130)&lt;((T130*(1-(T130/R130)))/(2*Lm*Fsw)),1,2))</f>
        <v>2</v>
      </c>
      <c r="W130" s="71">
        <f t="shared" si="81"/>
        <v>0.41666666666666663</v>
      </c>
      <c r="X130" s="74">
        <f t="shared" si="82"/>
        <v>0.58333333333333337</v>
      </c>
      <c r="Y130" s="73">
        <f t="shared" si="83"/>
        <v>5.099067599067598</v>
      </c>
      <c r="Z130" s="71">
        <f t="shared" si="77"/>
        <v>14.263819513819513</v>
      </c>
      <c r="AA130" s="71">
        <f t="shared" si="78"/>
        <v>11.806404928155455</v>
      </c>
      <c r="AB130" s="71">
        <v>0</v>
      </c>
      <c r="AC130" s="71">
        <f t="shared" si="84"/>
        <v>0.22302591572411748</v>
      </c>
      <c r="AD130" s="74">
        <f t="shared" si="67"/>
        <v>0.22302591572411748</v>
      </c>
      <c r="AE130" s="73">
        <f t="shared" si="76"/>
        <v>4.8809523809523805</v>
      </c>
      <c r="AF130" s="71">
        <f t="shared" si="68"/>
        <v>7.6210016108878769</v>
      </c>
      <c r="AG130" s="71">
        <f t="shared" si="85"/>
        <v>0.23231866221262246</v>
      </c>
      <c r="AH130" s="71">
        <f t="shared" si="86"/>
        <v>2.1336734693877548</v>
      </c>
      <c r="AI130" s="74">
        <f t="shared" si="69"/>
        <v>2.3659921316003771</v>
      </c>
      <c r="AJ130" s="73">
        <f t="shared" si="70"/>
        <v>6.833333333333333</v>
      </c>
      <c r="AK130" s="71">
        <f t="shared" si="87"/>
        <v>9.0172907114286751</v>
      </c>
      <c r="AL130" s="71">
        <f t="shared" si="88"/>
        <v>0.32524612709767142</v>
      </c>
      <c r="AM130" s="71">
        <f t="shared" si="95"/>
        <v>0</v>
      </c>
      <c r="AN130" s="188">
        <f t="shared" si="89"/>
        <v>6.276080586080586E-2</v>
      </c>
      <c r="AO130" s="74">
        <f t="shared" si="72"/>
        <v>0.38800693295847727</v>
      </c>
      <c r="AP130" s="73">
        <f t="shared" si="90"/>
        <v>0.20908679599136012</v>
      </c>
      <c r="AQ130" s="206">
        <f t="shared" si="91"/>
        <v>0.22302591572411748</v>
      </c>
      <c r="AR130" s="206">
        <f t="shared" si="92"/>
        <v>1.0227460470128238</v>
      </c>
      <c r="AS130" s="71">
        <f t="shared" si="93"/>
        <v>0.1232</v>
      </c>
      <c r="AT130" s="74">
        <f t="shared" si="94"/>
        <v>4.6199999999999998E-5</v>
      </c>
      <c r="AU130" s="73">
        <f t="shared" si="73"/>
        <v>4.5551299390112741</v>
      </c>
      <c r="AV130" s="71">
        <f t="shared" si="74"/>
        <v>164</v>
      </c>
      <c r="AW130" s="74">
        <f t="shared" si="75"/>
        <v>97.297542981539948</v>
      </c>
    </row>
    <row r="131" spans="17:49" x14ac:dyDescent="0.25">
      <c r="Q131">
        <v>124</v>
      </c>
      <c r="R131" s="73">
        <f t="shared" si="49"/>
        <v>24</v>
      </c>
      <c r="S131" s="71">
        <f t="shared" si="79"/>
        <v>6.8888888888888893</v>
      </c>
      <c r="T131" s="71">
        <f t="shared" si="51"/>
        <v>14</v>
      </c>
      <c r="U131" s="74">
        <f t="shared" si="80"/>
        <v>11.80952380952381</v>
      </c>
      <c r="V131" s="73">
        <f>IF(Variable_Management!$B$20=3,2,IF((S131*R131/T131)&lt;((T131*(1-(T131/R131)))/(2*Lm*Fsw)),1,2))</f>
        <v>2</v>
      </c>
      <c r="W131" s="71">
        <f t="shared" si="81"/>
        <v>0.41666666666666663</v>
      </c>
      <c r="X131" s="74">
        <f t="shared" si="82"/>
        <v>0.58333333333333337</v>
      </c>
      <c r="Y131" s="73">
        <f t="shared" si="83"/>
        <v>5.099067599067598</v>
      </c>
      <c r="Z131" s="71">
        <f t="shared" si="77"/>
        <v>14.35905760905761</v>
      </c>
      <c r="AA131" s="71">
        <f t="shared" si="78"/>
        <v>11.900905853730833</v>
      </c>
      <c r="AB131" s="71">
        <v>0</v>
      </c>
      <c r="AC131" s="71">
        <f t="shared" si="84"/>
        <v>0.22661049622298371</v>
      </c>
      <c r="AD131" s="74">
        <f t="shared" si="67"/>
        <v>0.22661049622298371</v>
      </c>
      <c r="AE131" s="73">
        <f t="shared" si="76"/>
        <v>4.9206349206349209</v>
      </c>
      <c r="AF131" s="71">
        <f t="shared" si="68"/>
        <v>7.6820016960469806</v>
      </c>
      <c r="AG131" s="71">
        <f t="shared" si="85"/>
        <v>0.23605260023227476</v>
      </c>
      <c r="AH131" s="71">
        <f t="shared" si="86"/>
        <v>2.1510204081632653</v>
      </c>
      <c r="AI131" s="74">
        <f t="shared" si="69"/>
        <v>2.3870730083955403</v>
      </c>
      <c r="AJ131" s="73">
        <f t="shared" si="70"/>
        <v>6.8888888888888893</v>
      </c>
      <c r="AK131" s="71">
        <f t="shared" si="87"/>
        <v>9.0894669855441013</v>
      </c>
      <c r="AL131" s="71">
        <f t="shared" si="88"/>
        <v>0.33047364032518473</v>
      </c>
      <c r="AM131" s="71">
        <f t="shared" si="95"/>
        <v>0</v>
      </c>
      <c r="AN131" s="188">
        <f t="shared" si="89"/>
        <v>6.3179853479853484E-2</v>
      </c>
      <c r="AO131" s="74">
        <f t="shared" si="72"/>
        <v>0.39365349380503822</v>
      </c>
      <c r="AP131" s="73">
        <f t="shared" si="90"/>
        <v>0.21244734020904721</v>
      </c>
      <c r="AQ131" s="206">
        <f t="shared" si="91"/>
        <v>0.22661049622298371</v>
      </c>
      <c r="AR131" s="206">
        <f t="shared" si="92"/>
        <v>1.0227460470128238</v>
      </c>
      <c r="AS131" s="71">
        <f t="shared" si="93"/>
        <v>0.1232</v>
      </c>
      <c r="AT131" s="74">
        <f t="shared" si="94"/>
        <v>4.6199999999999998E-5</v>
      </c>
      <c r="AU131" s="73">
        <f t="shared" si="73"/>
        <v>4.5923870818684165</v>
      </c>
      <c r="AV131" s="71">
        <f t="shared" si="74"/>
        <v>165.33333333333334</v>
      </c>
      <c r="AW131" s="74">
        <f t="shared" si="75"/>
        <v>97.297414970113266</v>
      </c>
    </row>
    <row r="132" spans="17:49" x14ac:dyDescent="0.25">
      <c r="Q132">
        <v>125</v>
      </c>
      <c r="R132" s="73">
        <f t="shared" si="49"/>
        <v>24</v>
      </c>
      <c r="S132" s="71">
        <f t="shared" si="79"/>
        <v>6.9444444444444446</v>
      </c>
      <c r="T132" s="71">
        <f t="shared" si="51"/>
        <v>14</v>
      </c>
      <c r="U132" s="74">
        <f t="shared" si="80"/>
        <v>11.904761904761907</v>
      </c>
      <c r="V132" s="73">
        <f>IF(Variable_Management!$B$20=3,2,IF((S132*R132/T132)&lt;((T132*(1-(T132/R132)))/(2*Lm*Fsw)),1,2))</f>
        <v>2</v>
      </c>
      <c r="W132" s="71">
        <f t="shared" si="81"/>
        <v>0.41666666666666663</v>
      </c>
      <c r="X132" s="74">
        <f t="shared" si="82"/>
        <v>0.58333333333333337</v>
      </c>
      <c r="Y132" s="73">
        <f t="shared" si="83"/>
        <v>5.099067599067598</v>
      </c>
      <c r="Z132" s="71">
        <f t="shared" si="77"/>
        <v>14.454295704295706</v>
      </c>
      <c r="AA132" s="71">
        <f t="shared" si="78"/>
        <v>11.995418439584567</v>
      </c>
      <c r="AB132" s="71">
        <v>0</v>
      </c>
      <c r="AC132" s="71">
        <f t="shared" si="84"/>
        <v>0.23022410166516072</v>
      </c>
      <c r="AD132" s="74">
        <f t="shared" si="67"/>
        <v>0.23022410166516072</v>
      </c>
      <c r="AE132" s="73">
        <f t="shared" si="76"/>
        <v>4.9603174603174605</v>
      </c>
      <c r="AF132" s="71">
        <f t="shared" si="68"/>
        <v>7.7430093078833977</v>
      </c>
      <c r="AG132" s="71">
        <f t="shared" si="85"/>
        <v>0.23981677256787576</v>
      </c>
      <c r="AH132" s="71">
        <f t="shared" si="86"/>
        <v>2.1683673469387759</v>
      </c>
      <c r="AI132" s="74">
        <f t="shared" si="69"/>
        <v>2.4081841195066516</v>
      </c>
      <c r="AJ132" s="73">
        <f t="shared" si="70"/>
        <v>6.9444444444444464</v>
      </c>
      <c r="AK132" s="71">
        <f t="shared" si="87"/>
        <v>9.1616521653442238</v>
      </c>
      <c r="AL132" s="71">
        <f t="shared" si="88"/>
        <v>0.33574348159502604</v>
      </c>
      <c r="AM132" s="71">
        <f t="shared" si="95"/>
        <v>0</v>
      </c>
      <c r="AN132" s="188">
        <f t="shared" si="89"/>
        <v>6.3598901098901109E-2</v>
      </c>
      <c r="AO132" s="74">
        <f t="shared" si="72"/>
        <v>0.39934238269392713</v>
      </c>
      <c r="AP132" s="73">
        <f t="shared" si="90"/>
        <v>0.21583509531108816</v>
      </c>
      <c r="AQ132" s="206">
        <f t="shared" si="91"/>
        <v>0.23022410166516072</v>
      </c>
      <c r="AR132" s="206">
        <f t="shared" si="92"/>
        <v>1.0227460470128238</v>
      </c>
      <c r="AS132" s="71">
        <f t="shared" si="93"/>
        <v>0.1232</v>
      </c>
      <c r="AT132" s="74">
        <f t="shared" si="94"/>
        <v>4.6199999999999998E-5</v>
      </c>
      <c r="AU132" s="73">
        <f t="shared" si="73"/>
        <v>4.6298020478548123</v>
      </c>
      <c r="AV132" s="71">
        <f t="shared" si="74"/>
        <v>166.66666666666669</v>
      </c>
      <c r="AW132" s="74">
        <f t="shared" si="75"/>
        <v>97.297199362836423</v>
      </c>
    </row>
    <row r="133" spans="17:49" x14ac:dyDescent="0.25">
      <c r="Q133">
        <v>126</v>
      </c>
      <c r="R133" s="73">
        <f t="shared" si="49"/>
        <v>24</v>
      </c>
      <c r="S133" s="71">
        <f t="shared" si="79"/>
        <v>7.0000000000000009</v>
      </c>
      <c r="T133" s="71">
        <f t="shared" si="51"/>
        <v>14</v>
      </c>
      <c r="U133" s="74">
        <f t="shared" si="80"/>
        <v>12.000000000000002</v>
      </c>
      <c r="V133" s="73">
        <f>IF(Variable_Management!$B$20=3,2,IF((S133*R133/T133)&lt;((T133*(1-(T133/R133)))/(2*Lm*Fsw)),1,2))</f>
        <v>2</v>
      </c>
      <c r="W133" s="71">
        <f t="shared" si="81"/>
        <v>0.41666666666666663</v>
      </c>
      <c r="X133" s="74">
        <f t="shared" si="82"/>
        <v>0.58333333333333337</v>
      </c>
      <c r="Y133" s="73">
        <f t="shared" si="83"/>
        <v>5.099067599067598</v>
      </c>
      <c r="Z133" s="71">
        <f t="shared" si="77"/>
        <v>14.549533799533801</v>
      </c>
      <c r="AA133" s="71">
        <f t="shared" si="78"/>
        <v>12.089942412255533</v>
      </c>
      <c r="AB133" s="71">
        <v>0</v>
      </c>
      <c r="AC133" s="71">
        <f t="shared" si="84"/>
        <v>0.23386673205064823</v>
      </c>
      <c r="AD133" s="74">
        <f t="shared" si="67"/>
        <v>0.23386673205064823</v>
      </c>
      <c r="AE133" s="73">
        <f t="shared" si="76"/>
        <v>5</v>
      </c>
      <c r="AF133" s="71">
        <f t="shared" si="68"/>
        <v>7.8040242698787345</v>
      </c>
      <c r="AG133" s="71">
        <f t="shared" si="85"/>
        <v>0.24361117921942527</v>
      </c>
      <c r="AH133" s="71">
        <f t="shared" si="86"/>
        <v>2.1857142857142859</v>
      </c>
      <c r="AI133" s="74">
        <f t="shared" si="69"/>
        <v>2.429325464933711</v>
      </c>
      <c r="AJ133" s="73">
        <f t="shared" si="70"/>
        <v>7.0000000000000018</v>
      </c>
      <c r="AK133" s="71">
        <f t="shared" si="87"/>
        <v>9.2338460419696649</v>
      </c>
      <c r="AL133" s="71">
        <f t="shared" si="88"/>
        <v>0.34105565090719542</v>
      </c>
      <c r="AM133" s="71">
        <f t="shared" si="95"/>
        <v>0</v>
      </c>
      <c r="AN133" s="188">
        <f t="shared" si="89"/>
        <v>6.4017948717948733E-2</v>
      </c>
      <c r="AO133" s="74">
        <f t="shared" si="72"/>
        <v>0.40507359962514417</v>
      </c>
      <c r="AP133" s="73">
        <f t="shared" si="90"/>
        <v>0.2192500612974827</v>
      </c>
      <c r="AQ133" s="206">
        <f t="shared" si="91"/>
        <v>0.23386673205064823</v>
      </c>
      <c r="AR133" s="206">
        <f t="shared" si="92"/>
        <v>1.0227460470128238</v>
      </c>
      <c r="AS133" s="71">
        <f t="shared" si="93"/>
        <v>0.1232</v>
      </c>
      <c r="AT133" s="74">
        <f t="shared" si="94"/>
        <v>4.6199999999999998E-5</v>
      </c>
      <c r="AU133" s="73">
        <f t="shared" si="73"/>
        <v>4.667374836970458</v>
      </c>
      <c r="AV133" s="71">
        <f t="shared" si="74"/>
        <v>168.00000000000003</v>
      </c>
      <c r="AW133" s="74">
        <f t="shared" si="75"/>
        <v>97.296898246482684</v>
      </c>
    </row>
    <row r="134" spans="17:49" x14ac:dyDescent="0.25">
      <c r="Q134">
        <v>127</v>
      </c>
      <c r="R134" s="73">
        <f t="shared" si="49"/>
        <v>24</v>
      </c>
      <c r="S134" s="71">
        <f t="shared" si="79"/>
        <v>7.0555555555555562</v>
      </c>
      <c r="T134" s="71">
        <f t="shared" si="51"/>
        <v>14</v>
      </c>
      <c r="U134" s="74">
        <f t="shared" si="80"/>
        <v>12.095238095238097</v>
      </c>
      <c r="V134" s="73">
        <f>IF(Variable_Management!$B$20=3,2,IF((S134*R134/T134)&lt;((T134*(1-(T134/R134)))/(2*Lm*Fsw)),1,2))</f>
        <v>2</v>
      </c>
      <c r="W134" s="71">
        <f t="shared" si="81"/>
        <v>0.41666666666666663</v>
      </c>
      <c r="X134" s="74">
        <f t="shared" si="82"/>
        <v>0.58333333333333337</v>
      </c>
      <c r="Y134" s="73">
        <f t="shared" si="83"/>
        <v>5.099067599067598</v>
      </c>
      <c r="Z134" s="71">
        <f t="shared" si="77"/>
        <v>14.644771894771896</v>
      </c>
      <c r="AA134" s="71">
        <f t="shared" si="78"/>
        <v>12.184477506735936</v>
      </c>
      <c r="AB134" s="71">
        <v>0</v>
      </c>
      <c r="AC134" s="71">
        <f t="shared" si="84"/>
        <v>0.23753838737944635</v>
      </c>
      <c r="AD134" s="74">
        <f t="shared" si="67"/>
        <v>0.23753838737944635</v>
      </c>
      <c r="AE134" s="73">
        <f t="shared" si="76"/>
        <v>5.0396825396825395</v>
      </c>
      <c r="AF134" s="71">
        <f t="shared" si="68"/>
        <v>7.8650464109711926</v>
      </c>
      <c r="AG134" s="71">
        <f t="shared" si="85"/>
        <v>0.24743582018692337</v>
      </c>
      <c r="AH134" s="71">
        <f t="shared" si="86"/>
        <v>2.203061224489796</v>
      </c>
      <c r="AI134" s="74">
        <f t="shared" si="69"/>
        <v>2.4504970446767196</v>
      </c>
      <c r="AJ134" s="73">
        <f t="shared" si="70"/>
        <v>7.0555555555555571</v>
      </c>
      <c r="AK134" s="71">
        <f t="shared" si="87"/>
        <v>9.3060484130173737</v>
      </c>
      <c r="AL134" s="71">
        <f t="shared" si="88"/>
        <v>0.3464101482616927</v>
      </c>
      <c r="AM134" s="71">
        <f t="shared" si="95"/>
        <v>0</v>
      </c>
      <c r="AN134" s="188">
        <f t="shared" si="89"/>
        <v>6.4436996336996344E-2</v>
      </c>
      <c r="AO134" s="74">
        <f t="shared" si="72"/>
        <v>0.41084714459868904</v>
      </c>
      <c r="AP134" s="73">
        <f t="shared" si="90"/>
        <v>0.22269223816823094</v>
      </c>
      <c r="AQ134" s="206">
        <f t="shared" si="91"/>
        <v>0.23753838737944635</v>
      </c>
      <c r="AR134" s="206">
        <f t="shared" si="92"/>
        <v>1.0227460470128238</v>
      </c>
      <c r="AS134" s="71">
        <f t="shared" si="93"/>
        <v>0.1232</v>
      </c>
      <c r="AT134" s="74">
        <f t="shared" si="94"/>
        <v>4.6199999999999998E-5</v>
      </c>
      <c r="AU134" s="73">
        <f t="shared" si="73"/>
        <v>4.705105449215357</v>
      </c>
      <c r="AV134" s="71">
        <f t="shared" si="74"/>
        <v>169.33333333333334</v>
      </c>
      <c r="AW134" s="74">
        <f t="shared" si="75"/>
        <v>97.296513642544141</v>
      </c>
    </row>
    <row r="135" spans="17:49" x14ac:dyDescent="0.25">
      <c r="Q135">
        <v>128</v>
      </c>
      <c r="R135" s="73">
        <f t="shared" ref="R135:R157" si="96">VOUT</f>
        <v>24</v>
      </c>
      <c r="S135" s="71">
        <f t="shared" ref="S135:S157" si="97">Q135*$O$12</f>
        <v>7.1111111111111116</v>
      </c>
      <c r="T135" s="71">
        <f t="shared" ref="T135:T157" si="98">VIN_var</f>
        <v>14</v>
      </c>
      <c r="U135" s="74">
        <f t="shared" ref="U135:U157" si="99">(R135*S135)/(T135*EFF_est)</f>
        <v>12.190476190476192</v>
      </c>
      <c r="V135" s="73">
        <f>IF(Variable_Management!$B$20=3,2,IF((S135*R135/T135)&lt;((T135*(1-(T135/R135)))/(2*Lm*Fsw)),1,2))</f>
        <v>2</v>
      </c>
      <c r="W135" s="71">
        <f t="shared" ref="W135:W157" si="100">CHOOSE(V135,SQRT((2*S135*Lm*Fsw*(R135-T135))/((T135)^2)),1-(T135/R135))</f>
        <v>0.41666666666666663</v>
      </c>
      <c r="X135" s="74">
        <f t="shared" ref="X135:X157" si="101">CHOOSE(V135,(Lm*Z135*Fsw)/(R135-T135),1-W135)</f>
        <v>0.58333333333333337</v>
      </c>
      <c r="Y135" s="73">
        <f t="shared" ref="Y135:Y157" si="102">(T135*W135)/(Lm*Fsw)</f>
        <v>5.099067599067598</v>
      </c>
      <c r="Z135" s="71">
        <f t="shared" si="77"/>
        <v>14.740009990009991</v>
      </c>
      <c r="AA135" s="71">
        <f t="shared" si="78"/>
        <v>12.279023466148356</v>
      </c>
      <c r="AB135" s="71">
        <v>0</v>
      </c>
      <c r="AC135" s="71">
        <f t="shared" ref="AC135:AC157" si="103">(AA135^2)*Rdcr</f>
        <v>0.24123906765155517</v>
      </c>
      <c r="AD135" s="74">
        <f t="shared" si="67"/>
        <v>0.24123906765155517</v>
      </c>
      <c r="AE135" s="73">
        <f t="shared" si="76"/>
        <v>5.0793650793650791</v>
      </c>
      <c r="AF135" s="71">
        <f t="shared" si="68"/>
        <v>7.9260755653471096</v>
      </c>
      <c r="AG135" s="71">
        <f t="shared" ref="AG135:AG157" si="104">(AF135^2)*RDS_on</f>
        <v>0.25129069547037003</v>
      </c>
      <c r="AH135" s="71">
        <f t="shared" ref="AH135:AH157" si="105">((R135*U135)/2)*Fsw*(tr_sw+tf_sw)</f>
        <v>2.2204081632653061</v>
      </c>
      <c r="AI135" s="74">
        <f t="shared" si="69"/>
        <v>2.4716988587356763</v>
      </c>
      <c r="AJ135" s="73">
        <f t="shared" si="70"/>
        <v>7.1111111111111125</v>
      </c>
      <c r="AK135" s="71">
        <f t="shared" ref="AK135:AK157" si="106">CHOOSE(V135,Z135*SQRT(X135/3),SQRT(X135*((Z135^2)+((Y135^2)/3)-(Y135*Z135))))</f>
        <v>9.3782590822939795</v>
      </c>
      <c r="AL135" s="71">
        <f t="shared" ref="AL135:AL157" si="107">(AK135^2)*RDS_on_HS</f>
        <v>0.3518069736585181</v>
      </c>
      <c r="AM135" s="71">
        <f t="shared" si="95"/>
        <v>0</v>
      </c>
      <c r="AN135" s="188">
        <f t="shared" ref="AN135:AN157" si="108">Vd_rect*t_dead*Fsw*Z135</f>
        <v>6.4856043956043968E-2</v>
      </c>
      <c r="AO135" s="74">
        <f t="shared" si="72"/>
        <v>0.41666301761456204</v>
      </c>
      <c r="AP135" s="73">
        <f t="shared" ref="AP135:AP157" si="109">(AA135^2)*R_cs</f>
        <v>0.22616162592333297</v>
      </c>
      <c r="AQ135" s="206">
        <f t="shared" ref="AQ135:AQ157" si="110">Rdcr*AA135^2</f>
        <v>0.24123906765155517</v>
      </c>
      <c r="AR135" s="206">
        <f t="shared" ref="AR135:AR157" si="111">ABS(7.759*10^-3*Fsw^0.9458*(0.00787*Y135)^2.304)</f>
        <v>1.0227460470128238</v>
      </c>
      <c r="AS135" s="71">
        <f t="shared" ref="AS135:AS157" si="112">(Qg_tot+Qg_tot_HS)*Vcc*Fsw</f>
        <v>0.1232</v>
      </c>
      <c r="AT135" s="74">
        <f t="shared" ref="AT135:AT157" si="113">IQ*T135</f>
        <v>4.6199999999999998E-5</v>
      </c>
      <c r="AU135" s="73">
        <f t="shared" si="73"/>
        <v>4.7429938845895059</v>
      </c>
      <c r="AV135" s="71">
        <f t="shared" si="74"/>
        <v>170.66666666666669</v>
      </c>
      <c r="AW135" s="74">
        <f t="shared" si="75"/>
        <v>97.296047509764392</v>
      </c>
    </row>
    <row r="136" spans="17:49" x14ac:dyDescent="0.25">
      <c r="Q136">
        <v>129</v>
      </c>
      <c r="R136" s="73">
        <f t="shared" si="96"/>
        <v>24</v>
      </c>
      <c r="S136" s="71">
        <f t="shared" si="97"/>
        <v>7.166666666666667</v>
      </c>
      <c r="T136" s="71">
        <f t="shared" si="98"/>
        <v>14</v>
      </c>
      <c r="U136" s="74">
        <f t="shared" si="99"/>
        <v>12.285714285714286</v>
      </c>
      <c r="V136" s="73">
        <f>IF(Variable_Management!$B$20=3,2,IF((S136*R136/T136)&lt;((T136*(1-(T136/R136)))/(2*Lm*Fsw)),1,2))</f>
        <v>2</v>
      </c>
      <c r="W136" s="71">
        <f t="shared" si="100"/>
        <v>0.41666666666666663</v>
      </c>
      <c r="X136" s="74">
        <f t="shared" si="101"/>
        <v>0.58333333333333337</v>
      </c>
      <c r="Y136" s="73">
        <f t="shared" si="102"/>
        <v>5.099067599067598</v>
      </c>
      <c r="Z136" s="71">
        <f t="shared" si="77"/>
        <v>14.835248085248086</v>
      </c>
      <c r="AA136" s="71">
        <f t="shared" si="78"/>
        <v>12.373580041437449</v>
      </c>
      <c r="AB136" s="71">
        <v>0</v>
      </c>
      <c r="AC136" s="71">
        <f t="shared" si="103"/>
        <v>0.24496877286697474</v>
      </c>
      <c r="AD136" s="74">
        <f t="shared" ref="AD136:AD157" si="114">AB136+AC136</f>
        <v>0.24496877286697474</v>
      </c>
      <c r="AE136" s="73">
        <f t="shared" si="76"/>
        <v>5.1190476190476186</v>
      </c>
      <c r="AF136" s="71">
        <f t="shared" ref="AF136:AF157" si="115">CHOOSE(V136,Z136*SQRT(W136/3),SQRT(W136*((Z136^2)+((Y136^2)/3)-(Z136*Y136))))</f>
        <v>7.987111572241953</v>
      </c>
      <c r="AG136" s="71">
        <f t="shared" si="104"/>
        <v>0.25517580506976528</v>
      </c>
      <c r="AH136" s="71">
        <f t="shared" si="105"/>
        <v>2.2377551020408162</v>
      </c>
      <c r="AI136" s="74">
        <f t="shared" ref="AI136:AI157" si="116">AG136+AH136</f>
        <v>2.4929309071105816</v>
      </c>
      <c r="AJ136" s="73">
        <f t="shared" ref="AJ136:AJ156" si="117">X136*U136</f>
        <v>7.1666666666666679</v>
      </c>
      <c r="AK136" s="71">
        <f t="shared" si="106"/>
        <v>9.4504778595803227</v>
      </c>
      <c r="AL136" s="71">
        <f t="shared" si="107"/>
        <v>0.35724612709767151</v>
      </c>
      <c r="AM136" s="71">
        <f t="shared" ref="AM136:AM157" si="118">CHOOSE(V136,(R136+Vd_rect)*Qrr*Fsw,(R136+Vd_rect)*Qrr*Fsw)</f>
        <v>0</v>
      </c>
      <c r="AN136" s="188">
        <f t="shared" si="108"/>
        <v>6.5275091575091579E-2</v>
      </c>
      <c r="AO136" s="74">
        <f t="shared" ref="AO136:AO157" si="119">AL136+AM136+AN136</f>
        <v>0.4225212186727631</v>
      </c>
      <c r="AP136" s="73">
        <f t="shared" si="109"/>
        <v>0.22965822456278881</v>
      </c>
      <c r="AQ136" s="206">
        <f t="shared" si="110"/>
        <v>0.24496877286697474</v>
      </c>
      <c r="AR136" s="206">
        <f t="shared" si="111"/>
        <v>1.0227460470128238</v>
      </c>
      <c r="AS136" s="71">
        <f t="shared" si="112"/>
        <v>0.1232</v>
      </c>
      <c r="AT136" s="74">
        <f t="shared" si="113"/>
        <v>4.6199999999999998E-5</v>
      </c>
      <c r="AU136" s="73">
        <f t="shared" ref="AU136:AU157" si="120">AP136+AO136+AI136+AD136+AS136+AT136+AQ136+AR136</f>
        <v>4.7810401430929073</v>
      </c>
      <c r="AV136" s="71">
        <f t="shared" ref="AV136:AV157" si="121">R136*S136</f>
        <v>172</v>
      </c>
      <c r="AW136" s="74">
        <f t="shared" ref="AW136:AW156" si="122">(AV136/(AV136+AU136))*100</f>
        <v>97.295501746554407</v>
      </c>
    </row>
    <row r="137" spans="17:49" x14ac:dyDescent="0.25">
      <c r="Q137">
        <v>130</v>
      </c>
      <c r="R137" s="73">
        <f t="shared" si="96"/>
        <v>24</v>
      </c>
      <c r="S137" s="71">
        <f t="shared" si="97"/>
        <v>7.2222222222222223</v>
      </c>
      <c r="T137" s="71">
        <f t="shared" si="98"/>
        <v>14</v>
      </c>
      <c r="U137" s="74">
        <f t="shared" si="99"/>
        <v>12.380952380952381</v>
      </c>
      <c r="V137" s="73">
        <f>IF(Variable_Management!$B$20=3,2,IF((S137*R137/T137)&lt;((T137*(1-(T137/R137)))/(2*Lm*Fsw)),1,2))</f>
        <v>2</v>
      </c>
      <c r="W137" s="71">
        <f t="shared" si="100"/>
        <v>0.41666666666666663</v>
      </c>
      <c r="X137" s="74">
        <f t="shared" si="101"/>
        <v>0.58333333333333337</v>
      </c>
      <c r="Y137" s="73">
        <f t="shared" si="102"/>
        <v>5.099067599067598</v>
      </c>
      <c r="Z137" s="71">
        <f t="shared" si="77"/>
        <v>14.930486180486181</v>
      </c>
      <c r="AA137" s="71">
        <f t="shared" si="78"/>
        <v>12.468146991075519</v>
      </c>
      <c r="AB137" s="71">
        <v>0</v>
      </c>
      <c r="AC137" s="71">
        <f t="shared" si="103"/>
        <v>0.24872750302570487</v>
      </c>
      <c r="AD137" s="74">
        <f t="shared" si="114"/>
        <v>0.24872750302570487</v>
      </c>
      <c r="AE137" s="73">
        <f t="shared" ref="AE137:AE157" si="123">U137*W137</f>
        <v>5.1587301587301582</v>
      </c>
      <c r="AF137" s="71">
        <f t="shared" si="115"/>
        <v>8.0481542757502673</v>
      </c>
      <c r="AG137" s="71">
        <f t="shared" si="104"/>
        <v>0.25909114898510921</v>
      </c>
      <c r="AH137" s="71">
        <f t="shared" si="105"/>
        <v>2.2551020408163263</v>
      </c>
      <c r="AI137" s="74">
        <f t="shared" si="116"/>
        <v>2.5141931898014356</v>
      </c>
      <c r="AJ137" s="73">
        <f t="shared" si="117"/>
        <v>7.2222222222222232</v>
      </c>
      <c r="AK137" s="71">
        <f t="shared" si="106"/>
        <v>9.5227045604065772</v>
      </c>
      <c r="AL137" s="71">
        <f t="shared" si="107"/>
        <v>0.36272760857915293</v>
      </c>
      <c r="AM137" s="71">
        <f t="shared" si="118"/>
        <v>0</v>
      </c>
      <c r="AN137" s="188">
        <f t="shared" si="108"/>
        <v>6.5694139194139203E-2</v>
      </c>
      <c r="AO137" s="74">
        <f t="shared" si="119"/>
        <v>0.42842174777329212</v>
      </c>
      <c r="AP137" s="73">
        <f t="shared" si="109"/>
        <v>0.23318203408659829</v>
      </c>
      <c r="AQ137" s="206">
        <f t="shared" si="110"/>
        <v>0.24872750302570487</v>
      </c>
      <c r="AR137" s="206">
        <f t="shared" si="111"/>
        <v>1.0227460470128238</v>
      </c>
      <c r="AS137" s="71">
        <f t="shared" si="112"/>
        <v>0.1232</v>
      </c>
      <c r="AT137" s="74">
        <f t="shared" si="113"/>
        <v>4.6199999999999998E-5</v>
      </c>
      <c r="AU137" s="73">
        <f t="shared" si="120"/>
        <v>4.8192442247255594</v>
      </c>
      <c r="AV137" s="71">
        <f t="shared" si="121"/>
        <v>173.33333333333334</v>
      </c>
      <c r="AW137" s="74">
        <f t="shared" si="122"/>
        <v>97.294878193297535</v>
      </c>
    </row>
    <row r="138" spans="17:49" x14ac:dyDescent="0.25">
      <c r="Q138">
        <v>131</v>
      </c>
      <c r="R138" s="73">
        <f t="shared" si="96"/>
        <v>24</v>
      </c>
      <c r="S138" s="71">
        <f t="shared" si="97"/>
        <v>7.2777777777777786</v>
      </c>
      <c r="T138" s="71">
        <f t="shared" si="98"/>
        <v>14</v>
      </c>
      <c r="U138" s="74">
        <f t="shared" si="99"/>
        <v>12.476190476190478</v>
      </c>
      <c r="V138" s="73">
        <f>IF(Variable_Management!$B$20=3,2,IF((S138*R138/T138)&lt;((T138*(1-(T138/R138)))/(2*Lm*Fsw)),1,2))</f>
        <v>2</v>
      </c>
      <c r="W138" s="71">
        <f t="shared" si="100"/>
        <v>0.41666666666666663</v>
      </c>
      <c r="X138" s="74">
        <f t="shared" si="101"/>
        <v>0.58333333333333337</v>
      </c>
      <c r="Y138" s="73">
        <f t="shared" si="102"/>
        <v>5.099067599067598</v>
      </c>
      <c r="Z138" s="71">
        <f t="shared" si="77"/>
        <v>15.025724275724277</v>
      </c>
      <c r="AA138" s="71">
        <f t="shared" si="78"/>
        <v>12.562724080781249</v>
      </c>
      <c r="AB138" s="71">
        <v>0</v>
      </c>
      <c r="AC138" s="71">
        <f t="shared" si="103"/>
        <v>0.25251525812774578</v>
      </c>
      <c r="AD138" s="74">
        <f t="shared" si="114"/>
        <v>0.25251525812774578</v>
      </c>
      <c r="AE138" s="73">
        <f t="shared" si="123"/>
        <v>5.1984126984126986</v>
      </c>
      <c r="AF138" s="71">
        <f t="shared" si="115"/>
        <v>8.1092035246441085</v>
      </c>
      <c r="AG138" s="71">
        <f t="shared" si="104"/>
        <v>0.26303672721640176</v>
      </c>
      <c r="AH138" s="71">
        <f t="shared" si="105"/>
        <v>2.2724489795918363</v>
      </c>
      <c r="AI138" s="74">
        <f t="shared" si="116"/>
        <v>2.5354857068082381</v>
      </c>
      <c r="AJ138" s="73">
        <f t="shared" si="117"/>
        <v>7.2777777777777795</v>
      </c>
      <c r="AK138" s="71">
        <f t="shared" si="106"/>
        <v>9.5949390058374338</v>
      </c>
      <c r="AL138" s="71">
        <f t="shared" si="107"/>
        <v>0.36825141810296258</v>
      </c>
      <c r="AM138" s="71">
        <f t="shared" si="118"/>
        <v>0</v>
      </c>
      <c r="AN138" s="188">
        <f t="shared" si="108"/>
        <v>6.6113186813186828E-2</v>
      </c>
      <c r="AO138" s="74">
        <f t="shared" si="119"/>
        <v>0.43436460491614942</v>
      </c>
      <c r="AP138" s="73">
        <f t="shared" si="109"/>
        <v>0.23673305449476165</v>
      </c>
      <c r="AQ138" s="206">
        <f t="shared" si="110"/>
        <v>0.25251525812774578</v>
      </c>
      <c r="AR138" s="206">
        <f t="shared" si="111"/>
        <v>1.0227460470128238</v>
      </c>
      <c r="AS138" s="71">
        <f t="shared" si="112"/>
        <v>0.1232</v>
      </c>
      <c r="AT138" s="74">
        <f t="shared" si="113"/>
        <v>4.6199999999999998E-5</v>
      </c>
      <c r="AU138" s="73">
        <f t="shared" si="120"/>
        <v>4.8576061294874648</v>
      </c>
      <c r="AV138" s="71">
        <f t="shared" si="121"/>
        <v>174.66666666666669</v>
      </c>
      <c r="AW138" s="74">
        <f t="shared" si="122"/>
        <v>97.294178634549795</v>
      </c>
    </row>
    <row r="139" spans="17:49" x14ac:dyDescent="0.25">
      <c r="Q139">
        <v>132</v>
      </c>
      <c r="R139" s="73">
        <f t="shared" si="96"/>
        <v>24</v>
      </c>
      <c r="S139" s="71">
        <f t="shared" si="97"/>
        <v>7.3333333333333339</v>
      </c>
      <c r="T139" s="71">
        <f t="shared" si="98"/>
        <v>14</v>
      </c>
      <c r="U139" s="74">
        <f t="shared" si="99"/>
        <v>12.571428571428571</v>
      </c>
      <c r="V139" s="73">
        <f>IF(Variable_Management!$B$20=3,2,IF((S139*R139/T139)&lt;((T139*(1-(T139/R139)))/(2*Lm*Fsw)),1,2))</f>
        <v>2</v>
      </c>
      <c r="W139" s="71">
        <f t="shared" si="100"/>
        <v>0.41666666666666663</v>
      </c>
      <c r="X139" s="74">
        <f t="shared" si="101"/>
        <v>0.58333333333333337</v>
      </c>
      <c r="Y139" s="73">
        <f t="shared" si="102"/>
        <v>5.099067599067598</v>
      </c>
      <c r="Z139" s="71">
        <f t="shared" si="77"/>
        <v>15.120962370962371</v>
      </c>
      <c r="AA139" s="71">
        <f t="shared" si="78"/>
        <v>12.657311083250885</v>
      </c>
      <c r="AB139" s="71">
        <v>0</v>
      </c>
      <c r="AC139" s="71">
        <f t="shared" si="103"/>
        <v>0.25633203817309713</v>
      </c>
      <c r="AD139" s="74">
        <f t="shared" si="114"/>
        <v>0.25633203817309713</v>
      </c>
      <c r="AE139" s="73">
        <f t="shared" si="123"/>
        <v>5.2380952380952372</v>
      </c>
      <c r="AF139" s="71">
        <f t="shared" si="115"/>
        <v>8.1702591721995397</v>
      </c>
      <c r="AG139" s="71">
        <f t="shared" si="104"/>
        <v>0.26701253976364286</v>
      </c>
      <c r="AH139" s="71">
        <f t="shared" si="105"/>
        <v>2.2897959183673469</v>
      </c>
      <c r="AI139" s="74">
        <f t="shared" si="116"/>
        <v>2.5568084581309898</v>
      </c>
      <c r="AJ139" s="73">
        <f t="shared" si="117"/>
        <v>7.3333333333333339</v>
      </c>
      <c r="AK139" s="71">
        <f t="shared" si="106"/>
        <v>9.6671810222667798</v>
      </c>
      <c r="AL139" s="71">
        <f t="shared" si="107"/>
        <v>0.37381755566909997</v>
      </c>
      <c r="AM139" s="71">
        <f t="shared" si="118"/>
        <v>0</v>
      </c>
      <c r="AN139" s="188">
        <f t="shared" si="108"/>
        <v>6.6532234432234438E-2</v>
      </c>
      <c r="AO139" s="74">
        <f t="shared" si="119"/>
        <v>0.4403497901013344</v>
      </c>
      <c r="AP139" s="73">
        <f t="shared" si="109"/>
        <v>0.24031128578727856</v>
      </c>
      <c r="AQ139" s="206">
        <f t="shared" si="110"/>
        <v>0.25633203817309713</v>
      </c>
      <c r="AR139" s="206">
        <f t="shared" si="111"/>
        <v>1.0227460470128238</v>
      </c>
      <c r="AS139" s="71">
        <f t="shared" si="112"/>
        <v>0.1232</v>
      </c>
      <c r="AT139" s="74">
        <f t="shared" si="113"/>
        <v>4.6199999999999998E-5</v>
      </c>
      <c r="AU139" s="73">
        <f t="shared" si="120"/>
        <v>4.896125857378621</v>
      </c>
      <c r="AV139" s="71">
        <f t="shared" si="121"/>
        <v>176</v>
      </c>
      <c r="AW139" s="74">
        <f t="shared" si="122"/>
        <v>97.293404801140511</v>
      </c>
    </row>
    <row r="140" spans="17:49" x14ac:dyDescent="0.25">
      <c r="Q140">
        <v>133</v>
      </c>
      <c r="R140" s="73">
        <f t="shared" si="96"/>
        <v>24</v>
      </c>
      <c r="S140" s="71">
        <f t="shared" si="97"/>
        <v>7.3888888888888893</v>
      </c>
      <c r="T140" s="71">
        <f t="shared" si="98"/>
        <v>14</v>
      </c>
      <c r="U140" s="74">
        <f t="shared" si="99"/>
        <v>12.666666666666668</v>
      </c>
      <c r="V140" s="73">
        <f>IF(Variable_Management!$B$20=3,2,IF((S140*R140/T140)&lt;((T140*(1-(T140/R140)))/(2*Lm*Fsw)),1,2))</f>
        <v>2</v>
      </c>
      <c r="W140" s="71">
        <f t="shared" si="100"/>
        <v>0.41666666666666663</v>
      </c>
      <c r="X140" s="74">
        <f t="shared" si="101"/>
        <v>0.58333333333333337</v>
      </c>
      <c r="Y140" s="73">
        <f t="shared" si="102"/>
        <v>5.099067599067598</v>
      </c>
      <c r="Z140" s="71">
        <f t="shared" si="77"/>
        <v>15.216200466200467</v>
      </c>
      <c r="AA140" s="71">
        <f t="shared" si="78"/>
        <v>12.751907777901296</v>
      </c>
      <c r="AB140" s="71">
        <v>0</v>
      </c>
      <c r="AC140" s="71">
        <f t="shared" si="103"/>
        <v>0.26017784316175935</v>
      </c>
      <c r="AD140" s="74">
        <f t="shared" si="114"/>
        <v>0.26017784316175935</v>
      </c>
      <c r="AE140" s="73">
        <f t="shared" si="123"/>
        <v>5.2777777777777777</v>
      </c>
      <c r="AF140" s="71">
        <f t="shared" si="115"/>
        <v>8.231321076030758</v>
      </c>
      <c r="AG140" s="71">
        <f t="shared" si="104"/>
        <v>0.27101858662683265</v>
      </c>
      <c r="AH140" s="71">
        <f t="shared" si="105"/>
        <v>2.3071428571428569</v>
      </c>
      <c r="AI140" s="74">
        <f t="shared" si="116"/>
        <v>2.5781614437696896</v>
      </c>
      <c r="AJ140" s="73">
        <f t="shared" si="117"/>
        <v>7.3888888888888902</v>
      </c>
      <c r="AK140" s="71">
        <f t="shared" si="106"/>
        <v>9.7394304412214687</v>
      </c>
      <c r="AL140" s="71">
        <f t="shared" si="107"/>
        <v>0.37942602127756569</v>
      </c>
      <c r="AM140" s="71">
        <f t="shared" si="118"/>
        <v>0</v>
      </c>
      <c r="AN140" s="188">
        <f t="shared" si="108"/>
        <v>6.6951282051282063E-2</v>
      </c>
      <c r="AO140" s="74">
        <f t="shared" si="119"/>
        <v>0.44637730332884773</v>
      </c>
      <c r="AP140" s="73">
        <f t="shared" si="109"/>
        <v>0.2439167279641494</v>
      </c>
      <c r="AQ140" s="206">
        <f t="shared" si="110"/>
        <v>0.26017784316175935</v>
      </c>
      <c r="AR140" s="206">
        <f t="shared" si="111"/>
        <v>1.0227460470128238</v>
      </c>
      <c r="AS140" s="71">
        <f t="shared" si="112"/>
        <v>0.1232</v>
      </c>
      <c r="AT140" s="74">
        <f t="shared" si="113"/>
        <v>4.6199999999999998E-5</v>
      </c>
      <c r="AU140" s="73">
        <f t="shared" si="120"/>
        <v>4.9348034083990289</v>
      </c>
      <c r="AV140" s="71">
        <f t="shared" si="121"/>
        <v>177.33333333333334</v>
      </c>
      <c r="AW140" s="74">
        <f t="shared" si="122"/>
        <v>97.292558372179187</v>
      </c>
    </row>
    <row r="141" spans="17:49" x14ac:dyDescent="0.25">
      <c r="Q141">
        <v>134</v>
      </c>
      <c r="R141" s="73">
        <f t="shared" si="96"/>
        <v>24</v>
      </c>
      <c r="S141" s="71">
        <f t="shared" si="97"/>
        <v>7.4444444444444446</v>
      </c>
      <c r="T141" s="71">
        <f t="shared" si="98"/>
        <v>14</v>
      </c>
      <c r="U141" s="74">
        <f t="shared" si="99"/>
        <v>12.761904761904763</v>
      </c>
      <c r="V141" s="73">
        <f>IF(Variable_Management!$B$20=3,2,IF((S141*R141/T141)&lt;((T141*(1-(T141/R141)))/(2*Lm*Fsw)),1,2))</f>
        <v>2</v>
      </c>
      <c r="W141" s="71">
        <f t="shared" si="100"/>
        <v>0.41666666666666663</v>
      </c>
      <c r="X141" s="74">
        <f t="shared" si="101"/>
        <v>0.58333333333333337</v>
      </c>
      <c r="Y141" s="73">
        <f t="shared" si="102"/>
        <v>5.099067599067598</v>
      </c>
      <c r="Z141" s="71">
        <f t="shared" si="77"/>
        <v>15.311438561438562</v>
      </c>
      <c r="AA141" s="71">
        <f t="shared" si="78"/>
        <v>12.846513950624214</v>
      </c>
      <c r="AB141" s="71">
        <v>0</v>
      </c>
      <c r="AC141" s="71">
        <f t="shared" si="103"/>
        <v>0.26405267309373209</v>
      </c>
      <c r="AD141" s="74">
        <f t="shared" si="114"/>
        <v>0.26405267309373209</v>
      </c>
      <c r="AE141" s="73">
        <f t="shared" si="123"/>
        <v>5.3174603174603172</v>
      </c>
      <c r="AF141" s="71">
        <f t="shared" si="115"/>
        <v>8.2923890979314727</v>
      </c>
      <c r="AG141" s="71">
        <f t="shared" si="104"/>
        <v>0.27505486780597094</v>
      </c>
      <c r="AH141" s="71">
        <f t="shared" si="105"/>
        <v>2.3244897959183675</v>
      </c>
      <c r="AI141" s="74">
        <f t="shared" si="116"/>
        <v>2.5995446637243385</v>
      </c>
      <c r="AJ141" s="73">
        <f t="shared" si="117"/>
        <v>7.4444444444444455</v>
      </c>
      <c r="AK141" s="71">
        <f t="shared" si="106"/>
        <v>9.8116870991736089</v>
      </c>
      <c r="AL141" s="71">
        <f t="shared" si="107"/>
        <v>0.38507681492835932</v>
      </c>
      <c r="AM141" s="71">
        <f t="shared" si="118"/>
        <v>0</v>
      </c>
      <c r="AN141" s="188">
        <f t="shared" si="108"/>
        <v>6.7370329670329673E-2</v>
      </c>
      <c r="AO141" s="74">
        <f t="shared" si="119"/>
        <v>0.45244714459868901</v>
      </c>
      <c r="AP141" s="73">
        <f t="shared" si="109"/>
        <v>0.24754938102537383</v>
      </c>
      <c r="AQ141" s="206">
        <f t="shared" si="110"/>
        <v>0.26405267309373209</v>
      </c>
      <c r="AR141" s="206">
        <f t="shared" si="111"/>
        <v>1.0227460470128238</v>
      </c>
      <c r="AS141" s="71">
        <f t="shared" si="112"/>
        <v>0.1232</v>
      </c>
      <c r="AT141" s="74">
        <f t="shared" si="113"/>
        <v>4.6199999999999998E-5</v>
      </c>
      <c r="AU141" s="73">
        <f t="shared" si="120"/>
        <v>4.9736387825486901</v>
      </c>
      <c r="AV141" s="71">
        <f t="shared" si="121"/>
        <v>178.66666666666669</v>
      </c>
      <c r="AW141" s="74">
        <f t="shared" si="122"/>
        <v>97.29164097697273</v>
      </c>
    </row>
    <row r="142" spans="17:49" x14ac:dyDescent="0.25">
      <c r="Q142">
        <v>135</v>
      </c>
      <c r="R142" s="73">
        <f t="shared" si="96"/>
        <v>24</v>
      </c>
      <c r="S142" s="71">
        <f t="shared" si="97"/>
        <v>7.5000000000000009</v>
      </c>
      <c r="T142" s="71">
        <f t="shared" si="98"/>
        <v>14</v>
      </c>
      <c r="U142" s="74">
        <f t="shared" si="99"/>
        <v>12.857142857142859</v>
      </c>
      <c r="V142" s="73">
        <f>IF(Variable_Management!$B$20=3,2,IF((S142*R142/T142)&lt;((T142*(1-(T142/R142)))/(2*Lm*Fsw)),1,2))</f>
        <v>2</v>
      </c>
      <c r="W142" s="71">
        <f t="shared" si="100"/>
        <v>0.41666666666666663</v>
      </c>
      <c r="X142" s="74">
        <f t="shared" si="101"/>
        <v>0.58333333333333337</v>
      </c>
      <c r="Y142" s="73">
        <f t="shared" si="102"/>
        <v>5.099067599067598</v>
      </c>
      <c r="Z142" s="71">
        <f t="shared" si="77"/>
        <v>15.406676656676659</v>
      </c>
      <c r="AA142" s="71">
        <f t="shared" si="78"/>
        <v>12.941129393551195</v>
      </c>
      <c r="AB142" s="71">
        <v>0</v>
      </c>
      <c r="AC142" s="71">
        <f t="shared" si="103"/>
        <v>0.26795652796901553</v>
      </c>
      <c r="AD142" s="74">
        <f t="shared" si="114"/>
        <v>0.26795652796901553</v>
      </c>
      <c r="AE142" s="73">
        <f t="shared" si="123"/>
        <v>5.3571428571428577</v>
      </c>
      <c r="AF142" s="71">
        <f t="shared" si="115"/>
        <v>8.353463103723179</v>
      </c>
      <c r="AG142" s="71">
        <f t="shared" si="104"/>
        <v>0.27912138330105796</v>
      </c>
      <c r="AH142" s="71">
        <f t="shared" si="105"/>
        <v>2.3418367346938775</v>
      </c>
      <c r="AI142" s="74">
        <f t="shared" si="116"/>
        <v>2.6209581179949355</v>
      </c>
      <c r="AJ142" s="73">
        <f t="shared" si="117"/>
        <v>7.5000000000000018</v>
      </c>
      <c r="AK142" s="71">
        <f t="shared" si="106"/>
        <v>9.8839508373610538</v>
      </c>
      <c r="AL142" s="71">
        <f t="shared" si="107"/>
        <v>0.39076993662148113</v>
      </c>
      <c r="AM142" s="71">
        <f t="shared" si="118"/>
        <v>0</v>
      </c>
      <c r="AN142" s="188">
        <f t="shared" si="108"/>
        <v>6.7789377289377298E-2</v>
      </c>
      <c r="AO142" s="74">
        <f t="shared" si="119"/>
        <v>0.45855931391085841</v>
      </c>
      <c r="AP142" s="73">
        <f t="shared" si="109"/>
        <v>0.25120924497095209</v>
      </c>
      <c r="AQ142" s="206">
        <f t="shared" si="110"/>
        <v>0.26795652796901553</v>
      </c>
      <c r="AR142" s="206">
        <f t="shared" si="111"/>
        <v>1.0227460470128238</v>
      </c>
      <c r="AS142" s="71">
        <f t="shared" si="112"/>
        <v>0.1232</v>
      </c>
      <c r="AT142" s="74">
        <f t="shared" si="113"/>
        <v>4.6199999999999998E-5</v>
      </c>
      <c r="AU142" s="73">
        <f t="shared" si="120"/>
        <v>5.0126319798276011</v>
      </c>
      <c r="AV142" s="71">
        <f t="shared" si="121"/>
        <v>180.00000000000003</v>
      </c>
      <c r="AW142" s="74">
        <f t="shared" si="122"/>
        <v>97.290654196858213</v>
      </c>
    </row>
    <row r="143" spans="17:49" x14ac:dyDescent="0.25">
      <c r="Q143">
        <v>136</v>
      </c>
      <c r="R143" s="73">
        <f t="shared" si="96"/>
        <v>24</v>
      </c>
      <c r="S143" s="71">
        <f t="shared" si="97"/>
        <v>7.5555555555555562</v>
      </c>
      <c r="T143" s="71">
        <f t="shared" si="98"/>
        <v>14</v>
      </c>
      <c r="U143" s="74">
        <f t="shared" si="99"/>
        <v>12.952380952380953</v>
      </c>
      <c r="V143" s="73">
        <f>IF(Variable_Management!$B$20=3,2,IF((S143*R143/T143)&lt;((T143*(1-(T143/R143)))/(2*Lm*Fsw)),1,2))</f>
        <v>2</v>
      </c>
      <c r="W143" s="71">
        <f t="shared" si="100"/>
        <v>0.41666666666666663</v>
      </c>
      <c r="X143" s="74">
        <f t="shared" si="101"/>
        <v>0.58333333333333337</v>
      </c>
      <c r="Y143" s="73">
        <f t="shared" si="102"/>
        <v>5.099067599067598</v>
      </c>
      <c r="Z143" s="71">
        <f t="shared" si="77"/>
        <v>15.501914751914752</v>
      </c>
      <c r="AA143" s="71">
        <f t="shared" si="78"/>
        <v>13.035753904828672</v>
      </c>
      <c r="AB143" s="71">
        <v>0</v>
      </c>
      <c r="AC143" s="71">
        <f t="shared" si="103"/>
        <v>0.27188940778760956</v>
      </c>
      <c r="AD143" s="74">
        <f t="shared" si="114"/>
        <v>0.27188940778760956</v>
      </c>
      <c r="AE143" s="73">
        <f t="shared" si="123"/>
        <v>5.3968253968253963</v>
      </c>
      <c r="AF143" s="71">
        <f t="shared" si="115"/>
        <v>8.4145429631099589</v>
      </c>
      <c r="AG143" s="71">
        <f t="shared" si="104"/>
        <v>0.28321813311209332</v>
      </c>
      <c r="AH143" s="71">
        <f t="shared" si="105"/>
        <v>2.3591836734693876</v>
      </c>
      <c r="AI143" s="74">
        <f t="shared" si="116"/>
        <v>2.6424018065814812</v>
      </c>
      <c r="AJ143" s="73">
        <f t="shared" si="117"/>
        <v>7.5555555555555562</v>
      </c>
      <c r="AK143" s="71">
        <f t="shared" si="106"/>
        <v>9.9562215016155946</v>
      </c>
      <c r="AL143" s="71">
        <f t="shared" si="107"/>
        <v>0.39650538635693072</v>
      </c>
      <c r="AM143" s="71">
        <f t="shared" si="118"/>
        <v>0</v>
      </c>
      <c r="AN143" s="188">
        <f t="shared" si="108"/>
        <v>6.8208424908424908E-2</v>
      </c>
      <c r="AO143" s="74">
        <f t="shared" si="119"/>
        <v>0.4647138112653556</v>
      </c>
      <c r="AP143" s="73">
        <f t="shared" si="109"/>
        <v>0.25489631980088395</v>
      </c>
      <c r="AQ143" s="206">
        <f t="shared" si="110"/>
        <v>0.27188940778760956</v>
      </c>
      <c r="AR143" s="206">
        <f t="shared" si="111"/>
        <v>1.0227460470128238</v>
      </c>
      <c r="AS143" s="71">
        <f t="shared" si="112"/>
        <v>0.1232</v>
      </c>
      <c r="AT143" s="74">
        <f t="shared" si="113"/>
        <v>4.6199999999999998E-5</v>
      </c>
      <c r="AU143" s="73">
        <f t="shared" si="120"/>
        <v>5.0517830002357638</v>
      </c>
      <c r="AV143" s="71">
        <f t="shared" si="121"/>
        <v>181.33333333333334</v>
      </c>
      <c r="AW143" s="74">
        <f t="shared" si="122"/>
        <v>97.289599566955388</v>
      </c>
    </row>
    <row r="144" spans="17:49" x14ac:dyDescent="0.25">
      <c r="Q144">
        <v>137</v>
      </c>
      <c r="R144" s="73">
        <f t="shared" si="96"/>
        <v>24</v>
      </c>
      <c r="S144" s="71">
        <f t="shared" si="97"/>
        <v>7.6111111111111116</v>
      </c>
      <c r="T144" s="71">
        <f t="shared" si="98"/>
        <v>14</v>
      </c>
      <c r="U144" s="74">
        <f t="shared" si="99"/>
        <v>13.047619047619049</v>
      </c>
      <c r="V144" s="73">
        <f>IF(Variable_Management!$B$20=3,2,IF((S144*R144/T144)&lt;((T144*(1-(T144/R144)))/(2*Lm*Fsw)),1,2))</f>
        <v>2</v>
      </c>
      <c r="W144" s="71">
        <f t="shared" si="100"/>
        <v>0.41666666666666663</v>
      </c>
      <c r="X144" s="74">
        <f t="shared" si="101"/>
        <v>0.58333333333333337</v>
      </c>
      <c r="Y144" s="73">
        <f t="shared" si="102"/>
        <v>5.099067599067598</v>
      </c>
      <c r="Z144" s="71">
        <f t="shared" ref="Z144:Z157" si="124">CHOOSE(V144,Y144,U144+(0.5*Y144))</f>
        <v>15.597152847152849</v>
      </c>
      <c r="AA144" s="71">
        <f t="shared" ref="AA144:AA157" si="125">CHOOSE(V144,Z144*SQRT((W144+X144)/3),SQRT((U144^2)+((Y144^2)/12)))</f>
        <v>13.130387288402673</v>
      </c>
      <c r="AB144" s="71">
        <v>0</v>
      </c>
      <c r="AC144" s="71">
        <f t="shared" si="103"/>
        <v>0.27585131254951439</v>
      </c>
      <c r="AD144" s="74">
        <f t="shared" si="114"/>
        <v>0.27585131254951439</v>
      </c>
      <c r="AE144" s="73">
        <f t="shared" si="123"/>
        <v>5.4365079365079367</v>
      </c>
      <c r="AF144" s="71">
        <f t="shared" si="115"/>
        <v>8.4756285495395201</v>
      </c>
      <c r="AG144" s="71">
        <f t="shared" si="104"/>
        <v>0.28734511723907757</v>
      </c>
      <c r="AH144" s="71">
        <f t="shared" si="105"/>
        <v>2.3765306122448981</v>
      </c>
      <c r="AI144" s="74">
        <f t="shared" si="116"/>
        <v>2.6638757294839759</v>
      </c>
      <c r="AJ144" s="73">
        <f t="shared" si="117"/>
        <v>7.6111111111111125</v>
      </c>
      <c r="AK144" s="71">
        <f t="shared" si="106"/>
        <v>10.028498942198535</v>
      </c>
      <c r="AL144" s="71">
        <f t="shared" si="107"/>
        <v>0.40228316413470855</v>
      </c>
      <c r="AM144" s="71">
        <f t="shared" si="118"/>
        <v>0</v>
      </c>
      <c r="AN144" s="188">
        <f t="shared" si="108"/>
        <v>6.8627472527472533E-2</v>
      </c>
      <c r="AO144" s="74">
        <f t="shared" si="119"/>
        <v>0.47091063666218108</v>
      </c>
      <c r="AP144" s="73">
        <f t="shared" si="109"/>
        <v>0.25861060551516973</v>
      </c>
      <c r="AQ144" s="206">
        <f t="shared" si="110"/>
        <v>0.27585131254951439</v>
      </c>
      <c r="AR144" s="206">
        <f t="shared" si="111"/>
        <v>1.0227460470128238</v>
      </c>
      <c r="AS144" s="71">
        <f t="shared" si="112"/>
        <v>0.1232</v>
      </c>
      <c r="AT144" s="74">
        <f t="shared" si="113"/>
        <v>4.6199999999999998E-5</v>
      </c>
      <c r="AU144" s="73">
        <f t="shared" si="120"/>
        <v>5.0910918437731789</v>
      </c>
      <c r="AV144" s="71">
        <f t="shared" si="121"/>
        <v>182.66666666666669</v>
      </c>
      <c r="AW144" s="74">
        <f t="shared" si="122"/>
        <v>97.288478577842582</v>
      </c>
    </row>
    <row r="145" spans="17:49" x14ac:dyDescent="0.25">
      <c r="Q145">
        <v>138</v>
      </c>
      <c r="R145" s="73">
        <f t="shared" si="96"/>
        <v>24</v>
      </c>
      <c r="S145" s="71">
        <f t="shared" si="97"/>
        <v>7.666666666666667</v>
      </c>
      <c r="T145" s="71">
        <f t="shared" si="98"/>
        <v>14</v>
      </c>
      <c r="U145" s="74">
        <f t="shared" si="99"/>
        <v>13.142857142857142</v>
      </c>
      <c r="V145" s="73">
        <f>IF(Variable_Management!$B$20=3,2,IF((S145*R145/T145)&lt;((T145*(1-(T145/R145)))/(2*Lm*Fsw)),1,2))</f>
        <v>2</v>
      </c>
      <c r="W145" s="71">
        <f t="shared" si="100"/>
        <v>0.41666666666666663</v>
      </c>
      <c r="X145" s="74">
        <f t="shared" si="101"/>
        <v>0.58333333333333337</v>
      </c>
      <c r="Y145" s="73">
        <f t="shared" si="102"/>
        <v>5.099067599067598</v>
      </c>
      <c r="Z145" s="71">
        <f t="shared" si="124"/>
        <v>15.692390942390942</v>
      </c>
      <c r="AA145" s="71">
        <f t="shared" si="125"/>
        <v>13.225029353812644</v>
      </c>
      <c r="AB145" s="71">
        <v>0</v>
      </c>
      <c r="AC145" s="71">
        <f t="shared" si="103"/>
        <v>0.27984224225472976</v>
      </c>
      <c r="AD145" s="74">
        <f t="shared" si="114"/>
        <v>0.27984224225472976</v>
      </c>
      <c r="AE145" s="73">
        <f t="shared" si="123"/>
        <v>5.4761904761904754</v>
      </c>
      <c r="AF145" s="71">
        <f t="shared" si="115"/>
        <v>8.5367197400701009</v>
      </c>
      <c r="AG145" s="71">
        <f t="shared" si="104"/>
        <v>0.29150233568201017</v>
      </c>
      <c r="AH145" s="71">
        <f t="shared" si="105"/>
        <v>2.3938775510204078</v>
      </c>
      <c r="AI145" s="74">
        <f t="shared" si="116"/>
        <v>2.6853798867024179</v>
      </c>
      <c r="AJ145" s="73">
        <f t="shared" si="117"/>
        <v>7.666666666666667</v>
      </c>
      <c r="AK145" s="71">
        <f t="shared" si="106"/>
        <v>10.100783013643229</v>
      </c>
      <c r="AL145" s="71">
        <f t="shared" si="107"/>
        <v>0.40810326995481433</v>
      </c>
      <c r="AM145" s="71">
        <f t="shared" si="118"/>
        <v>0</v>
      </c>
      <c r="AN145" s="188">
        <f t="shared" si="108"/>
        <v>6.9046520146520143E-2</v>
      </c>
      <c r="AO145" s="74">
        <f t="shared" si="119"/>
        <v>0.47714979010133446</v>
      </c>
      <c r="AP145" s="73">
        <f t="shared" si="109"/>
        <v>0.2623521021138091</v>
      </c>
      <c r="AQ145" s="206">
        <f t="shared" si="110"/>
        <v>0.27984224225472976</v>
      </c>
      <c r="AR145" s="206">
        <f t="shared" si="111"/>
        <v>1.0227460470128238</v>
      </c>
      <c r="AS145" s="71">
        <f t="shared" si="112"/>
        <v>0.1232</v>
      </c>
      <c r="AT145" s="74">
        <f t="shared" si="113"/>
        <v>4.6199999999999998E-5</v>
      </c>
      <c r="AU145" s="73">
        <f t="shared" si="120"/>
        <v>5.1305585104398448</v>
      </c>
      <c r="AV145" s="71">
        <f t="shared" si="121"/>
        <v>184</v>
      </c>
      <c r="AW145" s="74">
        <f t="shared" si="122"/>
        <v>97.287292677160551</v>
      </c>
    </row>
    <row r="146" spans="17:49" x14ac:dyDescent="0.25">
      <c r="Q146">
        <v>139</v>
      </c>
      <c r="R146" s="73">
        <f t="shared" si="96"/>
        <v>24</v>
      </c>
      <c r="S146" s="71">
        <f t="shared" si="97"/>
        <v>7.7222222222222223</v>
      </c>
      <c r="T146" s="71">
        <f t="shared" si="98"/>
        <v>14</v>
      </c>
      <c r="U146" s="74">
        <f t="shared" si="99"/>
        <v>13.238095238095239</v>
      </c>
      <c r="V146" s="73">
        <f>IF(Variable_Management!$B$20=3,2,IF((S146*R146/T146)&lt;((T146*(1-(T146/R146)))/(2*Lm*Fsw)),1,2))</f>
        <v>2</v>
      </c>
      <c r="W146" s="71">
        <f t="shared" si="100"/>
        <v>0.41666666666666663</v>
      </c>
      <c r="X146" s="74">
        <f t="shared" si="101"/>
        <v>0.58333333333333337</v>
      </c>
      <c r="Y146" s="73">
        <f t="shared" si="102"/>
        <v>5.099067599067598</v>
      </c>
      <c r="Z146" s="71">
        <f t="shared" si="124"/>
        <v>15.787629037629038</v>
      </c>
      <c r="AA146" s="71">
        <f t="shared" si="125"/>
        <v>13.319679915994037</v>
      </c>
      <c r="AB146" s="71">
        <v>0</v>
      </c>
      <c r="AC146" s="71">
        <f t="shared" si="103"/>
        <v>0.28386219690325587</v>
      </c>
      <c r="AD146" s="74">
        <f t="shared" si="114"/>
        <v>0.28386219690325587</v>
      </c>
      <c r="AE146" s="73">
        <f t="shared" si="123"/>
        <v>5.5158730158730158</v>
      </c>
      <c r="AF146" s="71">
        <f t="shared" si="115"/>
        <v>8.5978164152430523</v>
      </c>
      <c r="AG146" s="71">
        <f t="shared" si="104"/>
        <v>0.29568978844089155</v>
      </c>
      <c r="AH146" s="71">
        <f t="shared" si="105"/>
        <v>2.4112244897959183</v>
      </c>
      <c r="AI146" s="74">
        <f t="shared" si="116"/>
        <v>2.7069142782368099</v>
      </c>
      <c r="AJ146" s="73">
        <f t="shared" si="117"/>
        <v>7.7222222222222232</v>
      </c>
      <c r="AK146" s="71">
        <f t="shared" si="106"/>
        <v>10.173073574604288</v>
      </c>
      <c r="AL146" s="71">
        <f t="shared" si="107"/>
        <v>0.41396570381724829</v>
      </c>
      <c r="AM146" s="71">
        <f t="shared" si="118"/>
        <v>0</v>
      </c>
      <c r="AN146" s="188">
        <f t="shared" si="108"/>
        <v>6.9465567765567768E-2</v>
      </c>
      <c r="AO146" s="74">
        <f t="shared" si="119"/>
        <v>0.48343127158281607</v>
      </c>
      <c r="AP146" s="73">
        <f t="shared" si="109"/>
        <v>0.2661208095968024</v>
      </c>
      <c r="AQ146" s="206">
        <f t="shared" si="110"/>
        <v>0.28386219690325587</v>
      </c>
      <c r="AR146" s="206">
        <f t="shared" si="111"/>
        <v>1.0227460470128238</v>
      </c>
      <c r="AS146" s="71">
        <f t="shared" si="112"/>
        <v>0.1232</v>
      </c>
      <c r="AT146" s="74">
        <f t="shared" si="113"/>
        <v>4.6199999999999998E-5</v>
      </c>
      <c r="AU146" s="73">
        <f t="shared" si="120"/>
        <v>5.170183000235764</v>
      </c>
      <c r="AV146" s="71">
        <f t="shared" si="121"/>
        <v>185.33333333333334</v>
      </c>
      <c r="AW146" s="74">
        <f t="shared" si="122"/>
        <v>97.286043271147378</v>
      </c>
    </row>
    <row r="147" spans="17:49" x14ac:dyDescent="0.25">
      <c r="Q147">
        <v>140</v>
      </c>
      <c r="R147" s="73">
        <f t="shared" si="96"/>
        <v>24</v>
      </c>
      <c r="S147" s="71">
        <f t="shared" si="97"/>
        <v>7.7777777777777786</v>
      </c>
      <c r="T147" s="71">
        <f t="shared" si="98"/>
        <v>14</v>
      </c>
      <c r="U147" s="74">
        <f t="shared" si="99"/>
        <v>13.333333333333334</v>
      </c>
      <c r="V147" s="73">
        <f>IF(Variable_Management!$B$20=3,2,IF((S147*R147/T147)&lt;((T147*(1-(T147/R147)))/(2*Lm*Fsw)),1,2))</f>
        <v>2</v>
      </c>
      <c r="W147" s="71">
        <f t="shared" si="100"/>
        <v>0.41666666666666663</v>
      </c>
      <c r="X147" s="74">
        <f t="shared" si="101"/>
        <v>0.58333333333333337</v>
      </c>
      <c r="Y147" s="73">
        <f t="shared" si="102"/>
        <v>5.099067599067598</v>
      </c>
      <c r="Z147" s="71">
        <f t="shared" si="124"/>
        <v>15.882867132867133</v>
      </c>
      <c r="AA147" s="71">
        <f t="shared" si="125"/>
        <v>13.414338795089115</v>
      </c>
      <c r="AB147" s="71">
        <v>0</v>
      </c>
      <c r="AC147" s="71">
        <f t="shared" si="103"/>
        <v>0.28791117649509268</v>
      </c>
      <c r="AD147" s="74">
        <f t="shared" si="114"/>
        <v>0.28791117649509268</v>
      </c>
      <c r="AE147" s="73">
        <f t="shared" si="123"/>
        <v>5.5555555555555554</v>
      </c>
      <c r="AF147" s="71">
        <f t="shared" si="115"/>
        <v>8.6589184589607004</v>
      </c>
      <c r="AG147" s="71">
        <f t="shared" si="104"/>
        <v>0.29990747551572139</v>
      </c>
      <c r="AH147" s="71">
        <f t="shared" si="105"/>
        <v>2.4285714285714284</v>
      </c>
      <c r="AI147" s="74">
        <f t="shared" si="116"/>
        <v>2.72847890408715</v>
      </c>
      <c r="AJ147" s="73">
        <f t="shared" si="117"/>
        <v>7.7777777777777786</v>
      </c>
      <c r="AK147" s="71">
        <f t="shared" si="106"/>
        <v>10.245370487713098</v>
      </c>
      <c r="AL147" s="71">
        <f t="shared" si="107"/>
        <v>0.41987046572201009</v>
      </c>
      <c r="AM147" s="71">
        <f t="shared" si="118"/>
        <v>0</v>
      </c>
      <c r="AN147" s="188">
        <f t="shared" si="108"/>
        <v>6.9884615384615392E-2</v>
      </c>
      <c r="AO147" s="74">
        <f t="shared" si="119"/>
        <v>0.48975508110662547</v>
      </c>
      <c r="AP147" s="73">
        <f t="shared" si="109"/>
        <v>0.26991672796414934</v>
      </c>
      <c r="AQ147" s="206">
        <f t="shared" si="110"/>
        <v>0.28791117649509268</v>
      </c>
      <c r="AR147" s="206">
        <f t="shared" si="111"/>
        <v>1.0227460470128238</v>
      </c>
      <c r="AS147" s="71">
        <f t="shared" si="112"/>
        <v>0.1232</v>
      </c>
      <c r="AT147" s="74">
        <f t="shared" si="113"/>
        <v>4.6199999999999998E-5</v>
      </c>
      <c r="AU147" s="73">
        <f t="shared" si="120"/>
        <v>5.209965313160934</v>
      </c>
      <c r="AV147" s="71">
        <f t="shared" si="121"/>
        <v>186.66666666666669</v>
      </c>
      <c r="AW147" s="74">
        <f t="shared" si="122"/>
        <v>97.284731726107921</v>
      </c>
    </row>
    <row r="148" spans="17:49" x14ac:dyDescent="0.25">
      <c r="Q148">
        <v>141</v>
      </c>
      <c r="R148" s="73">
        <f t="shared" si="96"/>
        <v>24</v>
      </c>
      <c r="S148" s="71">
        <f t="shared" si="97"/>
        <v>7.8333333333333339</v>
      </c>
      <c r="T148" s="71">
        <f t="shared" si="98"/>
        <v>14</v>
      </c>
      <c r="U148" s="74">
        <f t="shared" si="99"/>
        <v>13.428571428571429</v>
      </c>
      <c r="V148" s="73">
        <f>IF(Variable_Management!$B$20=3,2,IF((S148*R148/T148)&lt;((T148*(1-(T148/R148)))/(2*Lm*Fsw)),1,2))</f>
        <v>2</v>
      </c>
      <c r="W148" s="71">
        <f t="shared" si="100"/>
        <v>0.41666666666666663</v>
      </c>
      <c r="X148" s="74">
        <f t="shared" si="101"/>
        <v>0.58333333333333337</v>
      </c>
      <c r="Y148" s="73">
        <f t="shared" si="102"/>
        <v>5.099067599067598</v>
      </c>
      <c r="Z148" s="71">
        <f t="shared" si="124"/>
        <v>15.978105228105228</v>
      </c>
      <c r="AA148" s="71">
        <f t="shared" si="125"/>
        <v>13.509005816265681</v>
      </c>
      <c r="AB148" s="71">
        <v>0</v>
      </c>
      <c r="AC148" s="71">
        <f t="shared" si="103"/>
        <v>0.29198918103024002</v>
      </c>
      <c r="AD148" s="74">
        <f t="shared" si="114"/>
        <v>0.29198918103024002</v>
      </c>
      <c r="AE148" s="73">
        <f t="shared" si="123"/>
        <v>5.5952380952380949</v>
      </c>
      <c r="AF148" s="71">
        <f t="shared" si="115"/>
        <v>8.720025758369351</v>
      </c>
      <c r="AG148" s="71">
        <f t="shared" si="104"/>
        <v>0.3041553969064999</v>
      </c>
      <c r="AH148" s="71">
        <f t="shared" si="105"/>
        <v>2.445918367346938</v>
      </c>
      <c r="AI148" s="74">
        <f t="shared" si="116"/>
        <v>2.7500737642534379</v>
      </c>
      <c r="AJ148" s="73">
        <f t="shared" si="117"/>
        <v>7.8333333333333339</v>
      </c>
      <c r="AK148" s="71">
        <f t="shared" si="106"/>
        <v>10.317673619439365</v>
      </c>
      <c r="AL148" s="71">
        <f t="shared" si="107"/>
        <v>0.42581755566910001</v>
      </c>
      <c r="AM148" s="71">
        <f t="shared" si="118"/>
        <v>0</v>
      </c>
      <c r="AN148" s="188">
        <f t="shared" si="108"/>
        <v>7.0303663003663003E-2</v>
      </c>
      <c r="AO148" s="74">
        <f t="shared" si="119"/>
        <v>0.49612121867276304</v>
      </c>
      <c r="AP148" s="73">
        <f t="shared" si="109"/>
        <v>0.27373985721584998</v>
      </c>
      <c r="AQ148" s="206">
        <f t="shared" si="110"/>
        <v>0.29198918103024002</v>
      </c>
      <c r="AR148" s="206">
        <f t="shared" si="111"/>
        <v>1.0227460470128238</v>
      </c>
      <c r="AS148" s="71">
        <f t="shared" si="112"/>
        <v>0.1232</v>
      </c>
      <c r="AT148" s="74">
        <f t="shared" si="113"/>
        <v>4.6199999999999998E-5</v>
      </c>
      <c r="AU148" s="73">
        <f t="shared" si="120"/>
        <v>5.2499054492153547</v>
      </c>
      <c r="AV148" s="71">
        <f t="shared" si="121"/>
        <v>188</v>
      </c>
      <c r="AW148" s="74">
        <f t="shared" si="122"/>
        <v>97.28335936982127</v>
      </c>
    </row>
    <row r="149" spans="17:49" x14ac:dyDescent="0.25">
      <c r="Q149">
        <v>142</v>
      </c>
      <c r="R149" s="73">
        <f t="shared" si="96"/>
        <v>24</v>
      </c>
      <c r="S149" s="71">
        <f t="shared" si="97"/>
        <v>7.8888888888888893</v>
      </c>
      <c r="T149" s="71">
        <f t="shared" si="98"/>
        <v>14</v>
      </c>
      <c r="U149" s="74">
        <f t="shared" si="99"/>
        <v>13.523809523809524</v>
      </c>
      <c r="V149" s="73">
        <f>IF(Variable_Management!$B$20=3,2,IF((S149*R149/T149)&lt;((T149*(1-(T149/R149)))/(2*Lm*Fsw)),1,2))</f>
        <v>2</v>
      </c>
      <c r="W149" s="71">
        <f t="shared" si="100"/>
        <v>0.41666666666666663</v>
      </c>
      <c r="X149" s="74">
        <f t="shared" si="101"/>
        <v>0.58333333333333337</v>
      </c>
      <c r="Y149" s="73">
        <f t="shared" si="102"/>
        <v>5.099067599067598</v>
      </c>
      <c r="Z149" s="71">
        <f t="shared" si="124"/>
        <v>16.073343323343323</v>
      </c>
      <c r="AA149" s="71">
        <f t="shared" si="125"/>
        <v>13.603680809543285</v>
      </c>
      <c r="AB149" s="71">
        <v>0</v>
      </c>
      <c r="AC149" s="71">
        <f t="shared" si="103"/>
        <v>0.296096210508698</v>
      </c>
      <c r="AD149" s="74">
        <f t="shared" si="114"/>
        <v>0.296096210508698</v>
      </c>
      <c r="AE149" s="73">
        <f t="shared" si="123"/>
        <v>5.6349206349206344</v>
      </c>
      <c r="AF149" s="71">
        <f t="shared" si="115"/>
        <v>8.781138203747096</v>
      </c>
      <c r="AG149" s="71">
        <f t="shared" si="104"/>
        <v>0.30843355261322714</v>
      </c>
      <c r="AH149" s="71">
        <f t="shared" si="105"/>
        <v>2.4632653061224485</v>
      </c>
      <c r="AI149" s="74">
        <f t="shared" si="116"/>
        <v>2.7716988587356757</v>
      </c>
      <c r="AJ149" s="73">
        <f t="shared" si="117"/>
        <v>7.8888888888888893</v>
      </c>
      <c r="AK149" s="71">
        <f t="shared" si="106"/>
        <v>10.389982839958375</v>
      </c>
      <c r="AL149" s="71">
        <f t="shared" si="107"/>
        <v>0.43180697365851795</v>
      </c>
      <c r="AM149" s="71">
        <f t="shared" si="118"/>
        <v>0</v>
      </c>
      <c r="AN149" s="188">
        <f t="shared" si="108"/>
        <v>7.0722710622710627E-2</v>
      </c>
      <c r="AO149" s="74">
        <f t="shared" si="119"/>
        <v>0.50252968428122857</v>
      </c>
      <c r="AP149" s="73">
        <f t="shared" si="109"/>
        <v>0.27759019735190432</v>
      </c>
      <c r="AQ149" s="206">
        <f t="shared" si="110"/>
        <v>0.296096210508698</v>
      </c>
      <c r="AR149" s="206">
        <f t="shared" si="111"/>
        <v>1.0227460470128238</v>
      </c>
      <c r="AS149" s="71">
        <f t="shared" si="112"/>
        <v>0.1232</v>
      </c>
      <c r="AT149" s="74">
        <f t="shared" si="113"/>
        <v>4.6199999999999998E-5</v>
      </c>
      <c r="AU149" s="73">
        <f t="shared" si="120"/>
        <v>5.2900034083990288</v>
      </c>
      <c r="AV149" s="71">
        <f t="shared" si="121"/>
        <v>189.33333333333334</v>
      </c>
      <c r="AW149" s="74">
        <f t="shared" si="122"/>
        <v>97.281927492889025</v>
      </c>
    </row>
    <row r="150" spans="17:49" x14ac:dyDescent="0.25">
      <c r="Q150">
        <v>143</v>
      </c>
      <c r="R150" s="73">
        <f t="shared" si="96"/>
        <v>24</v>
      </c>
      <c r="S150" s="71">
        <f t="shared" si="97"/>
        <v>7.9444444444444446</v>
      </c>
      <c r="T150" s="71">
        <f t="shared" si="98"/>
        <v>14</v>
      </c>
      <c r="U150" s="74">
        <f t="shared" si="99"/>
        <v>13.61904761904762</v>
      </c>
      <c r="V150" s="73">
        <f>IF(Variable_Management!$B$20=3,2,IF((S150*R150/T150)&lt;((T150*(1-(T150/R150)))/(2*Lm*Fsw)),1,2))</f>
        <v>2</v>
      </c>
      <c r="W150" s="71">
        <f t="shared" si="100"/>
        <v>0.41666666666666663</v>
      </c>
      <c r="X150" s="74">
        <f t="shared" si="101"/>
        <v>0.58333333333333337</v>
      </c>
      <c r="Y150" s="73">
        <f t="shared" si="102"/>
        <v>5.099067599067598</v>
      </c>
      <c r="Z150" s="71">
        <f t="shared" si="124"/>
        <v>16.168581418581418</v>
      </c>
      <c r="AA150" s="71">
        <f t="shared" si="125"/>
        <v>13.698363609626579</v>
      </c>
      <c r="AB150" s="71">
        <v>0</v>
      </c>
      <c r="AC150" s="71">
        <f t="shared" si="103"/>
        <v>0.30023226493046679</v>
      </c>
      <c r="AD150" s="74">
        <f t="shared" si="114"/>
        <v>0.30023226493046679</v>
      </c>
      <c r="AE150" s="73">
        <f t="shared" si="123"/>
        <v>5.6746031746031749</v>
      </c>
      <c r="AF150" s="71">
        <f t="shared" si="115"/>
        <v>8.8422556883962411</v>
      </c>
      <c r="AG150" s="71">
        <f t="shared" si="104"/>
        <v>0.31274194263590271</v>
      </c>
      <c r="AH150" s="71">
        <f t="shared" si="105"/>
        <v>2.4806122448979591</v>
      </c>
      <c r="AI150" s="74">
        <f t="shared" si="116"/>
        <v>2.7933541875338617</v>
      </c>
      <c r="AJ150" s="73">
        <f t="shared" si="117"/>
        <v>7.9444444444444455</v>
      </c>
      <c r="AK150" s="71">
        <f t="shared" si="106"/>
        <v>10.462298023023717</v>
      </c>
      <c r="AL150" s="71">
        <f t="shared" si="107"/>
        <v>0.43783871969026389</v>
      </c>
      <c r="AM150" s="71">
        <f t="shared" si="118"/>
        <v>0</v>
      </c>
      <c r="AN150" s="188">
        <f t="shared" si="108"/>
        <v>7.1141758241758238E-2</v>
      </c>
      <c r="AO150" s="74">
        <f t="shared" si="119"/>
        <v>0.50898047793202217</v>
      </c>
      <c r="AP150" s="73">
        <f t="shared" si="109"/>
        <v>0.28146774837231259</v>
      </c>
      <c r="AQ150" s="206">
        <f t="shared" si="110"/>
        <v>0.30023226493046679</v>
      </c>
      <c r="AR150" s="206">
        <f t="shared" si="111"/>
        <v>1.0227460470128238</v>
      </c>
      <c r="AS150" s="71">
        <f t="shared" si="112"/>
        <v>0.1232</v>
      </c>
      <c r="AT150" s="74">
        <f t="shared" si="113"/>
        <v>4.6199999999999998E-5</v>
      </c>
      <c r="AU150" s="73">
        <f t="shared" si="120"/>
        <v>5.3302591907119536</v>
      </c>
      <c r="AV150" s="71">
        <f t="shared" si="121"/>
        <v>190.66666666666669</v>
      </c>
      <c r="AW150" s="74">
        <f t="shared" si="122"/>
        <v>97.280437350027299</v>
      </c>
    </row>
    <row r="151" spans="17:49" x14ac:dyDescent="0.25">
      <c r="Q151">
        <v>144</v>
      </c>
      <c r="R151" s="73">
        <f t="shared" si="96"/>
        <v>24</v>
      </c>
      <c r="S151" s="71">
        <f t="shared" si="97"/>
        <v>8</v>
      </c>
      <c r="T151" s="71">
        <f t="shared" si="98"/>
        <v>14</v>
      </c>
      <c r="U151" s="74">
        <f t="shared" si="99"/>
        <v>13.714285714285714</v>
      </c>
      <c r="V151" s="73">
        <f>IF(Variable_Management!$B$20=3,2,IF((S151*R151/T151)&lt;((T151*(1-(T151/R151)))/(2*Lm*Fsw)),1,2))</f>
        <v>2</v>
      </c>
      <c r="W151" s="71">
        <f t="shared" si="100"/>
        <v>0.41666666666666663</v>
      </c>
      <c r="X151" s="74">
        <f t="shared" si="101"/>
        <v>0.58333333333333337</v>
      </c>
      <c r="Y151" s="73">
        <f t="shared" si="102"/>
        <v>5.099067599067598</v>
      </c>
      <c r="Z151" s="71">
        <f t="shared" si="124"/>
        <v>16.263819513819513</v>
      </c>
      <c r="AA151" s="71">
        <f t="shared" si="125"/>
        <v>13.79305405574546</v>
      </c>
      <c r="AB151" s="71">
        <v>0</v>
      </c>
      <c r="AC151" s="71">
        <f t="shared" si="103"/>
        <v>0.30439734429554605</v>
      </c>
      <c r="AD151" s="74">
        <f t="shared" si="114"/>
        <v>0.30439734429554605</v>
      </c>
      <c r="AE151" s="73">
        <f t="shared" si="123"/>
        <v>5.7142857142857135</v>
      </c>
      <c r="AF151" s="71">
        <f t="shared" si="115"/>
        <v>8.9033781085401387</v>
      </c>
      <c r="AG151" s="71">
        <f t="shared" si="104"/>
        <v>0.31708056697452713</v>
      </c>
      <c r="AH151" s="71">
        <f t="shared" si="105"/>
        <v>2.4979591836734691</v>
      </c>
      <c r="AI151" s="74">
        <f t="shared" si="116"/>
        <v>2.8150397506479963</v>
      </c>
      <c r="AJ151" s="73">
        <f t="shared" si="117"/>
        <v>8</v>
      </c>
      <c r="AK151" s="71">
        <f t="shared" si="106"/>
        <v>10.534619045845202</v>
      </c>
      <c r="AL151" s="71">
        <f t="shared" si="107"/>
        <v>0.44391279376433795</v>
      </c>
      <c r="AM151" s="71">
        <f t="shared" si="118"/>
        <v>0</v>
      </c>
      <c r="AN151" s="188">
        <f t="shared" si="108"/>
        <v>7.1560805860805862E-2</v>
      </c>
      <c r="AO151" s="74">
        <f t="shared" si="119"/>
        <v>0.51547359962514383</v>
      </c>
      <c r="AP151" s="73">
        <f t="shared" si="109"/>
        <v>0.28537251027707439</v>
      </c>
      <c r="AQ151" s="206">
        <f t="shared" si="110"/>
        <v>0.30439734429554605</v>
      </c>
      <c r="AR151" s="206">
        <f t="shared" si="111"/>
        <v>1.0227460470128238</v>
      </c>
      <c r="AS151" s="71">
        <f t="shared" si="112"/>
        <v>0.1232</v>
      </c>
      <c r="AT151" s="74">
        <f t="shared" si="113"/>
        <v>4.6199999999999998E-5</v>
      </c>
      <c r="AU151" s="73">
        <f t="shared" si="120"/>
        <v>5.3706727961541301</v>
      </c>
      <c r="AV151" s="71">
        <f t="shared" si="121"/>
        <v>192</v>
      </c>
      <c r="AW151" s="74">
        <f t="shared" si="122"/>
        <v>97.27889016130527</v>
      </c>
    </row>
    <row r="152" spans="17:49" x14ac:dyDescent="0.25">
      <c r="Q152">
        <v>145</v>
      </c>
      <c r="R152" s="73">
        <f t="shared" si="96"/>
        <v>24</v>
      </c>
      <c r="S152" s="71">
        <f t="shared" si="97"/>
        <v>8.0555555555555554</v>
      </c>
      <c r="T152" s="71">
        <f t="shared" si="98"/>
        <v>14</v>
      </c>
      <c r="U152" s="74">
        <f t="shared" si="99"/>
        <v>13.809523809523808</v>
      </c>
      <c r="V152" s="73">
        <f>IF(Variable_Management!$B$20=3,2,IF((S152*R152/T152)&lt;((T152*(1-(T152/R152)))/(2*Lm*Fsw)),1,2))</f>
        <v>2</v>
      </c>
      <c r="W152" s="71">
        <f t="shared" si="100"/>
        <v>0.41666666666666663</v>
      </c>
      <c r="X152" s="74">
        <f t="shared" si="101"/>
        <v>0.58333333333333337</v>
      </c>
      <c r="Y152" s="73">
        <f t="shared" si="102"/>
        <v>5.099067599067598</v>
      </c>
      <c r="Z152" s="71">
        <f t="shared" si="124"/>
        <v>16.359057609057608</v>
      </c>
      <c r="AA152" s="71">
        <f t="shared" si="125"/>
        <v>13.887751991501721</v>
      </c>
      <c r="AB152" s="71">
        <v>0</v>
      </c>
      <c r="AC152" s="71">
        <f t="shared" si="103"/>
        <v>0.30859144860393606</v>
      </c>
      <c r="AD152" s="74">
        <f t="shared" si="114"/>
        <v>0.30859144860393606</v>
      </c>
      <c r="AE152" s="73">
        <f t="shared" si="123"/>
        <v>5.7539682539682531</v>
      </c>
      <c r="AF152" s="71">
        <f t="shared" si="115"/>
        <v>8.9645053632241751</v>
      </c>
      <c r="AG152" s="71">
        <f t="shared" si="104"/>
        <v>0.32144942562910001</v>
      </c>
      <c r="AH152" s="71">
        <f t="shared" si="105"/>
        <v>2.5153061224489788</v>
      </c>
      <c r="AI152" s="74">
        <f t="shared" si="116"/>
        <v>2.8367555480780786</v>
      </c>
      <c r="AJ152" s="73">
        <f t="shared" si="117"/>
        <v>8.0555555555555554</v>
      </c>
      <c r="AK152" s="71">
        <f t="shared" si="106"/>
        <v>10.606945788971727</v>
      </c>
      <c r="AL152" s="71">
        <f t="shared" si="107"/>
        <v>0.4500291958807402</v>
      </c>
      <c r="AM152" s="71">
        <f t="shared" si="118"/>
        <v>0</v>
      </c>
      <c r="AN152" s="188">
        <f t="shared" si="108"/>
        <v>7.1979853479853473E-2</v>
      </c>
      <c r="AO152" s="74">
        <f t="shared" si="119"/>
        <v>0.52200904936059367</v>
      </c>
      <c r="AP152" s="73">
        <f t="shared" si="109"/>
        <v>0.28930448306619005</v>
      </c>
      <c r="AQ152" s="206">
        <f t="shared" si="110"/>
        <v>0.30859144860393606</v>
      </c>
      <c r="AR152" s="206">
        <f t="shared" si="111"/>
        <v>1.0227460470128238</v>
      </c>
      <c r="AS152" s="71">
        <f t="shared" si="112"/>
        <v>0.1232</v>
      </c>
      <c r="AT152" s="74">
        <f t="shared" si="113"/>
        <v>4.6199999999999998E-5</v>
      </c>
      <c r="AU152" s="73">
        <f t="shared" si="120"/>
        <v>5.4112442247255581</v>
      </c>
      <c r="AV152" s="71">
        <f t="shared" si="121"/>
        <v>193.33333333333331</v>
      </c>
      <c r="AW152" s="74">
        <f t="shared" si="122"/>
        <v>97.277287113332804</v>
      </c>
    </row>
    <row r="153" spans="17:49" x14ac:dyDescent="0.25">
      <c r="Q153">
        <v>146</v>
      </c>
      <c r="R153" s="73">
        <f t="shared" si="96"/>
        <v>24</v>
      </c>
      <c r="S153" s="71">
        <f t="shared" si="97"/>
        <v>8.1111111111111125</v>
      </c>
      <c r="T153" s="71">
        <f t="shared" si="98"/>
        <v>14</v>
      </c>
      <c r="U153" s="74">
        <f t="shared" si="99"/>
        <v>13.904761904761907</v>
      </c>
      <c r="V153" s="73">
        <f>IF(Variable_Management!$B$20=3,2,IF((S153*R153/T153)&lt;((T153*(1-(T153/R153)))/(2*Lm*Fsw)),1,2))</f>
        <v>2</v>
      </c>
      <c r="W153" s="71">
        <f t="shared" si="100"/>
        <v>0.41666666666666663</v>
      </c>
      <c r="X153" s="74">
        <f t="shared" si="101"/>
        <v>0.58333333333333337</v>
      </c>
      <c r="Y153" s="73">
        <f t="shared" si="102"/>
        <v>5.099067599067598</v>
      </c>
      <c r="Z153" s="71">
        <f t="shared" si="124"/>
        <v>16.454295704295706</v>
      </c>
      <c r="AA153" s="71">
        <f t="shared" si="125"/>
        <v>13.982457264721857</v>
      </c>
      <c r="AB153" s="71">
        <v>0</v>
      </c>
      <c r="AC153" s="71">
        <f t="shared" si="103"/>
        <v>0.31281457785563688</v>
      </c>
      <c r="AD153" s="74">
        <f t="shared" si="114"/>
        <v>0.31281457785563688</v>
      </c>
      <c r="AE153" s="73">
        <f t="shared" si="123"/>
        <v>5.7936507936507944</v>
      </c>
      <c r="AF153" s="71">
        <f t="shared" si="115"/>
        <v>9.0256373542207768</v>
      </c>
      <c r="AG153" s="71">
        <f t="shared" si="104"/>
        <v>0.32584851859962172</v>
      </c>
      <c r="AH153" s="71">
        <f t="shared" si="105"/>
        <v>2.5326530612244897</v>
      </c>
      <c r="AI153" s="74">
        <f t="shared" si="116"/>
        <v>2.8585015798241113</v>
      </c>
      <c r="AJ153" s="73">
        <f t="shared" si="117"/>
        <v>8.1111111111111125</v>
      </c>
      <c r="AK153" s="71">
        <f t="shared" si="106"/>
        <v>10.67927813617885</v>
      </c>
      <c r="AL153" s="71">
        <f t="shared" si="107"/>
        <v>0.45618792603947045</v>
      </c>
      <c r="AM153" s="71">
        <f t="shared" si="118"/>
        <v>0</v>
      </c>
      <c r="AN153" s="188">
        <f t="shared" si="108"/>
        <v>7.2398901098901111E-2</v>
      </c>
      <c r="AO153" s="74">
        <f t="shared" si="119"/>
        <v>0.52858682713837157</v>
      </c>
      <c r="AP153" s="73">
        <f t="shared" si="109"/>
        <v>0.29326366673965953</v>
      </c>
      <c r="AQ153" s="206">
        <f t="shared" si="110"/>
        <v>0.31281457785563688</v>
      </c>
      <c r="AR153" s="206">
        <f t="shared" si="111"/>
        <v>1.0227460470128238</v>
      </c>
      <c r="AS153" s="71">
        <f t="shared" si="112"/>
        <v>0.1232</v>
      </c>
      <c r="AT153" s="74">
        <f t="shared" si="113"/>
        <v>4.6199999999999998E-5</v>
      </c>
      <c r="AU153" s="73">
        <f t="shared" si="120"/>
        <v>5.4519734764262395</v>
      </c>
      <c r="AV153" s="71">
        <f t="shared" si="121"/>
        <v>194.66666666666669</v>
      </c>
      <c r="AW153" s="74">
        <f t="shared" si="122"/>
        <v>97.275629360399478</v>
      </c>
    </row>
    <row r="154" spans="17:49" x14ac:dyDescent="0.25">
      <c r="Q154">
        <v>147</v>
      </c>
      <c r="R154" s="73">
        <f t="shared" si="96"/>
        <v>24</v>
      </c>
      <c r="S154" s="71">
        <f t="shared" si="97"/>
        <v>8.1666666666666679</v>
      </c>
      <c r="T154" s="71">
        <f t="shared" si="98"/>
        <v>14</v>
      </c>
      <c r="U154" s="74">
        <f t="shared" si="99"/>
        <v>14.000000000000002</v>
      </c>
      <c r="V154" s="73">
        <f>IF(Variable_Management!$B$20=3,2,IF((S154*R154/T154)&lt;((T154*(1-(T154/R154)))/(2*Lm*Fsw)),1,2))</f>
        <v>2</v>
      </c>
      <c r="W154" s="71">
        <f t="shared" si="100"/>
        <v>0.41666666666666663</v>
      </c>
      <c r="X154" s="74">
        <f t="shared" si="101"/>
        <v>0.58333333333333337</v>
      </c>
      <c r="Y154" s="73">
        <f t="shared" si="102"/>
        <v>5.099067599067598</v>
      </c>
      <c r="Z154" s="71">
        <f t="shared" si="124"/>
        <v>16.549533799533801</v>
      </c>
      <c r="AA154" s="71">
        <f t="shared" si="125"/>
        <v>14.077169727315756</v>
      </c>
      <c r="AB154" s="71">
        <v>0</v>
      </c>
      <c r="AC154" s="71">
        <f t="shared" si="103"/>
        <v>0.31706673205064823</v>
      </c>
      <c r="AD154" s="74">
        <f t="shared" si="114"/>
        <v>0.31706673205064823</v>
      </c>
      <c r="AE154" s="73">
        <f t="shared" si="123"/>
        <v>5.8333333333333339</v>
      </c>
      <c r="AF154" s="71">
        <f t="shared" si="115"/>
        <v>9.0867739859381871</v>
      </c>
      <c r="AG154" s="71">
        <f t="shared" si="104"/>
        <v>0.33027784588609188</v>
      </c>
      <c r="AH154" s="71">
        <f t="shared" si="105"/>
        <v>2.5500000000000003</v>
      </c>
      <c r="AI154" s="74">
        <f t="shared" si="116"/>
        <v>2.8802778458860923</v>
      </c>
      <c r="AJ154" s="73">
        <f t="shared" si="117"/>
        <v>8.1666666666666679</v>
      </c>
      <c r="AK154" s="71">
        <f t="shared" si="106"/>
        <v>10.751615974360885</v>
      </c>
      <c r="AL154" s="71">
        <f t="shared" si="107"/>
        <v>0.4623889842405286</v>
      </c>
      <c r="AM154" s="71">
        <f t="shared" si="118"/>
        <v>0</v>
      </c>
      <c r="AN154" s="188">
        <f t="shared" si="108"/>
        <v>7.2817948717948736E-2</v>
      </c>
      <c r="AO154" s="74">
        <f t="shared" si="119"/>
        <v>0.53520693295847732</v>
      </c>
      <c r="AP154" s="73">
        <f t="shared" si="109"/>
        <v>0.29725006129748271</v>
      </c>
      <c r="AQ154" s="206">
        <f t="shared" si="110"/>
        <v>0.31706673205064823</v>
      </c>
      <c r="AR154" s="206">
        <f t="shared" si="111"/>
        <v>1.0227460470128238</v>
      </c>
      <c r="AS154" s="71">
        <f t="shared" si="112"/>
        <v>0.1232</v>
      </c>
      <c r="AT154" s="74">
        <f t="shared" si="113"/>
        <v>4.6199999999999998E-5</v>
      </c>
      <c r="AU154" s="73">
        <f t="shared" si="120"/>
        <v>5.4928605512561717</v>
      </c>
      <c r="AV154" s="71">
        <f t="shared" si="121"/>
        <v>196.00000000000003</v>
      </c>
      <c r="AW154" s="74">
        <f t="shared" si="122"/>
        <v>97.273918025567525</v>
      </c>
    </row>
    <row r="155" spans="17:49" x14ac:dyDescent="0.25">
      <c r="Q155">
        <v>148</v>
      </c>
      <c r="R155" s="73">
        <f t="shared" si="96"/>
        <v>24</v>
      </c>
      <c r="S155" s="71">
        <f t="shared" si="97"/>
        <v>8.2222222222222232</v>
      </c>
      <c r="T155" s="71">
        <f t="shared" si="98"/>
        <v>14</v>
      </c>
      <c r="U155" s="74">
        <f t="shared" si="99"/>
        <v>14.095238095238098</v>
      </c>
      <c r="V155" s="73">
        <f>IF(Variable_Management!$B$20=3,2,IF((S155*R155/T155)&lt;((T155*(1-(T155/R155)))/(2*Lm*Fsw)),1,2))</f>
        <v>2</v>
      </c>
      <c r="W155" s="71">
        <f t="shared" si="100"/>
        <v>0.41666666666666663</v>
      </c>
      <c r="X155" s="74">
        <f t="shared" si="101"/>
        <v>0.58333333333333337</v>
      </c>
      <c r="Y155" s="73">
        <f t="shared" si="102"/>
        <v>5.099067599067598</v>
      </c>
      <c r="Z155" s="71">
        <f t="shared" si="124"/>
        <v>16.644771894771896</v>
      </c>
      <c r="AA155" s="71">
        <f t="shared" si="125"/>
        <v>14.171889235141037</v>
      </c>
      <c r="AB155" s="71">
        <v>0</v>
      </c>
      <c r="AC155" s="71">
        <f t="shared" si="103"/>
        <v>0.32134791118897033</v>
      </c>
      <c r="AD155" s="74">
        <f t="shared" si="114"/>
        <v>0.32134791118897033</v>
      </c>
      <c r="AE155" s="73">
        <f t="shared" si="123"/>
        <v>5.8730158730158735</v>
      </c>
      <c r="AF155" s="71">
        <f t="shared" si="115"/>
        <v>9.1479151653328987</v>
      </c>
      <c r="AG155" s="71">
        <f t="shared" si="104"/>
        <v>0.33473740748851055</v>
      </c>
      <c r="AH155" s="71">
        <f t="shared" si="105"/>
        <v>2.5673469387755099</v>
      </c>
      <c r="AI155" s="74">
        <f t="shared" si="116"/>
        <v>2.9020843462640205</v>
      </c>
      <c r="AJ155" s="73">
        <f t="shared" si="117"/>
        <v>8.222222222222225</v>
      </c>
      <c r="AK155" s="71">
        <f t="shared" si="106"/>
        <v>10.823959193427271</v>
      </c>
      <c r="AL155" s="71">
        <f t="shared" si="107"/>
        <v>0.46863237048391493</v>
      </c>
      <c r="AM155" s="71">
        <f t="shared" si="118"/>
        <v>0</v>
      </c>
      <c r="AN155" s="188">
        <f t="shared" si="108"/>
        <v>7.3236996336996346E-2</v>
      </c>
      <c r="AO155" s="74">
        <f t="shared" si="119"/>
        <v>0.54186936682091125</v>
      </c>
      <c r="AP155" s="73">
        <f t="shared" si="109"/>
        <v>0.30126366673965965</v>
      </c>
      <c r="AQ155" s="206">
        <f t="shared" si="110"/>
        <v>0.32134791118897033</v>
      </c>
      <c r="AR155" s="206">
        <f t="shared" si="111"/>
        <v>1.0227460470128238</v>
      </c>
      <c r="AS155" s="71">
        <f t="shared" si="112"/>
        <v>0.1232</v>
      </c>
      <c r="AT155" s="74">
        <f t="shared" si="113"/>
        <v>4.6199999999999998E-5</v>
      </c>
      <c r="AU155" s="73">
        <f t="shared" si="120"/>
        <v>5.5339054492153554</v>
      </c>
      <c r="AV155" s="71">
        <f t="shared" si="121"/>
        <v>197.33333333333337</v>
      </c>
      <c r="AW155" s="74">
        <f t="shared" si="122"/>
        <v>97.272154201720511</v>
      </c>
    </row>
    <row r="156" spans="17:49" x14ac:dyDescent="0.25">
      <c r="Q156">
        <v>149</v>
      </c>
      <c r="R156" s="73">
        <f t="shared" si="96"/>
        <v>24</v>
      </c>
      <c r="S156" s="71">
        <f t="shared" si="97"/>
        <v>8.2777777777777786</v>
      </c>
      <c r="T156" s="71">
        <f t="shared" si="98"/>
        <v>14</v>
      </c>
      <c r="U156" s="74">
        <f t="shared" si="99"/>
        <v>14.190476190476192</v>
      </c>
      <c r="V156" s="73">
        <f>IF(Variable_Management!$B$20=3,2,IF((S156*R156/T156)&lt;((T156*(1-(T156/R156)))/(2*Lm*Fsw)),1,2))</f>
        <v>2</v>
      </c>
      <c r="W156" s="71">
        <f t="shared" si="100"/>
        <v>0.41666666666666663</v>
      </c>
      <c r="X156" s="74">
        <f t="shared" si="101"/>
        <v>0.58333333333333337</v>
      </c>
      <c r="Y156" s="73">
        <f t="shared" si="102"/>
        <v>5.099067599067598</v>
      </c>
      <c r="Z156" s="71">
        <f t="shared" si="124"/>
        <v>16.740009990009991</v>
      </c>
      <c r="AA156" s="71">
        <f t="shared" si="125"/>
        <v>14.266615647872721</v>
      </c>
      <c r="AB156" s="71">
        <v>0</v>
      </c>
      <c r="AC156" s="71">
        <f t="shared" si="103"/>
        <v>0.32565811527060284</v>
      </c>
      <c r="AD156" s="74">
        <f t="shared" si="114"/>
        <v>0.32565811527060284</v>
      </c>
      <c r="AE156" s="73">
        <f t="shared" si="123"/>
        <v>5.912698412698413</v>
      </c>
      <c r="AF156" s="71">
        <f t="shared" si="115"/>
        <v>9.2090608018255296</v>
      </c>
      <c r="AG156" s="71">
        <f t="shared" si="104"/>
        <v>0.33922720340687784</v>
      </c>
      <c r="AH156" s="71">
        <f t="shared" si="105"/>
        <v>2.5846938775510204</v>
      </c>
      <c r="AI156" s="74">
        <f t="shared" si="116"/>
        <v>2.9239210809578982</v>
      </c>
      <c r="AJ156" s="73">
        <f t="shared" si="117"/>
        <v>8.2777777777777786</v>
      </c>
      <c r="AK156" s="71">
        <f t="shared" si="106"/>
        <v>10.896307686203032</v>
      </c>
      <c r="AL156" s="71">
        <f t="shared" si="107"/>
        <v>0.4749180847696291</v>
      </c>
      <c r="AM156" s="71">
        <f t="shared" si="118"/>
        <v>0</v>
      </c>
      <c r="AN156" s="188">
        <f t="shared" si="108"/>
        <v>7.3656043956043971E-2</v>
      </c>
      <c r="AO156" s="74">
        <f t="shared" si="119"/>
        <v>0.54857412872567313</v>
      </c>
      <c r="AP156" s="73">
        <f t="shared" si="109"/>
        <v>0.30530448306619012</v>
      </c>
      <c r="AQ156" s="206">
        <f t="shared" si="110"/>
        <v>0.32565811527060284</v>
      </c>
      <c r="AR156" s="206">
        <f t="shared" si="111"/>
        <v>1.0227460470128238</v>
      </c>
      <c r="AS156" s="71">
        <f t="shared" si="112"/>
        <v>0.1232</v>
      </c>
      <c r="AT156" s="74">
        <f t="shared" si="113"/>
        <v>4.6199999999999998E-5</v>
      </c>
      <c r="AU156" s="73">
        <f t="shared" si="120"/>
        <v>5.5751081703037899</v>
      </c>
      <c r="AV156" s="71">
        <f t="shared" si="121"/>
        <v>198.66666666666669</v>
      </c>
      <c r="AW156" s="74">
        <f t="shared" si="122"/>
        <v>97.270338952570341</v>
      </c>
    </row>
    <row r="157" spans="17:49" ht="15.75" thickBot="1" x14ac:dyDescent="0.3">
      <c r="Q157">
        <v>150</v>
      </c>
      <c r="R157" s="75">
        <f t="shared" si="96"/>
        <v>24</v>
      </c>
      <c r="S157" s="76">
        <f t="shared" si="97"/>
        <v>8.3333333333333339</v>
      </c>
      <c r="T157" s="76">
        <f t="shared" si="98"/>
        <v>14</v>
      </c>
      <c r="U157" s="77">
        <f t="shared" si="99"/>
        <v>14.285714285714286</v>
      </c>
      <c r="V157" s="73">
        <f>IF(Variable_Management!$B$20=3,2,IF((S157*R157/T157)&lt;((T157*(1-(T157/R157)))/(2*Lm*Fsw)),1,2))</f>
        <v>2</v>
      </c>
      <c r="W157" s="76">
        <f t="shared" si="100"/>
        <v>0.41666666666666663</v>
      </c>
      <c r="X157" s="74">
        <f t="shared" si="101"/>
        <v>0.58333333333333337</v>
      </c>
      <c r="Y157" s="75">
        <f t="shared" si="102"/>
        <v>5.099067599067598</v>
      </c>
      <c r="Z157" s="76">
        <f t="shared" si="124"/>
        <v>16.835248085248086</v>
      </c>
      <c r="AA157" s="76">
        <f t="shared" si="125"/>
        <v>14.361348828878029</v>
      </c>
      <c r="AB157" s="76">
        <v>0</v>
      </c>
      <c r="AC157" s="76">
        <f t="shared" si="103"/>
        <v>0.32999734429554617</v>
      </c>
      <c r="AD157" s="77">
        <f t="shared" si="114"/>
        <v>0.32999734429554617</v>
      </c>
      <c r="AE157" s="75">
        <f t="shared" si="123"/>
        <v>5.9523809523809526</v>
      </c>
      <c r="AF157" s="71">
        <f t="shared" si="115"/>
        <v>9.270210807219998</v>
      </c>
      <c r="AG157" s="76">
        <f t="shared" si="104"/>
        <v>0.34374723364119381</v>
      </c>
      <c r="AH157" s="76">
        <f t="shared" si="105"/>
        <v>2.6020408163265305</v>
      </c>
      <c r="AI157" s="77">
        <f t="shared" si="116"/>
        <v>2.9457880499677245</v>
      </c>
      <c r="AJ157" s="75">
        <f>X157*U157</f>
        <v>8.3333333333333339</v>
      </c>
      <c r="AK157" s="76">
        <f t="shared" si="106"/>
        <v>10.968661348333162</v>
      </c>
      <c r="AL157" s="71">
        <f t="shared" si="107"/>
        <v>0.48124612709767151</v>
      </c>
      <c r="AM157" s="71">
        <f t="shared" si="118"/>
        <v>0</v>
      </c>
      <c r="AN157" s="188">
        <f t="shared" si="108"/>
        <v>7.4075091575091581E-2</v>
      </c>
      <c r="AO157" s="74">
        <f t="shared" si="119"/>
        <v>0.55532121867276307</v>
      </c>
      <c r="AP157" s="73">
        <f t="shared" si="109"/>
        <v>0.30937251027707452</v>
      </c>
      <c r="AQ157" s="206">
        <f t="shared" si="110"/>
        <v>0.32999734429554617</v>
      </c>
      <c r="AR157" s="206">
        <f t="shared" si="111"/>
        <v>1.0227460470128238</v>
      </c>
      <c r="AS157" s="71">
        <f t="shared" si="112"/>
        <v>0.1232</v>
      </c>
      <c r="AT157" s="77">
        <f t="shared" si="113"/>
        <v>4.6199999999999998E-5</v>
      </c>
      <c r="AU157" s="73">
        <f t="shared" si="120"/>
        <v>5.6164687145214778</v>
      </c>
      <c r="AV157" s="76">
        <f t="shared" si="121"/>
        <v>200</v>
      </c>
      <c r="AW157" s="77">
        <f>(AV157/(AV157+AU157))*100</f>
        <v>97.268473313623815</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zoomScale="85" zoomScaleNormal="85" workbookViewId="0">
      <selection activeCell="M37" sqref="M37"/>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8000</v>
      </c>
      <c r="P7" s="63" t="str">
        <f>COMPLEX(ADC_VINmin,0)</f>
        <v>26,1585365853659</v>
      </c>
      <c r="Q7" s="64" t="str">
        <f>IMSUM(COMPLEX(1,0),IMDIV(COMPLEX(0,2*PI()*O7),COMPLEX(wp_lf_VINmin,0)))</f>
        <v>1+26,6261471023395i</v>
      </c>
      <c r="R7" s="64">
        <f t="shared" ref="R7:R13" si="0">IMABS(Q7)</f>
        <v>26.644919018743938</v>
      </c>
      <c r="S7" s="64">
        <f t="shared" ref="S7:S13" si="1">IMARGUMENT(Q7)</f>
        <v>1.5332569030131049</v>
      </c>
      <c r="T7" s="64" t="str">
        <f>IMSUM(COMPLEX(1,0),IMDIV(COMPLEX(0,2*PI()*O7),COMPLEX(wz_esr_VINmin,0)))</f>
        <v>1+0,0226194671058465i</v>
      </c>
      <c r="U7" s="64">
        <f t="shared" ref="U7:U13" si="2">IMABS(T7)</f>
        <v>1.0002557874324709</v>
      </c>
      <c r="V7" s="64">
        <f t="shared" ref="V7:V13" si="3">IMARGUMENT(T7)</f>
        <v>2.261561061274019E-2</v>
      </c>
      <c r="W7" s="62" t="str">
        <f>IMSUB(COMPLEX(1,0),IMDIV(COMPLEX(0,2*PI()*O7),COMPLEX(wz_RHP_VINmin,0)))</f>
        <v>1-0,408407044966673i</v>
      </c>
      <c r="X7" s="64">
        <f t="shared" ref="X7:X13" si="4">IMABS(W7)</f>
        <v>1.0801834632961247</v>
      </c>
      <c r="Y7" s="64">
        <f t="shared" ref="Y7:Y13" si="5">IMARGUMENT(W7)</f>
        <v>-0.38773275438356075</v>
      </c>
      <c r="Z7" s="62" t="str">
        <f>IMSUM(COMPLEX(1,0),IMDIV(COMPLEX(0,2*PI()*O7),COMPLEX(Q_VINmin*(wsl_VINmin/2),0)),IMDIV(IMPOWER(COMPLEX(0,2*PI()*O7),2),IMPOWER(COMPLEX(wsl_VINmin/2,0),2)))</f>
        <v>0,998677685950413+0,144322862510367i</v>
      </c>
      <c r="AA7" s="64">
        <f t="shared" ref="AA7:AA13" si="6">IMABS(Z7)</f>
        <v>1.0090521339645728</v>
      </c>
      <c r="AB7" s="64">
        <f t="shared" ref="AB7:AB13" si="7">IMARGUMENT(Z7)</f>
        <v>0.14352035288486348</v>
      </c>
      <c r="AC7" s="65" t="str">
        <f t="shared" ref="AC7:AC13" si="8">(IMDIV(IMPRODUCT(P7,T7,W7),IMPRODUCT(Q7,Z7)))</f>
        <v>-0,477112442952001-0,93671197537536i</v>
      </c>
      <c r="AD7" s="66">
        <f t="shared" ref="AD7:AD13" si="9">20*LOG(IMABS(AC7))</f>
        <v>0.43388062962389984</v>
      </c>
      <c r="AE7" s="67">
        <f t="shared" ref="AE7:AE13" si="10">(180/PI())*IMARGUMENT(AC7)</f>
        <v>-116.99193131242046</v>
      </c>
      <c r="AF7" s="52" t="str">
        <f t="shared" ref="AF7:AF13" si="11">COMPLEX($B$72,0)</f>
        <v>77,9756878975879</v>
      </c>
      <c r="AG7" s="55" t="str">
        <f t="shared" ref="AG7:AG13" si="12">IMSUM(COMPLEX(1,0),IMDIV(COMPLEX(0,2*PI()*O7),COMPLEX(wp_lf_DCM,0)))</f>
        <v>1+19,1600191955406i</v>
      </c>
      <c r="AH7" s="55">
        <f>IMABS(AG7)</f>
        <v>19.18609745554015</v>
      </c>
      <c r="AI7" s="55">
        <f>IMARGUMENT(AG7)</f>
        <v>1.5186516254332816</v>
      </c>
      <c r="AJ7" s="55" t="str">
        <f t="shared" ref="AJ7:AJ13" si="13">IMSUM(COMPLEX(1,0),IMDIV(COMPLEX(0,2*PI()*O7),COMPLEX(wz1_dcm,0)))</f>
        <v>1+0,0226194671058465i</v>
      </c>
      <c r="AK7" s="55">
        <f>IMABS(AJ7)</f>
        <v>1.0002557874324709</v>
      </c>
      <c r="AL7" s="55">
        <f>IMARGUMENT(AJ7)</f>
        <v>2.261561061274019E-2</v>
      </c>
      <c r="AM7" s="55" t="str">
        <f t="shared" ref="AM7:AM13" si="14">IMSUB(COMPLEX(1,0),IMDIV(COMPLEX(0,2*PI()*O7),COMPLEX(wz2_dcm,0)))</f>
        <v>1-0,0563373655407385i</v>
      </c>
      <c r="AN7" s="55">
        <f>IMABS(AM7)</f>
        <v>1.0015856921682091</v>
      </c>
      <c r="AO7" s="55">
        <f>IMARGUMENT(AM7)</f>
        <v>-5.6277875756972059E-2</v>
      </c>
      <c r="AP7" s="52" t="str">
        <f>(IMDIV(IMPRODUCT(AF7,AJ7,AM7),IMPRODUCT(AG7)))</f>
        <v>0,0752499548034295-4,07096690341898i</v>
      </c>
      <c r="AQ7" s="55">
        <f>20*LOG(IMABS(AP7))</f>
        <v>12.195435068772333</v>
      </c>
      <c r="AR7" s="58">
        <f>(180/PI())*IMARGUMENT(AP7)</f>
        <v>-88.941034409624208</v>
      </c>
      <c r="AS7" s="39" t="str">
        <f t="shared" ref="AS7:AS13" si="15">COMPLEX(Adc_ea,0)</f>
        <v>-0,0000166666666666667</v>
      </c>
      <c r="AT7" s="39" t="str">
        <f t="shared" ref="AT7:AT13" si="16">COMPLEX(0,2*PI()*O7*wp0_ea)</f>
        <v>0,000344167758386069i</v>
      </c>
      <c r="AU7" s="39">
        <f t="shared" ref="AU7:AU13" si="17">IMABS(AT7)</f>
        <v>3.4416775838606899E-4</v>
      </c>
      <c r="AV7" s="39">
        <f t="shared" ref="AV7:AV13" si="18">IMARGUMENT(AT7)</f>
        <v>1.5707963267948966</v>
      </c>
      <c r="AW7" s="39" t="str">
        <f t="shared" ref="AW7:AW13" si="19">IMSUM(COMPLEX(1,0),IMDIV(COMPLEX(0,2*PI()*O7),COMPLEX(wp1_ea,0)))</f>
        <v>1+0,128809721895353i</v>
      </c>
      <c r="AX7" s="39">
        <f t="shared" ref="AX7:AX13" si="20">IMABS(AW7)</f>
        <v>1.0082618432008414</v>
      </c>
      <c r="AY7" s="39">
        <f t="shared" ref="AY7:AY13" si="21">IMARGUMENT(AW7)</f>
        <v>0.12810432973745686</v>
      </c>
      <c r="AZ7" s="39" t="str">
        <f t="shared" ref="AZ7:AZ13" si="22">IMSUM(COMPLEX(1,0),IMDIV(COMPLEX(0,2*PI()*O7),COMPLEX(wz_ea,0)))</f>
        <v>1+18,7651099110103i</v>
      </c>
      <c r="BA7" s="39">
        <f t="shared" ref="BA7:BA13" si="23">IMABS(AZ7)</f>
        <v>18.791736214950895</v>
      </c>
      <c r="BB7" s="39">
        <f t="shared" ref="BB7:BB13" si="24">IMARGUMENT(AZ7)</f>
        <v>1.5175562982205912</v>
      </c>
      <c r="BC7" s="44" t="str">
        <f t="shared" ref="BC7:BC13" si="25">IMPRODUCT(AS7,IMDIV(AZ7,IMPRODUCT(AT7,AW7)))</f>
        <v>-0,887751878078+0,16277706903791i</v>
      </c>
      <c r="BD7" s="39">
        <f t="shared" ref="BD7:BD13" si="26">20*LOG(IMABS(BC7))</f>
        <v>-0.89055716213113911</v>
      </c>
      <c r="BE7" s="45">
        <f t="shared" ref="BE7:BE13" si="27">(180/PI())*IMARGUMENT(BC7)</f>
        <v>169.60973363022788</v>
      </c>
      <c r="BF7" s="44" t="str">
        <f t="shared" ref="BF7:BF13" si="28">IMPRODUCT(AC7,BC7)</f>
        <v>0,576032697169334+0,753904850292385i</v>
      </c>
      <c r="BG7" s="46">
        <f t="shared" ref="BG7:BG13" si="29">20*LOG(IMABS(BF7))</f>
        <v>-0.45667653250724072</v>
      </c>
      <c r="BH7" s="45">
        <f t="shared" ref="BH7:BH13" si="30">(180/PI())*IMARGUMENT(BF7)</f>
        <v>52.617802317807353</v>
      </c>
      <c r="BI7" s="44" t="str">
        <f>IMPRODUCT(AP7,BC7)</f>
        <v>0,595856771986849+3,62625748119172i</v>
      </c>
      <c r="BJ7" s="46">
        <f t="shared" ref="BJ7:BJ13" si="31">20*LOG(IMABS(BI7))</f>
        <v>11.304877906641202</v>
      </c>
      <c r="BK7" s="45">
        <f t="shared" ref="BK7:BK13" si="32">(180/PI())*IMARGUMENT(BI7)</f>
        <v>80.668699220603671</v>
      </c>
      <c r="BL7" s="41">
        <f>IF($B$31=0,BJ7,BG7)</f>
        <v>-0.45667653250724072</v>
      </c>
      <c r="BM7" s="43">
        <f>IF($B$31=0,BK7,BH7)</f>
        <v>52.617802317807353</v>
      </c>
    </row>
    <row r="8" spans="1:65" ht="15.75" thickBot="1" x14ac:dyDescent="0.3">
      <c r="A8" s="9"/>
      <c r="B8" s="9"/>
      <c r="C8" s="9"/>
      <c r="D8" s="4"/>
      <c r="E8" s="5"/>
      <c r="F8" s="5"/>
      <c r="G8" s="5"/>
      <c r="H8" s="5"/>
      <c r="I8" s="5"/>
      <c r="J8" s="5"/>
      <c r="K8" s="5"/>
      <c r="L8" s="5"/>
      <c r="M8" s="9"/>
      <c r="N8" s="177" t="s">
        <v>572</v>
      </c>
      <c r="O8" s="67">
        <f>fcross</f>
        <v>8000</v>
      </c>
      <c r="P8" s="63" t="str">
        <f t="shared" ref="P8:P13" si="33">COMPLEX(Adc,0)</f>
        <v>32,2315671197498</v>
      </c>
      <c r="Q8" s="64" t="str">
        <f t="shared" ref="Q8:Q13" si="34">IMSUM(COMPLEX(1,0),IMDIV(COMPLEX(0,2*PI()*O8),COMPLEX(wp_lf,0)))</f>
        <v>1+18,7472795717588i</v>
      </c>
      <c r="R8" s="64">
        <f t="shared" si="0"/>
        <v>18.773931163762288</v>
      </c>
      <c r="S8" s="64">
        <f t="shared" si="1"/>
        <v>1.5175057579598725</v>
      </c>
      <c r="T8" s="64" t="str">
        <f t="shared" ref="T8:T13" si="35">IMSUM(COMPLEX(1,0),IMDIV(COMPLEX(0,2*PI()*O8),COMPLEX(wz_esr,0)))</f>
        <v>1+0,0226194671058465i</v>
      </c>
      <c r="U8" s="64">
        <f t="shared" si="2"/>
        <v>1.0002557874324709</v>
      </c>
      <c r="V8" s="64">
        <f t="shared" si="3"/>
        <v>2.261561061274019E-2</v>
      </c>
      <c r="W8" s="62" t="str">
        <f t="shared" ref="W8:W13" si="36">IMSUB(COMPLEX(1,0),IMDIV(COMPLEX(0,2*PI()*O8),COMPLEX(wz_rhp,0)))</f>
        <v>1-0,133357402438097i</v>
      </c>
      <c r="X8" s="64">
        <f t="shared" si="4"/>
        <v>1.0088529113726323</v>
      </c>
      <c r="Y8" s="64">
        <f t="shared" si="5"/>
        <v>-0.13257518090582157</v>
      </c>
      <c r="Z8" s="62" t="str">
        <f t="shared" ref="Z8:Z13" si="37">IMSUM(COMPLEX(1,0),IMDIV(COMPLEX(0,2*PI()*O8),COMPLEX(Q*(wsl/2),0)),IMDIV(IMPOWER(COMPLEX(0,2*PI()*O8),2),IMPOWER(COMPLEX(wsl/2,0),2)))</f>
        <v>0,998677685950413+0,17288279572482i</v>
      </c>
      <c r="AA8" s="64">
        <f t="shared" si="6"/>
        <v>1.0135312434616417</v>
      </c>
      <c r="AB8" s="64">
        <f t="shared" si="7"/>
        <v>0.17141289530335019</v>
      </c>
      <c r="AC8" s="65" t="str">
        <f t="shared" si="8"/>
        <v>-0,386497614720951-1,66506951359513i</v>
      </c>
      <c r="AD8" s="66">
        <f t="shared" si="9"/>
        <v>4.6565596820664528</v>
      </c>
      <c r="AE8" s="67">
        <f t="shared" si="10"/>
        <v>-103.06813006776719</v>
      </c>
      <c r="AF8" s="41" t="str">
        <f t="shared" si="11"/>
        <v>77,9756878975879</v>
      </c>
      <c r="AG8" t="str">
        <f t="shared" si="12"/>
        <v>1+19,1600191955406i</v>
      </c>
      <c r="AH8">
        <f t="shared" ref="AH8:AH13" si="38">IMABS(AG8)</f>
        <v>19.18609745554015</v>
      </c>
      <c r="AI8">
        <f t="shared" ref="AI8:AI13" si="39">IMARGUMENT(AG8)</f>
        <v>1.5186516254332816</v>
      </c>
      <c r="AJ8" t="str">
        <f t="shared" si="13"/>
        <v>1+0,0226194671058465i</v>
      </c>
      <c r="AK8">
        <f t="shared" ref="AK8:AK13" si="40">IMABS(AJ8)</f>
        <v>1.0002557874324709</v>
      </c>
      <c r="AL8">
        <f t="shared" ref="AL8:AL13" si="41">IMARGUMENT(AJ8)</f>
        <v>2.261561061274019E-2</v>
      </c>
      <c r="AM8" t="str">
        <f t="shared" si="14"/>
        <v>1-0,0563373655407385i</v>
      </c>
      <c r="AN8">
        <f t="shared" ref="AN8:AN13" si="42">IMABS(AM8)</f>
        <v>1.0015856921682091</v>
      </c>
      <c r="AO8">
        <f t="shared" ref="AO8:AO13" si="43">IMARGUMENT(AM8)</f>
        <v>-5.6277875756972059E-2</v>
      </c>
      <c r="AP8" s="41" t="str">
        <f t="shared" ref="AP8:AP13" si="44">(IMDIV(IMPRODUCT(AF8,AJ8,AM8),IMPRODUCT(AG8)))</f>
        <v>0,0752499548034295-4,07096690341898i</v>
      </c>
      <c r="AQ8">
        <f t="shared" ref="AQ8:AQ13" si="45">20*LOG(IMABS(AP8))</f>
        <v>12.195435068772333</v>
      </c>
      <c r="AR8" s="43">
        <f t="shared" ref="AR8:AR13" si="46">(180/PI())*IMARGUMENT(AP8)</f>
        <v>-88.941034409624208</v>
      </c>
      <c r="AS8" s="62" t="str">
        <f t="shared" si="15"/>
        <v>-0,0000166666666666667</v>
      </c>
      <c r="AT8" s="62" t="str">
        <f t="shared" si="16"/>
        <v>0,000344167758386069i</v>
      </c>
      <c r="AU8" s="62">
        <f t="shared" si="17"/>
        <v>3.4416775838606899E-4</v>
      </c>
      <c r="AV8" s="62">
        <f t="shared" si="18"/>
        <v>1.5707963267948966</v>
      </c>
      <c r="AW8" s="62" t="str">
        <f t="shared" si="19"/>
        <v>1+0,128809721895353i</v>
      </c>
      <c r="AX8" s="62">
        <f t="shared" si="20"/>
        <v>1.0082618432008414</v>
      </c>
      <c r="AY8" s="62">
        <f t="shared" si="21"/>
        <v>0.12810432973745686</v>
      </c>
      <c r="AZ8" s="62" t="str">
        <f t="shared" si="22"/>
        <v>1+18,7651099110103i</v>
      </c>
      <c r="BA8" s="62">
        <f t="shared" si="23"/>
        <v>18.791736214950895</v>
      </c>
      <c r="BB8" s="62">
        <f t="shared" si="24"/>
        <v>1.5175562982205912</v>
      </c>
      <c r="BC8" s="61" t="str">
        <f t="shared" si="25"/>
        <v>-0,887751878078+0,16277706903791i</v>
      </c>
      <c r="BD8" s="62">
        <f t="shared" si="26"/>
        <v>-0.89055716213113911</v>
      </c>
      <c r="BE8" s="67">
        <f t="shared" si="27"/>
        <v>169.60973363022788</v>
      </c>
      <c r="BF8" s="61" t="str">
        <f t="shared" si="28"/>
        <v>0,614149118508585+1,41525563891008i</v>
      </c>
      <c r="BG8" s="66">
        <f t="shared" si="29"/>
        <v>3.76600251993532</v>
      </c>
      <c r="BH8" s="67">
        <f t="shared" si="30"/>
        <v>66.541603562460708</v>
      </c>
      <c r="BI8" s="61" t="str">
        <f t="shared" ref="BI8:BI13" si="47">IMPRODUCT(AP8,BC8)</f>
        <v>0,595856771986849+3,62625748119172i</v>
      </c>
      <c r="BJ8" s="66">
        <f t="shared" si="31"/>
        <v>11.304877906641202</v>
      </c>
      <c r="BK8" s="67">
        <f t="shared" si="32"/>
        <v>80.668699220603671</v>
      </c>
      <c r="BL8" s="41">
        <f t="shared" ref="BL8:BL13" si="48">IF($B$31=0,BJ8,BG8)</f>
        <v>3.76600251993532</v>
      </c>
      <c r="BM8" s="43">
        <f t="shared" ref="BM8:BM13" si="49">IF($B$31=0,BK8,BH8)</f>
        <v>66.541603562460708</v>
      </c>
    </row>
    <row r="9" spans="1:65" ht="15.75" thickBot="1" x14ac:dyDescent="0.3">
      <c r="A9" s="50" t="s">
        <v>172</v>
      </c>
      <c r="B9" s="9"/>
      <c r="C9" s="9"/>
      <c r="D9" s="4"/>
      <c r="E9" s="5"/>
      <c r="F9" s="5"/>
      <c r="G9" s="5"/>
      <c r="H9" s="5"/>
      <c r="I9" s="5"/>
      <c r="J9" s="5"/>
      <c r="K9" s="5"/>
      <c r="L9" s="5"/>
      <c r="M9" s="9"/>
      <c r="N9" s="179" t="s">
        <v>258</v>
      </c>
      <c r="O9" s="68">
        <f>IF($B$31=0,B78,wz_rhp/(2*PI()))</f>
        <v>59989.170857714409</v>
      </c>
      <c r="P9" s="53" t="str">
        <f t="shared" si="33"/>
        <v>32,2315671197498</v>
      </c>
      <c r="Q9" s="54" t="str">
        <f t="shared" si="34"/>
        <v>1+140,579219668447i</v>
      </c>
      <c r="R9" s="54">
        <f t="shared" si="0"/>
        <v>140.58277633689508</v>
      </c>
      <c r="S9" s="54">
        <f t="shared" si="1"/>
        <v>1.5636830198927585</v>
      </c>
      <c r="T9" s="54" t="str">
        <f t="shared" si="35"/>
        <v>1+0,169615384615385i</v>
      </c>
      <c r="U9" s="54">
        <f t="shared" si="2"/>
        <v>1.0142826917079011</v>
      </c>
      <c r="V9" s="54">
        <f t="shared" si="3"/>
        <v>0.16801632119669135</v>
      </c>
      <c r="W9" s="55" t="str">
        <f t="shared" si="36"/>
        <v>1-i</v>
      </c>
      <c r="X9" s="54">
        <f t="shared" si="4"/>
        <v>1.4142135623730951</v>
      </c>
      <c r="Y9" s="54">
        <f t="shared" si="5"/>
        <v>-0.78539816339744828</v>
      </c>
      <c r="Z9" s="55" t="str">
        <f t="shared" si="37"/>
        <v>0,925646681400908+1,29638694638695i</v>
      </c>
      <c r="AA9" s="54">
        <f t="shared" si="6"/>
        <v>1.5929346796246842</v>
      </c>
      <c r="AB9" s="54">
        <f t="shared" si="7"/>
        <v>0.95072256673268662</v>
      </c>
      <c r="AC9" s="56" t="str">
        <f t="shared" si="8"/>
        <v>-0,206445049680305-0,0020243049877309i</v>
      </c>
      <c r="AD9" s="57">
        <f t="shared" si="9"/>
        <v>-13.703492983165265</v>
      </c>
      <c r="AE9" s="58">
        <f t="shared" si="10"/>
        <v>-179.43820200386898</v>
      </c>
      <c r="AF9" s="41" t="str">
        <f t="shared" si="11"/>
        <v>77,9756878975879</v>
      </c>
      <c r="AG9" t="str">
        <f t="shared" si="12"/>
        <v>1+143,674208144796i</v>
      </c>
      <c r="AH9">
        <f t="shared" si="38"/>
        <v>143.67768819839137</v>
      </c>
      <c r="AI9">
        <f t="shared" si="39"/>
        <v>1.5638362477014169</v>
      </c>
      <c r="AJ9" t="str">
        <f t="shared" si="13"/>
        <v>1+0,169615384615385i</v>
      </c>
      <c r="AK9">
        <f t="shared" si="40"/>
        <v>1.0142826917079011</v>
      </c>
      <c r="AL9">
        <f t="shared" si="41"/>
        <v>0.16801632119669135</v>
      </c>
      <c r="AM9" t="str">
        <f t="shared" si="14"/>
        <v>1-0,422453980887109i</v>
      </c>
      <c r="AN9">
        <f t="shared" si="42"/>
        <v>1.0855723679089138</v>
      </c>
      <c r="AO9">
        <f t="shared" si="43"/>
        <v>-0.39971217141680732</v>
      </c>
      <c r="AP9" s="41" t="str">
        <f t="shared" si="44"/>
        <v>-0,133167408982555-0,582541435085464i</v>
      </c>
      <c r="AQ9">
        <f t="shared" si="45"/>
        <v>-4.47224643874529</v>
      </c>
      <c r="AR9" s="43">
        <f t="shared" si="46"/>
        <v>-102.87641119117431</v>
      </c>
      <c r="AS9" s="55" t="str">
        <f t="shared" si="15"/>
        <v>-0,0000166666666666667</v>
      </c>
      <c r="AT9" s="55" t="str">
        <f t="shared" si="16"/>
        <v>0,00258079230769231i</v>
      </c>
      <c r="AU9" s="55">
        <f t="shared" si="17"/>
        <v>2.5807923076923102E-3</v>
      </c>
      <c r="AV9" s="55">
        <f t="shared" si="18"/>
        <v>1.5707963267948966</v>
      </c>
      <c r="AW9" s="55" t="str">
        <f t="shared" si="19"/>
        <v>1+0,965898551864377i</v>
      </c>
      <c r="AX9" s="55">
        <f t="shared" si="20"/>
        <v>1.3903093225946881</v>
      </c>
      <c r="AY9" s="55">
        <f t="shared" si="21"/>
        <v>0.76805340858516458</v>
      </c>
      <c r="AZ9" s="55" t="str">
        <f t="shared" si="22"/>
        <v>1+140,712923076923i</v>
      </c>
      <c r="BA9" s="55">
        <f t="shared" si="23"/>
        <v>140.71647636596097</v>
      </c>
      <c r="BB9" s="55">
        <f t="shared" si="24"/>
        <v>1.5636897786276442</v>
      </c>
      <c r="BC9" s="52" t="str">
        <f t="shared" si="25"/>
        <v>-0,466890883461364+0,457427193319143i</v>
      </c>
      <c r="BD9" s="55">
        <f t="shared" si="26"/>
        <v>-3.6934157860885253</v>
      </c>
      <c r="BE9" s="58">
        <f t="shared" si="27"/>
        <v>135.58660603054301</v>
      </c>
      <c r="BF9" s="52" t="str">
        <f t="shared" si="28"/>
        <v>0,0973132837804225-0,093488450105776i</v>
      </c>
      <c r="BG9" s="57">
        <f t="shared" si="29"/>
        <v>-17.396908769253791</v>
      </c>
      <c r="BH9" s="58">
        <f t="shared" si="30"/>
        <v>-43.851595973325956</v>
      </c>
      <c r="BI9" s="61" t="str">
        <f t="shared" si="47"/>
        <v>0,328644942871375+0,21106889114743i</v>
      </c>
      <c r="BJ9" s="57">
        <f t="shared" si="31"/>
        <v>-8.1656622248338291</v>
      </c>
      <c r="BK9" s="58">
        <f t="shared" si="32"/>
        <v>32.710194839368654</v>
      </c>
      <c r="BL9" s="41">
        <f t="shared" si="48"/>
        <v>-17.396908769253791</v>
      </c>
      <c r="BM9" s="43">
        <f t="shared" si="49"/>
        <v>-43.851595973325956</v>
      </c>
    </row>
    <row r="10" spans="1:65" ht="15.75" thickBot="1" x14ac:dyDescent="0.3">
      <c r="A10" t="s">
        <v>25</v>
      </c>
      <c r="B10" s="3">
        <f>VIN_min</f>
        <v>8</v>
      </c>
      <c r="C10" t="s">
        <v>10</v>
      </c>
      <c r="E10" t="s">
        <v>28</v>
      </c>
      <c r="N10" s="178" t="s">
        <v>219</v>
      </c>
      <c r="O10" s="69">
        <f>IF(B31=0,B76,wz_esr/(2*PI()))</f>
        <v>353677.65131532302</v>
      </c>
      <c r="P10" s="33" t="str">
        <f t="shared" si="33"/>
        <v>32,2315671197498</v>
      </c>
      <c r="Q10" s="4" t="str">
        <f t="shared" si="34"/>
        <v>1+828,811725936422i</v>
      </c>
      <c r="R10" s="4">
        <f t="shared" si="0"/>
        <v>828.8123292095205</v>
      </c>
      <c r="S10" s="4">
        <f t="shared" si="1"/>
        <v>1.5695897807441406</v>
      </c>
      <c r="T10" s="4" t="str">
        <f t="shared" si="35"/>
        <v>1+i</v>
      </c>
      <c r="U10" s="4">
        <f t="shared" si="2"/>
        <v>1.4142135623730951</v>
      </c>
      <c r="V10" s="4">
        <f t="shared" si="3"/>
        <v>0.78539816339744828</v>
      </c>
      <c r="W10" t="str">
        <f t="shared" si="36"/>
        <v>1-5,89569160997732i</v>
      </c>
      <c r="X10" s="4">
        <f t="shared" si="4"/>
        <v>5.9798979556474832</v>
      </c>
      <c r="Y10" s="4">
        <f t="shared" si="5"/>
        <v>-1.4027800055982056</v>
      </c>
      <c r="Z10" t="str">
        <f t="shared" si="37"/>
        <v>-1,58446035206452+7,64309764309764i</v>
      </c>
      <c r="AA10" s="4">
        <f t="shared" si="6"/>
        <v>7.8056041527346949</v>
      </c>
      <c r="AB10" s="4">
        <f t="shared" si="7"/>
        <v>1.7752069594593018</v>
      </c>
      <c r="AC10" s="47" t="str">
        <f t="shared" si="8"/>
        <v>-0,0287263076704613+0,0308225646731073i</v>
      </c>
      <c r="AD10" s="20">
        <f t="shared" si="9"/>
        <v>-27.507450667990643</v>
      </c>
      <c r="AE10" s="43">
        <f t="shared" si="10"/>
        <v>132.9838895511119</v>
      </c>
      <c r="AF10" s="41" t="str">
        <f t="shared" si="11"/>
        <v>77,9756878975879</v>
      </c>
      <c r="AG10" t="str">
        <f t="shared" si="12"/>
        <v>1+847,05882352941i</v>
      </c>
      <c r="AH10">
        <f t="shared" si="38"/>
        <v>847.05941380698209</v>
      </c>
      <c r="AI10">
        <f t="shared" si="39"/>
        <v>1.5696157717877919</v>
      </c>
      <c r="AJ10" t="str">
        <f t="shared" si="13"/>
        <v>1+i</v>
      </c>
      <c r="AK10">
        <f t="shared" si="40"/>
        <v>1.4142135623730951</v>
      </c>
      <c r="AL10">
        <f t="shared" si="41"/>
        <v>0.78539816339744828</v>
      </c>
      <c r="AM10" t="str">
        <f t="shared" si="14"/>
        <v>1-2,49065839071765i</v>
      </c>
      <c r="AN10">
        <f t="shared" si="42"/>
        <v>2.6839111794640731</v>
      </c>
      <c r="AO10">
        <f t="shared" si="43"/>
        <v>-1.1889972885906288</v>
      </c>
      <c r="AP10" s="41" t="str">
        <f t="shared" si="44"/>
        <v>-0,136842468780858-0,321492822146397i</v>
      </c>
      <c r="AQ10">
        <f t="shared" si="45"/>
        <v>-9.1334304285855872</v>
      </c>
      <c r="AR10" s="43">
        <f t="shared" si="46"/>
        <v>-113.0568856693512</v>
      </c>
      <c r="AS10" t="str">
        <f t="shared" si="15"/>
        <v>-0,0000166666666666667</v>
      </c>
      <c r="AT10" t="str">
        <f t="shared" si="16"/>
        <v>0,0152155555555556i</v>
      </c>
      <c r="AU10">
        <f t="shared" si="17"/>
        <v>1.52155555555556E-2</v>
      </c>
      <c r="AV10">
        <f t="shared" si="18"/>
        <v>1.5707963267948966</v>
      </c>
      <c r="AW10" t="str">
        <f t="shared" si="19"/>
        <v>1+5,69463998831605i</v>
      </c>
      <c r="AX10">
        <f t="shared" si="20"/>
        <v>5.7817752115183643</v>
      </c>
      <c r="AY10">
        <f t="shared" si="21"/>
        <v>1.3969649341892463</v>
      </c>
      <c r="AZ10" t="str">
        <f t="shared" si="22"/>
        <v>1+829,6i</v>
      </c>
      <c r="BA10">
        <f t="shared" si="23"/>
        <v>829.60060269987764</v>
      </c>
      <c r="BB10">
        <f t="shared" si="24"/>
        <v>1.5695909271858435</v>
      </c>
      <c r="BC10" s="41" t="str">
        <f t="shared" si="25"/>
        <v>-0,0269970218552111+0,154833690457266i</v>
      </c>
      <c r="BD10">
        <f t="shared" si="26"/>
        <v>-16.072624167935395</v>
      </c>
      <c r="BE10" s="43">
        <f t="shared" si="27"/>
        <v>99.890740832959978</v>
      </c>
      <c r="BF10" s="41" t="str">
        <f t="shared" si="28"/>
        <v>-0,003996846681696-0,00527991768194193i</v>
      </c>
      <c r="BG10" s="20">
        <f t="shared" si="29"/>
        <v>-43.580074835926027</v>
      </c>
      <c r="BH10" s="43">
        <f t="shared" si="30"/>
        <v>-127.12536961592812</v>
      </c>
      <c r="BI10" s="61" t="str">
        <f t="shared" si="47"/>
        <v>0,053472259228846-0,0125084757068437i</v>
      </c>
      <c r="BJ10" s="20">
        <f t="shared" si="31"/>
        <v>-25.206054596520978</v>
      </c>
      <c r="BK10" s="43">
        <f t="shared" si="32"/>
        <v>-13.16614483639124</v>
      </c>
      <c r="BL10" s="41">
        <f t="shared" si="48"/>
        <v>-43.580074835926027</v>
      </c>
      <c r="BM10" s="43">
        <f t="shared" si="49"/>
        <v>-127.12536961592812</v>
      </c>
    </row>
    <row r="11" spans="1:65" ht="15.75" thickBot="1" x14ac:dyDescent="0.3">
      <c r="A11" t="s">
        <v>26</v>
      </c>
      <c r="B11" s="3">
        <f>VIN_nom</f>
        <v>14</v>
      </c>
      <c r="C11" t="s">
        <v>10</v>
      </c>
      <c r="E11" t="s">
        <v>29</v>
      </c>
      <c r="N11" s="180" t="s">
        <v>217</v>
      </c>
      <c r="O11" s="70">
        <f>IF(B31=0,B74,wp_lf/(2*PI()))</f>
        <v>426.72858050569272</v>
      </c>
      <c r="P11" s="59" t="str">
        <f t="shared" si="33"/>
        <v>32,2315671197498</v>
      </c>
      <c r="Q11" s="38" t="str">
        <f t="shared" si="34"/>
        <v>1+i</v>
      </c>
      <c r="R11" s="38">
        <f t="shared" si="0"/>
        <v>1.4142135623730951</v>
      </c>
      <c r="S11" s="38">
        <f t="shared" si="1"/>
        <v>0.78539816339744828</v>
      </c>
      <c r="T11" s="38" t="str">
        <f t="shared" si="35"/>
        <v>1+0,00120654663623414i</v>
      </c>
      <c r="U11" s="38">
        <f t="shared" si="2"/>
        <v>1.0000007278771277</v>
      </c>
      <c r="V11" s="38">
        <f t="shared" si="3"/>
        <v>1.2065460507559714E-3</v>
      </c>
      <c r="W11" s="39" t="str">
        <f t="shared" si="36"/>
        <v>1-0,00711342688029196i</v>
      </c>
      <c r="X11" s="38">
        <f t="shared" si="4"/>
        <v>1.0000253001009429</v>
      </c>
      <c r="Y11" s="38">
        <f t="shared" si="5"/>
        <v>-7.1133069021380316E-3</v>
      </c>
      <c r="Z11" s="39" t="str">
        <f t="shared" si="37"/>
        <v>0,999996237659475+0,00922175375168852i</v>
      </c>
      <c r="AA11" s="38">
        <f t="shared" si="6"/>
        <v>1.0000387572866174</v>
      </c>
      <c r="AB11" s="38">
        <f t="shared" si="7"/>
        <v>9.2215270493226989E-3</v>
      </c>
      <c r="AC11" s="42" t="str">
        <f t="shared" si="8"/>
        <v>15,8699425032029-16,3575261244375i</v>
      </c>
      <c r="AD11" s="46">
        <f t="shared" si="9"/>
        <v>27.155217915847597</v>
      </c>
      <c r="AE11" s="45">
        <f t="shared" si="10"/>
        <v>-45.866787047969105</v>
      </c>
      <c r="AF11" s="41" t="str">
        <f t="shared" si="11"/>
        <v>77,9756878975879</v>
      </c>
      <c r="AG11" t="str">
        <f t="shared" si="12"/>
        <v>1+1,02201597422186i</v>
      </c>
      <c r="AH11">
        <f t="shared" si="38"/>
        <v>1.4298659558030806</v>
      </c>
      <c r="AI11">
        <f t="shared" si="39"/>
        <v>0.79628586386880262</v>
      </c>
      <c r="AJ11" t="str">
        <f t="shared" si="13"/>
        <v>1+0,00120654663623414i</v>
      </c>
      <c r="AK11">
        <f t="shared" si="40"/>
        <v>1.0000007278771277</v>
      </c>
      <c r="AL11">
        <f t="shared" si="41"/>
        <v>1.2065460507559714E-3</v>
      </c>
      <c r="AM11" t="str">
        <f t="shared" si="14"/>
        <v>1-0,00300509550332871i</v>
      </c>
      <c r="AN11">
        <f t="shared" si="42"/>
        <v>1.0000045152892982</v>
      </c>
      <c r="AO11">
        <f t="shared" si="43"/>
        <v>-3.0050864574402572E-3</v>
      </c>
      <c r="AP11" s="41" t="str">
        <f t="shared" si="44"/>
        <v>38,0689684713745-39,0473369850222i</v>
      </c>
      <c r="AQ11">
        <f t="shared" si="45"/>
        <v>34.73332331671714</v>
      </c>
      <c r="AR11" s="43">
        <f t="shared" si="46"/>
        <v>-45.726868060197951</v>
      </c>
      <c r="AS11" s="39" t="str">
        <f t="shared" si="15"/>
        <v>-0,0000166666666666667</v>
      </c>
      <c r="AT11" s="39" t="str">
        <f t="shared" si="16"/>
        <v>0,0000183582773739892i</v>
      </c>
      <c r="AU11" s="39">
        <f t="shared" si="17"/>
        <v>1.8358277373989201E-5</v>
      </c>
      <c r="AV11" s="39">
        <f t="shared" si="18"/>
        <v>1.5707963267948966</v>
      </c>
      <c r="AW11" s="39" t="str">
        <f t="shared" si="19"/>
        <v>1+0,00687084872246714i</v>
      </c>
      <c r="AX11" s="39">
        <f t="shared" si="20"/>
        <v>1.000023604002509</v>
      </c>
      <c r="AY11" s="39">
        <f t="shared" si="21"/>
        <v>6.8707406045665593E-3</v>
      </c>
      <c r="AZ11" s="39" t="str">
        <f t="shared" si="22"/>
        <v>1+1,00095108941984i</v>
      </c>
      <c r="BA11" s="39">
        <f t="shared" si="23"/>
        <v>1.4148862439824499</v>
      </c>
      <c r="BB11" s="39">
        <f t="shared" si="24"/>
        <v>0.78587348203629115</v>
      </c>
      <c r="BC11" s="44" t="str">
        <f t="shared" si="25"/>
        <v>-0,902438805090244+0,914056215636395i</v>
      </c>
      <c r="BD11" s="39">
        <f t="shared" si="26"/>
        <v>2.1745619119285244</v>
      </c>
      <c r="BE11" s="45">
        <f t="shared" si="27"/>
        <v>134.6335693131588</v>
      </c>
      <c r="BF11" s="44" t="str">
        <f t="shared" si="28"/>
        <v>0,630046477035508+29,2676859168146i</v>
      </c>
      <c r="BG11" s="46">
        <f t="shared" si="29"/>
        <v>29.329779827776107</v>
      </c>
      <c r="BH11" s="45">
        <f t="shared" si="30"/>
        <v>88.766782265189704</v>
      </c>
      <c r="BI11" s="61" t="str">
        <f t="shared" si="47"/>
        <v>1,33654665688307+70,0350093848453i</v>
      </c>
      <c r="BJ11" s="46">
        <f t="shared" si="31"/>
        <v>36.907885228645661</v>
      </c>
      <c r="BK11" s="45">
        <f t="shared" si="32"/>
        <v>88.906701252960858</v>
      </c>
      <c r="BL11" s="41">
        <f t="shared" si="48"/>
        <v>29.329779827776107</v>
      </c>
      <c r="BM11" s="43">
        <f t="shared" si="49"/>
        <v>88.766782265189704</v>
      </c>
    </row>
    <row r="12" spans="1:65" ht="15.75" thickBot="1" x14ac:dyDescent="0.3">
      <c r="A12" t="s">
        <v>27</v>
      </c>
      <c r="B12" s="3">
        <f>VIN_max</f>
        <v>18</v>
      </c>
      <c r="C12" t="s">
        <v>10</v>
      </c>
      <c r="E12" t="s">
        <v>30</v>
      </c>
      <c r="N12" s="179" t="s">
        <v>226</v>
      </c>
      <c r="O12" s="58">
        <f>wz_ea/(2*PI())</f>
        <v>426.32310910718775</v>
      </c>
      <c r="P12" s="53" t="str">
        <f t="shared" si="33"/>
        <v>32,2315671197498</v>
      </c>
      <c r="Q12" s="54" t="str">
        <f t="shared" si="34"/>
        <v>1+0,999049814291734i</v>
      </c>
      <c r="R12" s="54">
        <f t="shared" si="0"/>
        <v>1.4135418392945955</v>
      </c>
      <c r="S12" s="54">
        <f t="shared" si="1"/>
        <v>0.78492284475860541</v>
      </c>
      <c r="T12" s="54" t="str">
        <f t="shared" si="35"/>
        <v>1+0,00120540019286403i</v>
      </c>
      <c r="U12" s="54">
        <f t="shared" si="2"/>
        <v>1.0000007264945487</v>
      </c>
      <c r="V12" s="54">
        <f t="shared" si="3"/>
        <v>1.2053996090532143E-3</v>
      </c>
      <c r="W12" s="55" t="str">
        <f t="shared" si="36"/>
        <v>1-0,00710666780373351i</v>
      </c>
      <c r="X12" s="54">
        <f t="shared" si="4"/>
        <v>1.0000252520448034</v>
      </c>
      <c r="Y12" s="54">
        <f t="shared" si="5"/>
        <v>-7.1065481672523993E-3</v>
      </c>
      <c r="Z12" s="55" t="str">
        <f t="shared" si="37"/>
        <v>0,999996244805922+0,00921299137306852i</v>
      </c>
      <c r="AA12" s="54">
        <f t="shared" si="6"/>
        <v>1.0000386836697797</v>
      </c>
      <c r="AB12" s="54">
        <f t="shared" si="7"/>
        <v>9.2127653162969864E-3</v>
      </c>
      <c r="AC12" s="56" t="str">
        <f t="shared" si="8"/>
        <v>15,8854964367259-16,3575226595255i</v>
      </c>
      <c r="AD12" s="57">
        <f t="shared" si="9"/>
        <v>27.159344729319244</v>
      </c>
      <c r="AE12" s="58">
        <f t="shared" si="10"/>
        <v>-45.838729725003283</v>
      </c>
      <c r="AF12" s="41" t="str">
        <f t="shared" si="11"/>
        <v>77,9756878975879</v>
      </c>
      <c r="AG12" t="str">
        <f t="shared" si="12"/>
        <v>1+1,02104486924953i</v>
      </c>
      <c r="AH12">
        <f t="shared" si="38"/>
        <v>1.4291720068000175</v>
      </c>
      <c r="AI12">
        <f t="shared" si="39"/>
        <v>0.79581065299778819</v>
      </c>
      <c r="AJ12" t="str">
        <f t="shared" si="13"/>
        <v>1+0,00120540019286403i</v>
      </c>
      <c r="AK12">
        <f t="shared" si="40"/>
        <v>1.0000007264945487</v>
      </c>
      <c r="AL12">
        <f t="shared" si="41"/>
        <v>1.2053996090532143E-3</v>
      </c>
      <c r="AM12" t="str">
        <f t="shared" si="14"/>
        <v>1-0,00300224010452947i</v>
      </c>
      <c r="AN12">
        <f t="shared" si="42"/>
        <v>1.0000045067126673</v>
      </c>
      <c r="AO12">
        <f t="shared" si="43"/>
        <v>-3.0022310844022527E-3</v>
      </c>
      <c r="AP12" s="41" t="str">
        <f t="shared" si="44"/>
        <v>38,106080024992-39,0481273248841i</v>
      </c>
      <c r="AQ12">
        <f t="shared" si="45"/>
        <v>34.737539728666057</v>
      </c>
      <c r="AR12" s="43">
        <f t="shared" si="46"/>
        <v>-45.699542568357145</v>
      </c>
      <c r="AS12" s="55" t="str">
        <f t="shared" si="15"/>
        <v>-0,0000166666666666667</v>
      </c>
      <c r="AT12" s="55" t="str">
        <f t="shared" si="16"/>
        <v>0,0000183408336012i</v>
      </c>
      <c r="AU12" s="55">
        <f t="shared" si="17"/>
        <v>1.8340833601200001E-5</v>
      </c>
      <c r="AV12" s="55">
        <f t="shared" si="18"/>
        <v>1.5707963267948966</v>
      </c>
      <c r="AW12" s="55" t="str">
        <f t="shared" si="19"/>
        <v>1+0,00686432014020739i</v>
      </c>
      <c r="AX12" s="55">
        <f t="shared" si="20"/>
        <v>1.0000235591679765</v>
      </c>
      <c r="AY12" s="55">
        <f t="shared" si="21"/>
        <v>6.8642123302045102E-3</v>
      </c>
      <c r="AZ12" s="55" t="str">
        <f t="shared" si="22"/>
        <v>1+i</v>
      </c>
      <c r="BA12" s="55">
        <f t="shared" si="23"/>
        <v>1.4142135623730951</v>
      </c>
      <c r="BB12" s="55">
        <f t="shared" si="24"/>
        <v>0.78539816339744828</v>
      </c>
      <c r="BC12" s="52" t="str">
        <f t="shared" si="25"/>
        <v>-0,902438886009185+0,914913776492254i</v>
      </c>
      <c r="BD12" s="55">
        <f t="shared" si="26"/>
        <v>2.1786889048246074</v>
      </c>
      <c r="BE12" s="58">
        <f t="shared" si="27"/>
        <v>134.60670960379758</v>
      </c>
      <c r="BF12" s="52" t="str">
        <f t="shared" si="28"/>
        <v>0,630033122422295+29,2955240631113i</v>
      </c>
      <c r="BG12" s="57">
        <f t="shared" si="29"/>
        <v>29.338033634143844</v>
      </c>
      <c r="BH12" s="58">
        <f t="shared" si="30"/>
        <v>88.767979878794321</v>
      </c>
      <c r="BI12" s="61" t="str">
        <f t="shared" si="47"/>
        <v>1,33726122782944+70,1023261067947i</v>
      </c>
      <c r="BJ12" s="57">
        <f t="shared" si="31"/>
        <v>36.916228633490661</v>
      </c>
      <c r="BK12" s="58">
        <f t="shared" si="32"/>
        <v>88.907167035440466</v>
      </c>
      <c r="BL12" s="41">
        <f t="shared" si="48"/>
        <v>29.338033634143844</v>
      </c>
      <c r="BM12" s="43">
        <f t="shared" si="49"/>
        <v>88.767979878794321</v>
      </c>
    </row>
    <row r="13" spans="1:65" ht="15.75" thickBot="1" x14ac:dyDescent="0.3">
      <c r="A13" t="s">
        <v>64</v>
      </c>
      <c r="B13" s="3">
        <f>Fsw</f>
        <v>440000</v>
      </c>
      <c r="C13" t="s">
        <v>65</v>
      </c>
      <c r="E13" t="s">
        <v>66</v>
      </c>
      <c r="N13" s="180" t="s">
        <v>232</v>
      </c>
      <c r="O13" s="45">
        <f>wp1_ea/(2*PI())</f>
        <v>62107.113362913078</v>
      </c>
      <c r="P13" s="59" t="str">
        <f t="shared" si="33"/>
        <v>32,2315671197498</v>
      </c>
      <c r="Q13" s="38" t="str">
        <f t="shared" si="34"/>
        <v>1+145,542427201181i</v>
      </c>
      <c r="R13" s="38">
        <f t="shared" si="0"/>
        <v>145.54586258499782</v>
      </c>
      <c r="S13" s="38">
        <f t="shared" si="1"/>
        <v>1.5639255861903301</v>
      </c>
      <c r="T13" s="38" t="str">
        <f t="shared" si="35"/>
        <v>1+0,175603725968937i</v>
      </c>
      <c r="U13" s="38">
        <f t="shared" si="2"/>
        <v>1.0153012698574613</v>
      </c>
      <c r="V13" s="38">
        <f t="shared" si="3"/>
        <v>0.17383139260565081</v>
      </c>
      <c r="W13" s="39" t="str">
        <f t="shared" si="36"/>
        <v>1-1,03530541387582i</v>
      </c>
      <c r="X13" s="38">
        <f t="shared" si="4"/>
        <v>1.4393947686443016</v>
      </c>
      <c r="Y13" s="38">
        <f t="shared" si="5"/>
        <v>-0.80274291820973398</v>
      </c>
      <c r="Z13" s="39" t="str">
        <f t="shared" si="37"/>
        <v>0,920303852680295+1,34215642407234i</v>
      </c>
      <c r="AA13" s="38">
        <f t="shared" si="6"/>
        <v>1.6273730512506484</v>
      </c>
      <c r="AB13" s="38">
        <f t="shared" si="7"/>
        <v>0.96973877978447209</v>
      </c>
      <c r="AC13" s="42" t="str">
        <f t="shared" si="8"/>
        <v>-0,198826226707331+0,00417263044933283i</v>
      </c>
      <c r="AD13" s="46">
        <f t="shared" si="9"/>
        <v>-14.028614264834843</v>
      </c>
      <c r="AE13" s="45">
        <f t="shared" si="10"/>
        <v>178.79774902270648</v>
      </c>
      <c r="AF13" s="44" t="str">
        <f t="shared" si="11"/>
        <v>77,9756878975879</v>
      </c>
      <c r="AG13" s="39" t="str">
        <f t="shared" si="12"/>
        <v>1+148,746685526628i</v>
      </c>
      <c r="AH13" s="39">
        <f t="shared" si="38"/>
        <v>148.75004690808527</v>
      </c>
      <c r="AI13" s="39">
        <f t="shared" si="39"/>
        <v>1.5640735892001241</v>
      </c>
      <c r="AJ13" s="39" t="str">
        <f t="shared" si="13"/>
        <v>1+0,175603725968937i</v>
      </c>
      <c r="AK13" s="39">
        <f t="shared" si="40"/>
        <v>1.0153012698574613</v>
      </c>
      <c r="AL13" s="39">
        <f t="shared" si="41"/>
        <v>0.17383139260565081</v>
      </c>
      <c r="AM13" s="39" t="str">
        <f t="shared" si="14"/>
        <v>1-0,437368893525815i</v>
      </c>
      <c r="AN13" s="39">
        <f t="shared" si="42"/>
        <v>1.0914630314509033</v>
      </c>
      <c r="AO13" s="39">
        <f t="shared" si="43"/>
        <v>-0.41230039283278502</v>
      </c>
      <c r="AP13" s="44" t="str">
        <f t="shared" si="44"/>
        <v>-0,133421071877935-0,565376786622082i</v>
      </c>
      <c r="AQ13" s="39">
        <f t="shared" si="45"/>
        <v>-4.7178787351242129</v>
      </c>
      <c r="AR13" s="45">
        <f t="shared" si="46"/>
        <v>-103.27808276676465</v>
      </c>
      <c r="AS13" s="39" t="str">
        <f t="shared" si="15"/>
        <v>-0,0000166666666666667</v>
      </c>
      <c r="AT13" s="39" t="str">
        <f t="shared" si="16"/>
        <v>0,00267190824824291i</v>
      </c>
      <c r="AU13" s="39">
        <f t="shared" si="17"/>
        <v>2.6719082482429099E-3</v>
      </c>
      <c r="AV13" s="39">
        <f t="shared" si="18"/>
        <v>1.5707963267948966</v>
      </c>
      <c r="AW13" s="39" t="str">
        <f t="shared" si="19"/>
        <v>1+i</v>
      </c>
      <c r="AX13" s="39">
        <f t="shared" si="20"/>
        <v>1.4142135623730951</v>
      </c>
      <c r="AY13" s="39">
        <f t="shared" si="21"/>
        <v>0.78539816339744828</v>
      </c>
      <c r="AZ13" s="39" t="str">
        <f t="shared" si="22"/>
        <v>1+145,68085106383i</v>
      </c>
      <c r="BA13" s="39">
        <f t="shared" si="23"/>
        <v>145.68428318347117</v>
      </c>
      <c r="BB13" s="39">
        <f t="shared" si="24"/>
        <v>1.563932114464692</v>
      </c>
      <c r="BC13" s="44" t="str">
        <f t="shared" si="25"/>
        <v>-0,451240703964338+0,457478443107374i</v>
      </c>
      <c r="BD13" s="39">
        <f t="shared" si="26"/>
        <v>-3.841501748609915</v>
      </c>
      <c r="BE13" s="45">
        <f t="shared" si="27"/>
        <v>134.60670960379764</v>
      </c>
      <c r="BF13" s="44" t="str">
        <f t="shared" si="28"/>
        <v>0,0878095980243659-0,0928415733443235i</v>
      </c>
      <c r="BG13" s="46">
        <f t="shared" si="29"/>
        <v>-17.870116013444758</v>
      </c>
      <c r="BH13" s="45">
        <f t="shared" si="30"/>
        <v>-46.595541373495841</v>
      </c>
      <c r="BI13" s="61" t="str">
        <f t="shared" si="47"/>
        <v>0,318852710510796+0,194083754960009i</v>
      </c>
      <c r="BJ13" s="46">
        <f t="shared" si="31"/>
        <v>-8.5593804837341274</v>
      </c>
      <c r="BK13" s="45">
        <f t="shared" si="32"/>
        <v>31.328626837033003</v>
      </c>
      <c r="BL13" s="44">
        <f t="shared" si="48"/>
        <v>-17.870116013444758</v>
      </c>
      <c r="BM13" s="45">
        <f t="shared" si="49"/>
        <v>-46.595541373495841</v>
      </c>
    </row>
    <row r="15" spans="1:65" ht="15.75" thickBot="1" x14ac:dyDescent="0.3">
      <c r="A15" s="49" t="s">
        <v>456</v>
      </c>
      <c r="O15" s="34" t="s">
        <v>196</v>
      </c>
      <c r="P15">
        <f>B16</f>
        <v>14</v>
      </c>
      <c r="Q15" t="s">
        <v>10</v>
      </c>
    </row>
    <row r="16" spans="1:65" ht="15.75" thickBot="1" x14ac:dyDescent="0.3">
      <c r="A16" t="s">
        <v>198</v>
      </c>
      <c r="B16">
        <f>VIN_var</f>
        <v>14</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8.3333333333333339</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24</v>
      </c>
      <c r="C19" t="s">
        <v>10</v>
      </c>
      <c r="E19" t="s">
        <v>173</v>
      </c>
      <c r="N19" s="9">
        <v>1</v>
      </c>
      <c r="O19" s="34">
        <f>10^(1+(N19/100))</f>
        <v>10.232929922807543</v>
      </c>
      <c r="P19" s="33" t="str">
        <f t="shared" ref="P19:P82" si="50">COMPLEX(Adc,0)</f>
        <v>32,2315671197498</v>
      </c>
      <c r="Q19" s="4" t="str">
        <f>IMSUM(COMPLEX(1,0),IMDIV(COMPLEX(0,2*PI()*O19),COMPLEX(wp_lf,0)))</f>
        <v>1+0,0239799497626361i</v>
      </c>
      <c r="R19" s="4">
        <f>IMABS(Q19)</f>
        <v>1.0002874776736028</v>
      </c>
      <c r="S19" s="4">
        <f>IMARGUMENT(Q19)</f>
        <v>2.3975354887159843E-2</v>
      </c>
      <c r="T19" s="4" t="str">
        <f t="shared" ref="T19:T82" si="51">IMSUM(COMPLEX(1,0),IMDIV(COMPLEX(0,2*PI()*O19),COMPLEX(wz_esr,0)))</f>
        <v>1+0,0000289329277231722i</v>
      </c>
      <c r="U19" s="4">
        <f>IMABS(T19)</f>
        <v>1.0000000004185572</v>
      </c>
      <c r="V19" s="4">
        <f>IMARGUMENT(T19)</f>
        <v>2.893292771509881E-5</v>
      </c>
      <c r="W19" t="str">
        <f t="shared" ref="W19:W82" si="52">IMSUB(COMPLEX(1,0),IMDIV(COMPLEX(0,2*PI()*O19),COMPLEX(wz_rhp,0)))</f>
        <v>1-0,000170579619229587i</v>
      </c>
      <c r="X19" s="4">
        <f>IMABS(W19)</f>
        <v>1.0000000145487031</v>
      </c>
      <c r="Y19" s="4">
        <f>IMARGUMENT(W19)</f>
        <v>-1.7057961757511219E-4</v>
      </c>
      <c r="Z19" t="str">
        <f t="shared" ref="Z19:Z82" si="53">IMSUM(COMPLEX(1,0),IMDIV(COMPLEX(0,2*PI()*O19),COMPLEX(Q*(wsl/2),0)),IMDIV(IMPOWER(COMPLEX(0,2*PI()*O19),2),IMPOWER(COMPLEX(wsl/2,0),2)))</f>
        <v>0,999999997836511+0,000221137191688892i</v>
      </c>
      <c r="AA19" s="4">
        <f>IMABS(Z19)</f>
        <v>1.0000000222873395</v>
      </c>
      <c r="AB19" s="4">
        <f>IMARGUMENT(Z19)</f>
        <v>2.2113718856266157E-4</v>
      </c>
      <c r="AC19" s="47" t="str">
        <f>(IMDIV(IMPRODUCT(P19,T19,W19),IMPRODUCT(Q19,Z19)))</f>
        <v>32,2127608017629-0,784153478327343i</v>
      </c>
      <c r="AD19" s="20">
        <f>20*LOG(IMABS(AC19))</f>
        <v>30.163131730034507</v>
      </c>
      <c r="AE19" s="43">
        <f>(180/PI())*IMARGUMENT(AC19)</f>
        <v>-1.3944726324716143</v>
      </c>
      <c r="AF19" t="str">
        <f t="shared" ref="AF19:AF82" si="54">COMPLEX($B$72,0)</f>
        <v>77,9756878975879</v>
      </c>
      <c r="AG19" t="str">
        <f t="shared" ref="AG19:AG82" si="55">IMSUM(COMPLEX(1,0),IMDIV(COMPLEX(0,2*PI()*O19),COMPLEX(wp_lf_DCM,0)))</f>
        <v>1+0,0245078917184517i</v>
      </c>
      <c r="AH19">
        <f>IMABS(AG19)</f>
        <v>1.0003002732962154</v>
      </c>
      <c r="AI19">
        <f>IMARGUMENT(AG19)</f>
        <v>2.4502986705812253E-2</v>
      </c>
      <c r="AJ19" t="str">
        <f t="shared" ref="AJ19:AJ82" si="56">IMSUM(COMPLEX(1,0),IMDIV(COMPLEX(0,2*PI()*O19),COMPLEX(wz1_dcm,0)))</f>
        <v>1+0,0000289329277231722i</v>
      </c>
      <c r="AK19">
        <f>IMABS(AJ19)</f>
        <v>1.0000000004185572</v>
      </c>
      <c r="AL19">
        <f>IMARGUMENT(AJ19)</f>
        <v>2.893292771509881E-5</v>
      </c>
      <c r="AM19" t="str">
        <f t="shared" ref="AM19:AM82" si="57">IMSUB(COMPLEX(1,0),IMDIV(COMPLEX(0,2*PI()*O19),COMPLEX(wz2_dcm,0)))</f>
        <v>1-0,0000720620392017462i</v>
      </c>
      <c r="AN19">
        <f>IMABS(AM19)</f>
        <v>1.0000000025964686</v>
      </c>
      <c r="AO19">
        <f>IMARGUMENT(AM19)</f>
        <v>-7.2062039077008301E-5</v>
      </c>
      <c r="AP19" s="41" t="str">
        <f>(IMDIV(IMPRODUCT(AF19,AJ19,AM19),IMPRODUCT(AG19)))</f>
        <v>77,9287987386711-1,91323358337232i</v>
      </c>
      <c r="AQ19">
        <f>20*LOG(IMABS(AP19))</f>
        <v>37.83657657237729</v>
      </c>
      <c r="AR19" s="43">
        <f>(180/PI())*IMARGUMENT(AP19)</f>
        <v>-1.406388839763393</v>
      </c>
      <c r="AS19" t="str">
        <f t="shared" ref="AS19:AS82" si="58">COMPLEX(Adc_ea,0)</f>
        <v>-0,0000166666666666667</v>
      </c>
      <c r="AT19" t="str">
        <f t="shared" ref="AT19:AT82" si="59">COMPLEX(0,2*PI()*O19*wp0_ea)</f>
        <v>0,0000004402305691568i</v>
      </c>
      <c r="AU19">
        <f>IMABS(AT19)</f>
        <v>4.402305691568E-7</v>
      </c>
      <c r="AV19">
        <f>IMARGUMENT(AT19)</f>
        <v>1.5707963267948966</v>
      </c>
      <c r="AW19" t="str">
        <f t="shared" ref="AW19:AW82" si="60">IMSUM(COMPLEX(1,0),IMDIV(COMPLEX(0,2*PI()*O19),COMPLEX(wp1_ea,0)))</f>
        <v>1+0,000164762607191435i</v>
      </c>
      <c r="AX19">
        <f>IMABS(AW19)</f>
        <v>1.0000000135733582</v>
      </c>
      <c r="AY19">
        <f>IMARGUMENT(AW19)</f>
        <v>1.6476260570051377E-4</v>
      </c>
      <c r="AZ19" t="str">
        <f t="shared" ref="AZ19:AZ82" si="61">IMSUM(COMPLEX(1,0),IMDIV(COMPLEX(0,2*PI()*O19),COMPLEX(wz_ea,0)))</f>
        <v>1+0,0240027568391437i</v>
      </c>
      <c r="BA19">
        <f>IMABS(AZ19)</f>
        <v>1.0002880246888288</v>
      </c>
      <c r="BB19">
        <f>IMARGUMENT(AZ19)</f>
        <v>2.3998148843806161E-2</v>
      </c>
      <c r="BC19" s="41" t="str">
        <f>IMPRODUCT(AS19,IMDIV(AZ19,IMPRODUCT(AT19,AW19)))</f>
        <v>-0,90248138342927+37,8590976968176i</v>
      </c>
      <c r="BD19">
        <f>20*LOG(IMABS(BC19))</f>
        <v>31.565872340368166</v>
      </c>
      <c r="BE19" s="43">
        <f>(180/PI())*IMARGUMENT(BC19)</f>
        <v>91.365552442948626</v>
      </c>
      <c r="BF19" s="41" t="str">
        <f>IMPRODUCT(AC19,BC19)</f>
        <v>0,615926212843078+1220,2537421941i</v>
      </c>
      <c r="BG19" s="20">
        <f>20*LOG(IMABS(BF19))</f>
        <v>61.729004070402674</v>
      </c>
      <c r="BH19" s="43">
        <f>(180/PI())*IMARGUMENT(BF19)</f>
        <v>89.971079810477022</v>
      </c>
      <c r="BI19" s="41" t="str">
        <f>IMPRODUCT(AP19,BC19)</f>
        <v>2,10400705506802+2952,04066253413i</v>
      </c>
      <c r="BJ19" s="20">
        <f>20*LOG(IMABS(BI19))</f>
        <v>69.402448912745456</v>
      </c>
      <c r="BK19" s="43">
        <f>(180/PI())*IMARGUMENT(BI19)</f>
        <v>89.959163603185232</v>
      </c>
      <c r="BL19">
        <f>IF($B$31=0,BJ19,BG19)</f>
        <v>61.729004070402674</v>
      </c>
      <c r="BM19" s="43">
        <f>IF($B$31=0,BK19,BH19)</f>
        <v>89.971079810477022</v>
      </c>
    </row>
    <row r="20" spans="1:65" x14ac:dyDescent="0.25">
      <c r="A20" t="s">
        <v>33</v>
      </c>
      <c r="B20" s="29">
        <f>IOUT</f>
        <v>8.3333333333333339</v>
      </c>
      <c r="C20" t="s">
        <v>11</v>
      </c>
      <c r="E20" t="s">
        <v>34</v>
      </c>
      <c r="N20" s="9">
        <v>2</v>
      </c>
      <c r="O20" s="34">
        <f t="shared" ref="O20:O83" si="62">10^(1+(N20/100))</f>
        <v>10.471285480509</v>
      </c>
      <c r="P20" s="33" t="str">
        <f t="shared" si="50"/>
        <v>32,2315671197498</v>
      </c>
      <c r="Q20" s="4" t="str">
        <f t="shared" ref="Q20:Q82" si="63">IMSUM(COMPLEX(1,0),IMDIV(COMPLEX(0,2*PI()*O20),COMPLEX(wp_lf,0)))</f>
        <v>1+0,0245385145473501i</v>
      </c>
      <c r="R20" s="4">
        <f t="shared" ref="R20:R83" si="64">IMABS(Q20)</f>
        <v>1.0003010240403589</v>
      </c>
      <c r="S20" s="4">
        <f t="shared" ref="S20:S83" si="65">IMARGUMENT(Q20)</f>
        <v>2.453359112959061E-2</v>
      </c>
      <c r="T20" s="4" t="str">
        <f t="shared" si="51"/>
        <v>1+0,0000296068621852877i</v>
      </c>
      <c r="U20" s="4">
        <f t="shared" ref="U20:U83" si="66">IMABS(T20)</f>
        <v>1.0000000004382832</v>
      </c>
      <c r="V20" s="4">
        <f t="shared" ref="V20:V83" si="67">IMARGUMENT(T20)</f>
        <v>2.9606862176636909E-5</v>
      </c>
      <c r="W20" t="str">
        <f t="shared" si="52"/>
        <v>1-0,000174552928983556i</v>
      </c>
      <c r="X20" s="4">
        <f t="shared" ref="X20:X83" si="68">IMABS(W20)</f>
        <v>1.0000000152343624</v>
      </c>
      <c r="Y20" s="4">
        <f t="shared" ref="Y20:Y83" si="69">IMARGUMENT(W20)</f>
        <v>-1.7455292721075432E-4</v>
      </c>
      <c r="Z20" t="str">
        <f t="shared" si="53"/>
        <v>0,999999997734549+0,000226288138587889i</v>
      </c>
      <c r="AA20" s="4">
        <f t="shared" ref="AA20:AA83" si="70">IMABS(Z20)</f>
        <v>1.0000000233377095</v>
      </c>
      <c r="AB20" s="4">
        <f t="shared" ref="AB20:AB83" si="71">IMARGUMENT(Z20)</f>
        <v>2.2628813523807272E-4</v>
      </c>
      <c r="AC20" s="47" t="str">
        <f t="shared" ref="AC20:AC83" si="72">(IMDIV(IMPRODUCT(P20,T20,W20),IMPRODUCT(Q20,Z20)))</f>
        <v>32,2118750206657-0,802397023468697i</v>
      </c>
      <c r="AD20" s="20">
        <f t="shared" ref="AD20:AD83" si="73">20*LOG(IMABS(AC20))</f>
        <v>30.163014099403412</v>
      </c>
      <c r="AE20" s="43">
        <f t="shared" ref="AE20:AE83" si="74">(180/PI())*IMARGUMENT(AC20)</f>
        <v>-1.4269413809116485</v>
      </c>
      <c r="AF20" t="str">
        <f t="shared" si="54"/>
        <v>77,9756878975879</v>
      </c>
      <c r="AG20" t="str">
        <f t="shared" si="55"/>
        <v>1+0,0250787538510672i</v>
      </c>
      <c r="AH20">
        <f t="shared" ref="AH20:AH83" si="75">IMABS(AG20)</f>
        <v>1.0003144225166019</v>
      </c>
      <c r="AI20">
        <f t="shared" ref="AI20:AI83" si="76">IMARGUMENT(AG20)</f>
        <v>2.5073498124551657E-2</v>
      </c>
      <c r="AJ20" t="str">
        <f t="shared" si="56"/>
        <v>1+0,0000296068621852877i</v>
      </c>
      <c r="AK20">
        <f t="shared" ref="AK20:AK83" si="77">IMABS(AJ20)</f>
        <v>1.0000000004382832</v>
      </c>
      <c r="AL20">
        <f t="shared" ref="AL20:AL83" si="78">IMARGUMENT(AJ20)</f>
        <v>2.9606862176636909E-5</v>
      </c>
      <c r="AM20" t="str">
        <f t="shared" si="57"/>
        <v>1-0,0000737405797246079i</v>
      </c>
      <c r="AN20">
        <f t="shared" ref="AN20:AN83" si="79">IMABS(AM20)</f>
        <v>1.0000000027188365</v>
      </c>
      <c r="AO20">
        <f t="shared" ref="AO20:AO83" si="80">IMARGUMENT(AM20)</f>
        <v>-7.3740579590948839E-5</v>
      </c>
      <c r="AP20" s="41" t="str">
        <f t="shared" ref="AP20:AP83" si="81">(IMDIV(IMPRODUCT(AF20,AJ20,AM20),IMPRODUCT(AG20)))</f>
        <v>77,92659030967-1,95774313381378i</v>
      </c>
      <c r="AQ20">
        <f t="shared" ref="AQ20:AQ83" si="82">20*LOG(IMABS(AP20))</f>
        <v>37.836453712805771</v>
      </c>
      <c r="AR20" s="43">
        <f t="shared" ref="AR20:AR83" si="83">(180/PI())*IMARGUMENT(AP20)</f>
        <v>-1.4391342959080589</v>
      </c>
      <c r="AS20" t="str">
        <f t="shared" si="58"/>
        <v>-0,0000166666666666667</v>
      </c>
      <c r="AT20" t="str">
        <f t="shared" si="59"/>
        <v>4,50484856405922E-07i</v>
      </c>
      <c r="AU20">
        <f t="shared" ref="AU20:AU83" si="84">IMABS(AT20)</f>
        <v>4.5048485640592199E-7</v>
      </c>
      <c r="AV20">
        <f t="shared" ref="AV20:AV83" si="85">IMARGUMENT(AT20)</f>
        <v>1.5707963267948966</v>
      </c>
      <c r="AW20" t="str">
        <f t="shared" si="60"/>
        <v>1+0,000168600421328902i</v>
      </c>
      <c r="AX20">
        <f t="shared" ref="AX20:AX83" si="86">IMABS(AW20)</f>
        <v>1.000000014213051</v>
      </c>
      <c r="AY20">
        <f t="shared" ref="AY20:AY83" si="87">IMARGUMENT(AW20)</f>
        <v>1.6860041973135111E-4</v>
      </c>
      <c r="AZ20" t="str">
        <f t="shared" si="61"/>
        <v>1+0,0245618528689147i</v>
      </c>
      <c r="BA20">
        <f t="shared" ref="BA20:BA83" si="88">IMABS(AZ20)</f>
        <v>1.0003015968278537</v>
      </c>
      <c r="BB20">
        <f t="shared" ref="BB20:BB83" si="89">IMARGUMENT(AZ20)</f>
        <v>2.4556915393351687E-2</v>
      </c>
      <c r="BC20" s="41" t="str">
        <f t="shared" ref="BC20:BC83" si="90">IMPRODUCT(AS20,IMDIV(AZ20,IMPRODUCT(AT20,AW20)))</f>
        <v>-0,902481382274649+36,9973262694037i</v>
      </c>
      <c r="BD20">
        <f t="shared" ref="BD20:BD83" si="91">20*LOG(IMABS(BC20))</f>
        <v>31.365990186169714</v>
      </c>
      <c r="BE20" s="43">
        <f t="shared" ref="BE20:BE83" si="92">(180/PI())*IMARGUMENT(BC20)</f>
        <v>91.397347517424151</v>
      </c>
      <c r="BF20" s="41" t="str">
        <f t="shared" ref="BF20:BF83" si="93">IMPRODUCT(AC20,BC20)</f>
        <v>0,615926980561142+1192,4773982637i</v>
      </c>
      <c r="BG20" s="20">
        <f t="shared" ref="BG20:BG83" si="94">20*LOG(IMABS(BF20))</f>
        <v>61.529004285573151</v>
      </c>
      <c r="BH20" s="43">
        <f t="shared" ref="BH20:BH83" si="95">(180/PI())*IMARGUMENT(BF20)</f>
        <v>89.970406136512509</v>
      </c>
      <c r="BI20" s="41" t="str">
        <f t="shared" ref="BI20:BI49" si="96">IMPRODUCT(AP20,BC20)</f>
        <v>2,10396453477203+2884,84231347856i</v>
      </c>
      <c r="BJ20" s="20">
        <f t="shared" ref="BJ20:BJ83" si="97">20*LOG(IMABS(BI20))</f>
        <v>69.202443898975488</v>
      </c>
      <c r="BK20" s="43">
        <f t="shared" ref="BK20:BK49" si="98">(180/PI())*IMARGUMENT(BI20)</f>
        <v>89.958213221516104</v>
      </c>
      <c r="BL20">
        <f t="shared" ref="BL20:BL83" si="99">IF($B$31=0,BJ20,BG20)</f>
        <v>61.529004285573151</v>
      </c>
      <c r="BM20" s="43">
        <f t="shared" ref="BM20:BM83" si="100">IF($B$31=0,BK20,BH20)</f>
        <v>89.970406136512509</v>
      </c>
    </row>
    <row r="21" spans="1:65" x14ac:dyDescent="0.25">
      <c r="N21" s="9">
        <v>3</v>
      </c>
      <c r="O21" s="34">
        <f t="shared" si="62"/>
        <v>10.715193052376069</v>
      </c>
      <c r="P21" s="33" t="str">
        <f t="shared" si="50"/>
        <v>32,2315671197498</v>
      </c>
      <c r="Q21" s="4" t="str">
        <f t="shared" si="63"/>
        <v>1+0,0251100899772827i</v>
      </c>
      <c r="R21" s="4">
        <f t="shared" si="64"/>
        <v>1.0003152086310931</v>
      </c>
      <c r="S21" s="4">
        <f t="shared" si="65"/>
        <v>2.510481452988432E-2</v>
      </c>
      <c r="T21" s="4" t="str">
        <f t="shared" si="51"/>
        <v>1+0,000030296494597627i</v>
      </c>
      <c r="U21" s="4">
        <f t="shared" si="66"/>
        <v>1.0000000004589387</v>
      </c>
      <c r="V21" s="4">
        <f t="shared" si="67"/>
        <v>3.0296494588357509E-5</v>
      </c>
      <c r="W21" t="str">
        <f t="shared" si="52"/>
        <v>1-0,000178618789010952i</v>
      </c>
      <c r="X21" s="4">
        <f t="shared" si="68"/>
        <v>1.0000000159523357</v>
      </c>
      <c r="Y21" s="4">
        <f t="shared" si="69"/>
        <v>-1.7861878711136075E-4</v>
      </c>
      <c r="Z21" t="str">
        <f t="shared" si="53"/>
        <v>0,999999997627782+0,000231559066453243i</v>
      </c>
      <c r="AA21" s="4">
        <f t="shared" si="70"/>
        <v>1.0000000244375824</v>
      </c>
      <c r="AB21" s="4">
        <f t="shared" si="71"/>
        <v>2.3155906286385008E-4</v>
      </c>
      <c r="AC21" s="47" t="str">
        <f t="shared" si="72"/>
        <v>32,210947545417-0,821063962129879i</v>
      </c>
      <c r="AD21" s="20">
        <f t="shared" si="73"/>
        <v>30.162890928426034</v>
      </c>
      <c r="AE21" s="43">
        <f t="shared" si="74"/>
        <v>-1.460165516400453</v>
      </c>
      <c r="AF21" t="str">
        <f t="shared" si="54"/>
        <v>77,9756878975879</v>
      </c>
      <c r="AG21" t="str">
        <f t="shared" si="55"/>
        <v>1+0,025662913070931i</v>
      </c>
      <c r="AH21">
        <f t="shared" si="75"/>
        <v>1.000329238354696</v>
      </c>
      <c r="AI21">
        <f t="shared" si="76"/>
        <v>2.5657281558608955E-2</v>
      </c>
      <c r="AJ21" t="str">
        <f t="shared" si="56"/>
        <v>1+0,000030296494597627i</v>
      </c>
      <c r="AK21">
        <f t="shared" si="77"/>
        <v>1.0000000004589387</v>
      </c>
      <c r="AL21">
        <f t="shared" si="78"/>
        <v>3.0296494588357509E-5</v>
      </c>
      <c r="AM21" t="str">
        <f t="shared" si="57"/>
        <v>1-0,0000754582184789116i</v>
      </c>
      <c r="AN21">
        <f t="shared" si="79"/>
        <v>1.0000000028469713</v>
      </c>
      <c r="AO21">
        <f t="shared" si="80"/>
        <v>-7.5458218335693351E-5</v>
      </c>
      <c r="AP21" s="41" t="str">
        <f t="shared" si="81"/>
        <v>77,9242779345344-2,00328548723531i</v>
      </c>
      <c r="AQ21">
        <f t="shared" si="82"/>
        <v>37.836325066766186</v>
      </c>
      <c r="AR21" s="43">
        <f t="shared" si="83"/>
        <v>-1.472641523253392</v>
      </c>
      <c r="AS21" t="str">
        <f t="shared" si="58"/>
        <v>-0,0000166666666666667</v>
      </c>
      <c r="AT21" t="str">
        <f t="shared" si="59"/>
        <v>4,60977996688782E-07i</v>
      </c>
      <c r="AU21">
        <f t="shared" si="84"/>
        <v>4.6097799668878202E-7</v>
      </c>
      <c r="AV21">
        <f t="shared" si="85"/>
        <v>1.5707963267948966</v>
      </c>
      <c r="AW21" t="str">
        <f t="shared" si="60"/>
        <v>1+0,000172527629641448i</v>
      </c>
      <c r="AX21">
        <f t="shared" si="86"/>
        <v>1.0000000148828914</v>
      </c>
      <c r="AY21">
        <f t="shared" si="87"/>
        <v>1.7252762792964137E-4</v>
      </c>
      <c r="AZ21" t="str">
        <f t="shared" si="61"/>
        <v>1+0,0251339719181913i</v>
      </c>
      <c r="BA21">
        <f t="shared" si="88"/>
        <v>1.0003158084047179</v>
      </c>
      <c r="BB21">
        <f t="shared" si="89"/>
        <v>2.5128681408012651E-2</v>
      </c>
      <c r="BC21" s="41" t="str">
        <f t="shared" si="90"/>
        <v>-0,902481381065609+36,1551713140956i</v>
      </c>
      <c r="BD21">
        <f t="shared" si="91"/>
        <v>31.166113582445263</v>
      </c>
      <c r="BE21" s="43">
        <f t="shared" si="92"/>
        <v>91.429882284478197</v>
      </c>
      <c r="BF21" s="41" t="str">
        <f t="shared" si="93"/>
        <v>0,615927784416051+1165,33332163238i</v>
      </c>
      <c r="BG21" s="20">
        <f t="shared" si="94"/>
        <v>61.329004510871258</v>
      </c>
      <c r="BH21" s="43">
        <f t="shared" si="95"/>
        <v>89.96971676807776</v>
      </c>
      <c r="BI21" s="41" t="str">
        <f t="shared" si="96"/>
        <v>2,10392001313512+2819,17354610348i</v>
      </c>
      <c r="BJ21" s="20">
        <f t="shared" si="97"/>
        <v>69.002438649211456</v>
      </c>
      <c r="BK21" s="43">
        <f t="shared" si="98"/>
        <v>89.957240761224824</v>
      </c>
      <c r="BL21">
        <f t="shared" si="99"/>
        <v>61.329004510871258</v>
      </c>
      <c r="BM21" s="43">
        <f t="shared" si="100"/>
        <v>89.96971676807776</v>
      </c>
    </row>
    <row r="22" spans="1:65" x14ac:dyDescent="0.25">
      <c r="A22" t="s">
        <v>174</v>
      </c>
      <c r="N22" s="9">
        <v>4</v>
      </c>
      <c r="O22" s="34">
        <f t="shared" si="62"/>
        <v>10.964781961431854</v>
      </c>
      <c r="P22" s="33" t="str">
        <f t="shared" si="50"/>
        <v>32,2315671197498</v>
      </c>
      <c r="Q22" s="4" t="str">
        <f t="shared" si="63"/>
        <v>1+0,0256949791092926i</v>
      </c>
      <c r="R22" s="4">
        <f t="shared" si="64"/>
        <v>1.0003300615054149</v>
      </c>
      <c r="S22" s="4">
        <f t="shared" si="65"/>
        <v>2.5689326466290605E-2</v>
      </c>
      <c r="T22" s="4" t="str">
        <f t="shared" si="51"/>
        <v>1+0,0000310021906124234i</v>
      </c>
      <c r="U22" s="4">
        <f t="shared" si="66"/>
        <v>1.0000000004805678</v>
      </c>
      <c r="V22" s="4">
        <f t="shared" si="67"/>
        <v>3.1002190602490963E-5</v>
      </c>
      <c r="W22" t="str">
        <f t="shared" si="52"/>
        <v>1-0,000182779355084582i</v>
      </c>
      <c r="X22" s="4">
        <f t="shared" si="68"/>
        <v>1.0000000167041461</v>
      </c>
      <c r="Y22" s="4">
        <f t="shared" si="69"/>
        <v>-1.8277935304913332E-4</v>
      </c>
      <c r="Z22" t="str">
        <f t="shared" si="53"/>
        <v>0,999999997515983+0,000236952770000677i</v>
      </c>
      <c r="AA22" s="4">
        <f t="shared" si="70"/>
        <v>1.0000000255892905</v>
      </c>
      <c r="AB22" s="4">
        <f t="shared" si="71"/>
        <v>2.3695276615457318E-4</v>
      </c>
      <c r="AC22" s="47" t="str">
        <f t="shared" si="72"/>
        <v>32,2099764159886-0,840164045483941i</v>
      </c>
      <c r="AD22" s="20">
        <f t="shared" si="73"/>
        <v>30.16276195632312</v>
      </c>
      <c r="AE22" s="43">
        <f t="shared" si="74"/>
        <v>-1.4941625693314471</v>
      </c>
      <c r="AF22" t="str">
        <f t="shared" si="54"/>
        <v>77,9756878975879</v>
      </c>
      <c r="AG22" t="str">
        <f t="shared" si="55"/>
        <v>1+0,0262606791069939i</v>
      </c>
      <c r="AH22">
        <f t="shared" si="75"/>
        <v>1.0003447522065383</v>
      </c>
      <c r="AI22">
        <f t="shared" si="76"/>
        <v>2.625464494513503E-2</v>
      </c>
      <c r="AJ22" t="str">
        <f t="shared" si="56"/>
        <v>1+0,0000310021906124234i</v>
      </c>
      <c r="AK22">
        <f t="shared" si="77"/>
        <v>1.0000000004805678</v>
      </c>
      <c r="AL22">
        <f t="shared" si="78"/>
        <v>3.1002190602490963E-5</v>
      </c>
      <c r="AM22" t="str">
        <f t="shared" si="57"/>
        <v>1-0,0000772158661794603i</v>
      </c>
      <c r="AN22">
        <f t="shared" si="79"/>
        <v>1.0000000029811449</v>
      </c>
      <c r="AO22">
        <f t="shared" si="80"/>
        <v>-7.7215866025999162E-5</v>
      </c>
      <c r="AP22" s="41" t="str">
        <f t="shared" si="81"/>
        <v>77,9218567273413-2,04988441808048i</v>
      </c>
      <c r="AQ22">
        <f t="shared" si="82"/>
        <v>37.836190361909878</v>
      </c>
      <c r="AR22" s="43">
        <f t="shared" si="83"/>
        <v>-1.506928196528273</v>
      </c>
      <c r="AS22" t="str">
        <f t="shared" si="58"/>
        <v>-0,0000166666666666667</v>
      </c>
      <c r="AT22" t="str">
        <f t="shared" si="59"/>
        <v>4,71715553607251E-07i</v>
      </c>
      <c r="AU22">
        <f t="shared" si="84"/>
        <v>4.71715553607251E-7</v>
      </c>
      <c r="AV22">
        <f t="shared" si="85"/>
        <v>1.5707963267948966</v>
      </c>
      <c r="AW22" t="str">
        <f t="shared" si="60"/>
        <v>1+0,000176546314386903i</v>
      </c>
      <c r="AX22">
        <f t="shared" si="86"/>
        <v>1.0000000155843003</v>
      </c>
      <c r="AY22">
        <f t="shared" si="87"/>
        <v>1.7654631255266916E-4</v>
      </c>
      <c r="AZ22" t="str">
        <f t="shared" si="61"/>
        <v>1+0,0257194173320665i</v>
      </c>
      <c r="BA22">
        <f t="shared" si="88"/>
        <v>1.0003306895361659</v>
      </c>
      <c r="BB22">
        <f t="shared" si="89"/>
        <v>2.5713748549484411E-2</v>
      </c>
      <c r="BC22" s="41" t="str">
        <f t="shared" si="90"/>
        <v>-0,902481379799595+35,3321863091884i</v>
      </c>
      <c r="BD22">
        <f t="shared" si="91"/>
        <v>30.966242790450039</v>
      </c>
      <c r="BE22" s="43">
        <f t="shared" si="92"/>
        <v>91.463173908748217</v>
      </c>
      <c r="BF22" s="41" t="str">
        <f t="shared" si="93"/>
        <v>0,615928626106239+1138,8071201513i</v>
      </c>
      <c r="BG22" s="20">
        <f t="shared" si="94"/>
        <v>61.129004746773163</v>
      </c>
      <c r="BH22" s="43">
        <f t="shared" si="95"/>
        <v>89.969011339416781</v>
      </c>
      <c r="BI22" s="41" t="str">
        <f t="shared" si="96"/>
        <v>2,10387339608444+2754,99954196637i</v>
      </c>
      <c r="BJ22" s="20">
        <f t="shared" si="97"/>
        <v>68.802433152359924</v>
      </c>
      <c r="BK22" s="43">
        <f t="shared" si="98"/>
        <v>89.956245712219953</v>
      </c>
      <c r="BL22">
        <f t="shared" si="99"/>
        <v>61.129004746773163</v>
      </c>
      <c r="BM22" s="43">
        <f t="shared" si="100"/>
        <v>89.969011339416781</v>
      </c>
    </row>
    <row r="23" spans="1:65" x14ac:dyDescent="0.25">
      <c r="A23" t="s">
        <v>175</v>
      </c>
      <c r="B23" s="29">
        <f>Lm</f>
        <v>2.6000000000000001E-6</v>
      </c>
      <c r="C23" t="s">
        <v>87</v>
      </c>
      <c r="E23" t="s">
        <v>176</v>
      </c>
      <c r="N23" s="9">
        <v>5</v>
      </c>
      <c r="O23" s="34">
        <f t="shared" si="62"/>
        <v>11.220184543019636</v>
      </c>
      <c r="P23" s="33" t="str">
        <f t="shared" si="50"/>
        <v>32,2315671197498</v>
      </c>
      <c r="Q23" s="4" t="str">
        <f t="shared" si="63"/>
        <v>1+0,0262934920593395i</v>
      </c>
      <c r="R23" s="4">
        <f t="shared" si="64"/>
        <v>1.0003456141377711</v>
      </c>
      <c r="S23" s="4">
        <f t="shared" si="65"/>
        <v>2.6287435256252292E-2</v>
      </c>
      <c r="T23" s="4" t="str">
        <f t="shared" si="51"/>
        <v>1+0,0000317243243990451i</v>
      </c>
      <c r="U23" s="4">
        <f t="shared" si="66"/>
        <v>1.0000000005032164</v>
      </c>
      <c r="V23" s="4">
        <f t="shared" si="67"/>
        <v>3.1724324388402299E-5</v>
      </c>
      <c r="W23" t="str">
        <f t="shared" si="52"/>
        <v>1-0,000187036833191649i</v>
      </c>
      <c r="X23" s="4">
        <f t="shared" si="68"/>
        <v>1.0000000174913883</v>
      </c>
      <c r="Y23" s="4">
        <f t="shared" si="69"/>
        <v>-1.8703683101062643E-4</v>
      </c>
      <c r="Z23" t="str">
        <f t="shared" si="53"/>
        <v>0,999999997398914+0,000242472109043206i</v>
      </c>
      <c r="AA23" s="4">
        <f t="shared" si="70"/>
        <v>1.0000000267952756</v>
      </c>
      <c r="AB23" s="4">
        <f t="shared" si="71"/>
        <v>2.4247210492203171E-4</v>
      </c>
      <c r="AC23" s="47" t="str">
        <f t="shared" si="72"/>
        <v>32,2089595804567-0,859707243923562i</v>
      </c>
      <c r="AD23" s="20">
        <f t="shared" si="73"/>
        <v>30.162626910057035</v>
      </c>
      <c r="AE23" s="43">
        <f t="shared" si="74"/>
        <v>-1.528950473803399</v>
      </c>
      <c r="AF23" t="str">
        <f t="shared" si="54"/>
        <v>77,9756878975879</v>
      </c>
      <c r="AG23" t="str">
        <f t="shared" si="55"/>
        <v>1+0,0268723689027205i</v>
      </c>
      <c r="AH23">
        <f t="shared" si="75"/>
        <v>1.0003609969458245</v>
      </c>
      <c r="AI23">
        <f t="shared" si="76"/>
        <v>2.6865903307808085E-2</v>
      </c>
      <c r="AJ23" t="str">
        <f t="shared" si="56"/>
        <v>1+0,0000317243243990451i</v>
      </c>
      <c r="AK23">
        <f t="shared" si="77"/>
        <v>1.0000000005032164</v>
      </c>
      <c r="AL23">
        <f t="shared" si="78"/>
        <v>3.1724324388402299E-5</v>
      </c>
      <c r="AM23" t="str">
        <f t="shared" si="57"/>
        <v>1-0,0000790144547543302i</v>
      </c>
      <c r="AN23">
        <f t="shared" si="79"/>
        <v>1.0000000031216421</v>
      </c>
      <c r="AO23">
        <f t="shared" si="80"/>
        <v>-7.9014454589893627E-5</v>
      </c>
      <c r="AP23" s="41" t="str">
        <f t="shared" si="81"/>
        <v>77,9193215731438-2,09756423440845i</v>
      </c>
      <c r="AQ23">
        <f t="shared" si="82"/>
        <v>37.836049313087329</v>
      </c>
      <c r="AR23" s="43">
        <f t="shared" si="83"/>
        <v>-1.5420123972171325</v>
      </c>
      <c r="AS23" t="str">
        <f t="shared" si="58"/>
        <v>-0,0000166666666666667</v>
      </c>
      <c r="AT23" t="str">
        <f t="shared" si="59"/>
        <v>4,82703220356136E-07i</v>
      </c>
      <c r="AU23">
        <f t="shared" si="84"/>
        <v>4.8270322035613604E-7</v>
      </c>
      <c r="AV23">
        <f t="shared" si="85"/>
        <v>1.5707963267948966</v>
      </c>
      <c r="AW23" t="str">
        <f t="shared" si="60"/>
        <v>1+0,000180658606325113i</v>
      </c>
      <c r="AX23">
        <f t="shared" si="86"/>
        <v>1.0000000163187659</v>
      </c>
      <c r="AY23">
        <f t="shared" si="87"/>
        <v>1.8065860435969601E-4</v>
      </c>
      <c r="AZ23" t="str">
        <f t="shared" si="61"/>
        <v>1+0,0263184995214478i</v>
      </c>
      <c r="BA23">
        <f t="shared" si="88"/>
        <v>1.0003462717564655</v>
      </c>
      <c r="BB23">
        <f t="shared" si="89"/>
        <v>2.6312425425027191E-2</v>
      </c>
      <c r="BC23" s="41" t="str">
        <f t="shared" si="90"/>
        <v>-0,902481378473912+34,5279348971389i</v>
      </c>
      <c r="BD23">
        <f t="shared" si="91"/>
        <v>30.766378083720049</v>
      </c>
      <c r="BE23" s="43">
        <f t="shared" si="92"/>
        <v>91.497239950044246</v>
      </c>
      <c r="BF23" s="41" t="str">
        <f t="shared" si="93"/>
        <v>0,615929507410385+1112,88472927717i</v>
      </c>
      <c r="BG23" s="20">
        <f t="shared" si="94"/>
        <v>60.929004993777099</v>
      </c>
      <c r="BH23" s="43">
        <f t="shared" si="95"/>
        <v>89.968289476240855</v>
      </c>
      <c r="BI23" s="41" t="str">
        <f t="shared" si="96"/>
        <v>2,10382458513912+2692,28627516845i</v>
      </c>
      <c r="BJ23" s="20">
        <f t="shared" si="97"/>
        <v>68.6024273968074</v>
      </c>
      <c r="BK23" s="43">
        <f t="shared" si="98"/>
        <v>89.955227552827111</v>
      </c>
      <c r="BL23">
        <f t="shared" si="99"/>
        <v>60.929004993777099</v>
      </c>
      <c r="BM23" s="43">
        <f t="shared" si="100"/>
        <v>89.968289476240855</v>
      </c>
    </row>
    <row r="24" spans="1:65" x14ac:dyDescent="0.25">
      <c r="N24" s="9">
        <v>6</v>
      </c>
      <c r="O24" s="34">
        <f t="shared" si="62"/>
        <v>11.481536214968834</v>
      </c>
      <c r="P24" s="33" t="str">
        <f t="shared" si="50"/>
        <v>32,2315671197498</v>
      </c>
      <c r="Q24" s="4" t="str">
        <f t="shared" si="63"/>
        <v>1+0,0269059461669117i</v>
      </c>
      <c r="R24" s="4">
        <f t="shared" si="64"/>
        <v>1.0003618994839503</v>
      </c>
      <c r="S24" s="4">
        <f t="shared" si="65"/>
        <v>2.689945631227493E-2</v>
      </c>
      <c r="T24" s="4" t="str">
        <f t="shared" si="51"/>
        <v>1+0,0000324632788423842i</v>
      </c>
      <c r="U24" s="4">
        <f t="shared" si="66"/>
        <v>1.0000000005269323</v>
      </c>
      <c r="V24" s="4">
        <f t="shared" si="67"/>
        <v>3.2463278830980234E-5</v>
      </c>
      <c r="W24" t="str">
        <f t="shared" si="52"/>
        <v>1-0,000191393480703398i</v>
      </c>
      <c r="X24" s="4">
        <f t="shared" si="68"/>
        <v>1.000000018315732</v>
      </c>
      <c r="Y24" s="4">
        <f t="shared" si="69"/>
        <v>-1.9139347836639022E-4</v>
      </c>
      <c r="Z24" t="str">
        <f t="shared" si="53"/>
        <v>0,999999997276329+0,000248120010007448i</v>
      </c>
      <c r="AA24" s="4">
        <f t="shared" si="70"/>
        <v>1.0000000280580983</v>
      </c>
      <c r="AB24" s="4">
        <f t="shared" si="71"/>
        <v>2.4812000559153006E-4</v>
      </c>
      <c r="AC24" s="47" t="str">
        <f t="shared" si="72"/>
        <v>32,2078948907164-0,879703751603613i</v>
      </c>
      <c r="AD24" s="20">
        <f t="shared" si="73"/>
        <v>30.162485503756976</v>
      </c>
      <c r="AE24" s="43">
        <f t="shared" si="74"/>
        <v>-1.5645475766936034</v>
      </c>
      <c r="AF24" t="str">
        <f t="shared" si="54"/>
        <v>77,9756878975879</v>
      </c>
      <c r="AG24" t="str">
        <f t="shared" si="55"/>
        <v>1+0,0274983067841371i</v>
      </c>
      <c r="AH24">
        <f t="shared" si="75"/>
        <v>1.0003780069933539</v>
      </c>
      <c r="AI24">
        <f t="shared" si="76"/>
        <v>2.7491378915747763E-2</v>
      </c>
      <c r="AJ24" t="str">
        <f t="shared" si="56"/>
        <v>1+0,0000324632788423842i</v>
      </c>
      <c r="AK24">
        <f t="shared" si="77"/>
        <v>1.0000000005269323</v>
      </c>
      <c r="AL24">
        <f t="shared" si="78"/>
        <v>3.2463278830980234E-5</v>
      </c>
      <c r="AM24" t="str">
        <f t="shared" si="57"/>
        <v>1-0,0000808549378389908i</v>
      </c>
      <c r="AN24">
        <f t="shared" si="79"/>
        <v>1.0000000032687604</v>
      </c>
      <c r="AO24">
        <f t="shared" si="80"/>
        <v>-8.0854937662793854E-5</v>
      </c>
      <c r="AP24" s="41" t="str">
        <f t="shared" si="81"/>
        <v>77,9166671172989-2,14634978888774i</v>
      </c>
      <c r="AQ24">
        <f t="shared" si="82"/>
        <v>37.835901621748398</v>
      </c>
      <c r="AR24" s="43">
        <f t="shared" si="83"/>
        <v>-1.5779126226819851</v>
      </c>
      <c r="AS24" t="str">
        <f t="shared" si="58"/>
        <v>-0,0000166666666666667</v>
      </c>
      <c r="AT24" t="str">
        <f t="shared" si="59"/>
        <v>4,93946822741787E-07i</v>
      </c>
      <c r="AU24">
        <f t="shared" si="84"/>
        <v>4.9394682274178705E-7</v>
      </c>
      <c r="AV24">
        <f t="shared" si="85"/>
        <v>1.5707963267948966</v>
      </c>
      <c r="AW24" t="str">
        <f t="shared" si="60"/>
        <v>1+0,000184866685847695i</v>
      </c>
      <c r="AX24">
        <f t="shared" si="86"/>
        <v>1.0000000170878456</v>
      </c>
      <c r="AY24">
        <f t="shared" si="87"/>
        <v>1.8486668374171275E-4</v>
      </c>
      <c r="AZ24" t="str">
        <f t="shared" si="61"/>
        <v>1+0,0269315361276419i</v>
      </c>
      <c r="BA24">
        <f t="shared" si="88"/>
        <v>1.0003625880840379</v>
      </c>
      <c r="BB24">
        <f t="shared" si="89"/>
        <v>2.692502774346843E-2</v>
      </c>
      <c r="BC24" s="41" t="str">
        <f t="shared" si="90"/>
        <v>-0,902481377085752+33,7419906532032i</v>
      </c>
      <c r="BD24">
        <f t="shared" si="91"/>
        <v>30.566519748647842</v>
      </c>
      <c r="BE24" s="43">
        <f t="shared" si="92"/>
        <v>91.532098372222407</v>
      </c>
      <c r="BF24" s="41" t="str">
        <f t="shared" si="93"/>
        <v>0,615930430190009+1087,55240461508i</v>
      </c>
      <c r="BG24" s="20">
        <f t="shared" si="94"/>
        <v>60.729005252404818</v>
      </c>
      <c r="BH24" s="43">
        <f t="shared" si="95"/>
        <v>89.967550795528823</v>
      </c>
      <c r="BI24" s="41" t="str">
        <f t="shared" si="96"/>
        <v>2,10377347720275+2631,00049431383i</v>
      </c>
      <c r="BJ24" s="20">
        <f t="shared" si="97"/>
        <v>68.40242137039624</v>
      </c>
      <c r="BK24" s="43">
        <f t="shared" si="98"/>
        <v>89.954185749540429</v>
      </c>
      <c r="BL24">
        <f t="shared" si="99"/>
        <v>60.729005252404818</v>
      </c>
      <c r="BM24" s="43">
        <f t="shared" si="100"/>
        <v>89.967550795528823</v>
      </c>
    </row>
    <row r="25" spans="1:65" x14ac:dyDescent="0.25">
      <c r="A25" t="s">
        <v>137</v>
      </c>
      <c r="B25" s="29">
        <f>R_cs</f>
        <v>1.5E-3</v>
      </c>
      <c r="C25" s="2" t="s">
        <v>36</v>
      </c>
      <c r="E25" t="s">
        <v>177</v>
      </c>
      <c r="N25" s="9">
        <v>7</v>
      </c>
      <c r="O25" s="34">
        <f t="shared" si="62"/>
        <v>11.748975549395301</v>
      </c>
      <c r="P25" s="33" t="str">
        <f t="shared" si="50"/>
        <v>32,2315671197498</v>
      </c>
      <c r="Q25" s="4" t="str">
        <f t="shared" si="63"/>
        <v>1+0,027532666163284i</v>
      </c>
      <c r="R25" s="4">
        <f t="shared" si="64"/>
        <v>1.0003789520507012</v>
      </c>
      <c r="S25" s="4">
        <f t="shared" si="65"/>
        <v>2.7525712301016785E-2</v>
      </c>
      <c r="T25" s="4" t="str">
        <f t="shared" si="51"/>
        <v>1+0,0000332194457458678i</v>
      </c>
      <c r="U25" s="4">
        <f t="shared" si="66"/>
        <v>1.0000000005517657</v>
      </c>
      <c r="V25" s="4">
        <f t="shared" si="67"/>
        <v>3.3219445733648235E-5</v>
      </c>
      <c r="W25" t="str">
        <f t="shared" si="52"/>
        <v>1-0,000195851607572009i</v>
      </c>
      <c r="X25" s="4">
        <f t="shared" si="68"/>
        <v>1.000000019178926</v>
      </c>
      <c r="Y25" s="4">
        <f t="shared" si="69"/>
        <v>-1.9585160506786008E-4</v>
      </c>
      <c r="Z25" t="str">
        <f t="shared" si="53"/>
        <v>0,999999997147966+0,000253899467485252i</v>
      </c>
      <c r="AA25" s="4">
        <f t="shared" si="70"/>
        <v>1.0000000293804354</v>
      </c>
      <c r="AB25" s="4">
        <f t="shared" si="71"/>
        <v>2.5389946275351078E-4</v>
      </c>
      <c r="AC25" s="47" t="str">
        <f t="shared" si="72"/>
        <v>32,206780098-0,900163991049583i</v>
      </c>
      <c r="AD25" s="20">
        <f t="shared" si="73"/>
        <v>30.162337438117707</v>
      </c>
      <c r="AE25" s="43">
        <f t="shared" si="74"/>
        <v>-1.60097264691896</v>
      </c>
      <c r="AF25" t="str">
        <f t="shared" si="54"/>
        <v>77,9756878975879</v>
      </c>
      <c r="AG25" t="str">
        <f t="shared" si="55"/>
        <v>1+0,0281388246317938i</v>
      </c>
      <c r="AH25">
        <f t="shared" si="75"/>
        <v>1.0003958183897306</v>
      </c>
      <c r="AI25">
        <f t="shared" si="76"/>
        <v>2.8131401445692619E-2</v>
      </c>
      <c r="AJ25" t="str">
        <f t="shared" si="56"/>
        <v>1+0,0000332194457458678i</v>
      </c>
      <c r="AK25">
        <f t="shared" si="77"/>
        <v>1.0000000005517657</v>
      </c>
      <c r="AL25">
        <f t="shared" si="78"/>
        <v>3.3219445733648235E-5</v>
      </c>
      <c r="AM25" t="str">
        <f t="shared" si="57"/>
        <v>1-0,0000827382912819353i</v>
      </c>
      <c r="AN25">
        <f t="shared" si="79"/>
        <v>1.0000000034228123</v>
      </c>
      <c r="AO25">
        <f t="shared" si="80"/>
        <v>-8.2738291093136865E-5</v>
      </c>
      <c r="AP25" s="41" t="str">
        <f t="shared" si="81"/>
        <v>77,9138877543005-2,1962664899441i</v>
      </c>
      <c r="AQ25">
        <f t="shared" si="82"/>
        <v>37.835746975314215</v>
      </c>
      <c r="AR25" s="43">
        <f t="shared" si="83"/>
        <v>-1.614647795471871</v>
      </c>
      <c r="AS25" t="str">
        <f t="shared" si="58"/>
        <v>-0,0000166666666666667</v>
      </c>
      <c r="AT25" t="str">
        <f t="shared" si="59"/>
        <v>5,05452322271014E-07i</v>
      </c>
      <c r="AU25">
        <f t="shared" si="84"/>
        <v>5.0545232227101404E-7</v>
      </c>
      <c r="AV25">
        <f t="shared" si="85"/>
        <v>1.5707963267948966</v>
      </c>
      <c r="AW25" t="str">
        <f t="shared" si="60"/>
        <v>1+0,000189172784134114i</v>
      </c>
      <c r="AX25">
        <f t="shared" si="86"/>
        <v>1.0000000178931709</v>
      </c>
      <c r="AY25">
        <f t="shared" si="87"/>
        <v>1.8917278187751337E-4</v>
      </c>
      <c r="AZ25" t="str">
        <f t="shared" si="61"/>
        <v>1+0,0275588521907719i</v>
      </c>
      <c r="BA25">
        <f t="shared" si="88"/>
        <v>1.0003796730912082</v>
      </c>
      <c r="BB25">
        <f t="shared" si="89"/>
        <v>2.7551878474425921E-2</v>
      </c>
      <c r="BC25" s="41" t="str">
        <f t="shared" si="90"/>
        <v>-0,90248137563217+32,9739368593401i</v>
      </c>
      <c r="BD25">
        <f t="shared" si="91"/>
        <v>30.366668085084896</v>
      </c>
      <c r="BE25" s="43">
        <f t="shared" si="92"/>
        <v>91.567767552241605</v>
      </c>
      <c r="BF25" s="41" t="str">
        <f t="shared" si="93"/>
        <v>0,6159313963947+1062,79671463104i</v>
      </c>
      <c r="BG25" s="20">
        <f t="shared" si="94"/>
        <v>60.529005523202599</v>
      </c>
      <c r="BH25" s="43">
        <f t="shared" si="95"/>
        <v>89.966794905322658</v>
      </c>
      <c r="BI25" s="41" t="str">
        <f t="shared" si="96"/>
        <v>2,10371996434966+2571,10970487912i</v>
      </c>
      <c r="BJ25" s="20">
        <f t="shared" si="97"/>
        <v>68.202415060399119</v>
      </c>
      <c r="BK25" s="43">
        <f t="shared" si="98"/>
        <v>89.953119756769738</v>
      </c>
      <c r="BL25">
        <f t="shared" si="99"/>
        <v>60.529005523202599</v>
      </c>
      <c r="BM25" s="43">
        <f t="shared" si="100"/>
        <v>89.966794905322658</v>
      </c>
    </row>
    <row r="26" spans="1:65" x14ac:dyDescent="0.25">
      <c r="A26" t="s">
        <v>138</v>
      </c>
      <c r="B26" s="29">
        <f>R_sl</f>
        <v>0</v>
      </c>
      <c r="C26" s="2" t="s">
        <v>36</v>
      </c>
      <c r="E26" t="s">
        <v>493</v>
      </c>
      <c r="N26" s="9">
        <v>8</v>
      </c>
      <c r="O26" s="34">
        <f t="shared" si="62"/>
        <v>12.022644346174133</v>
      </c>
      <c r="P26" s="33" t="str">
        <f t="shared" si="50"/>
        <v>32,2315671197498</v>
      </c>
      <c r="Q26" s="4" t="str">
        <f t="shared" si="63"/>
        <v>1+0,0281739843436939i</v>
      </c>
      <c r="R26" s="4">
        <f t="shared" si="64"/>
        <v>1.0003968079686174</v>
      </c>
      <c r="S26" s="4">
        <f t="shared" si="65"/>
        <v>2.8166533305643785E-2</v>
      </c>
      <c r="T26" s="4" t="str">
        <f t="shared" si="51"/>
        <v>1+0,0000339932260391972i</v>
      </c>
      <c r="U26" s="4">
        <f t="shared" si="66"/>
        <v>1.0000000005777696</v>
      </c>
      <c r="V26" s="4">
        <f t="shared" si="67"/>
        <v>3.3993226026103695E-5</v>
      </c>
      <c r="W26" t="str">
        <f t="shared" si="52"/>
        <v>1-0,000200413577555357i</v>
      </c>
      <c r="X26" s="4">
        <f t="shared" si="68"/>
        <v>1.000000020082801</v>
      </c>
      <c r="Y26" s="4">
        <f t="shared" si="69"/>
        <v>-2.0041357487211308E-4</v>
      </c>
      <c r="Z26" t="str">
        <f t="shared" si="53"/>
        <v>0,999999997013554+0,000259813545821473i</v>
      </c>
      <c r="AA26" s="4">
        <f t="shared" si="70"/>
        <v>1.0000000307650929</v>
      </c>
      <c r="AB26" s="4">
        <f t="shared" si="71"/>
        <v>2.5981354075132085E-4</v>
      </c>
      <c r="AC26" s="47" t="str">
        <f t="shared" si="72"/>
        <v>32,2056128481872-0,921098617830364i</v>
      </c>
      <c r="AD26" s="20">
        <f t="shared" si="73"/>
        <v>30.162182399769858</v>
      </c>
      <c r="AE26" s="43">
        <f t="shared" si="74"/>
        <v>-1.6382448848874314</v>
      </c>
      <c r="AF26" t="str">
        <f t="shared" si="54"/>
        <v>77,9756878975879</v>
      </c>
      <c r="AG26" t="str">
        <f t="shared" si="55"/>
        <v>1+0,0287942620567317i</v>
      </c>
      <c r="AH26">
        <f t="shared" si="75"/>
        <v>1.0004144688714731</v>
      </c>
      <c r="AI26">
        <f t="shared" si="76"/>
        <v>2.8786308147485611E-2</v>
      </c>
      <c r="AJ26" t="str">
        <f t="shared" si="56"/>
        <v>1+0,0000339932260391972i</v>
      </c>
      <c r="AK26">
        <f t="shared" si="77"/>
        <v>1.0000000005777696</v>
      </c>
      <c r="AL26">
        <f t="shared" si="78"/>
        <v>3.3993226026103695E-5</v>
      </c>
      <c r="AM26" t="str">
        <f t="shared" si="57"/>
        <v>1-0,0000846655136620881i</v>
      </c>
      <c r="AN26">
        <f t="shared" si="79"/>
        <v>1.0000000035841246</v>
      </c>
      <c r="AO26">
        <f t="shared" si="80"/>
        <v>-8.4665513459786939E-5</v>
      </c>
      <c r="AP26" s="41" t="str">
        <f t="shared" si="81"/>
        <v>77,9109776161012-2,24734031305892i</v>
      </c>
      <c r="AQ26">
        <f t="shared" si="82"/>
        <v>37.835585046520166</v>
      </c>
      <c r="AR26" s="43">
        <f t="shared" si="83"/>
        <v>-1.6522372728222079</v>
      </c>
      <c r="AS26" t="str">
        <f t="shared" si="58"/>
        <v>-0,0000166666666666667</v>
      </c>
      <c r="AT26" t="str">
        <f t="shared" si="59"/>
        <v>5,17225819311962E-07i</v>
      </c>
      <c r="AU26">
        <f t="shared" si="84"/>
        <v>5.1722581931196198E-7</v>
      </c>
      <c r="AV26">
        <f t="shared" si="85"/>
        <v>1.5707963267948966</v>
      </c>
      <c r="AW26" t="str">
        <f t="shared" si="60"/>
        <v>1+0,000193579184334679i</v>
      </c>
      <c r="AX26">
        <f t="shared" si="86"/>
        <v>1.0000000187364502</v>
      </c>
      <c r="AY26">
        <f t="shared" si="87"/>
        <v>1.9357918191668786E-4</v>
      </c>
      <c r="AZ26" t="str">
        <f t="shared" si="61"/>
        <v>1+0,028200780322118i</v>
      </c>
      <c r="BA26">
        <f t="shared" si="88"/>
        <v>1.0003975629772277</v>
      </c>
      <c r="BB26">
        <f t="shared" si="89"/>
        <v>2.8193308010799355E-2</v>
      </c>
      <c r="BC26" s="41" t="str">
        <f t="shared" si="90"/>
        <v>-0,902481374110082+32,2233662832611i</v>
      </c>
      <c r="BD26">
        <f t="shared" si="91"/>
        <v>30.166823406972114</v>
      </c>
      <c r="BE26" s="43">
        <f t="shared" si="92"/>
        <v>91.604266289405757</v>
      </c>
      <c r="BF26" s="41" t="str">
        <f t="shared" si="93"/>
        <v>0,615932408064054+1038,60453353035i</v>
      </c>
      <c r="BG26" s="20">
        <f t="shared" si="94"/>
        <v>60.329005806742003</v>
      </c>
      <c r="BH26" s="43">
        <f t="shared" si="95"/>
        <v>89.96602140451833</v>
      </c>
      <c r="BI26" s="41" t="str">
        <f t="shared" si="96"/>
        <v>2,1036639335974+2512,58215198441i</v>
      </c>
      <c r="BJ26" s="20">
        <f t="shared" si="97"/>
        <v>68.002408453492279</v>
      </c>
      <c r="BK26" s="43">
        <f t="shared" si="98"/>
        <v>89.952029016583552</v>
      </c>
      <c r="BL26">
        <f t="shared" si="99"/>
        <v>60.329005806742003</v>
      </c>
      <c r="BM26" s="43">
        <f t="shared" si="100"/>
        <v>89.96602140451833</v>
      </c>
    </row>
    <row r="27" spans="1:65" x14ac:dyDescent="0.25">
      <c r="A27" t="s">
        <v>129</v>
      </c>
      <c r="B27" s="12">
        <f>Rsl_int</f>
        <v>3000</v>
      </c>
      <c r="C27" s="2" t="s">
        <v>36</v>
      </c>
      <c r="E27" t="s">
        <v>178</v>
      </c>
      <c r="N27" s="9">
        <v>9</v>
      </c>
      <c r="O27" s="34">
        <f t="shared" si="62"/>
        <v>12.302687708123818</v>
      </c>
      <c r="P27" s="33" t="str">
        <f t="shared" si="50"/>
        <v>32,2315671197498</v>
      </c>
      <c r="Q27" s="4" t="str">
        <f t="shared" si="63"/>
        <v>1+0,0288302407435297i</v>
      </c>
      <c r="R27" s="4">
        <f t="shared" si="64"/>
        <v>1.000415505068434</v>
      </c>
      <c r="S27" s="4">
        <f t="shared" si="65"/>
        <v>2.8822256991496768E-2</v>
      </c>
      <c r="T27" s="4" t="str">
        <f t="shared" si="51"/>
        <v>1+0,0000347850299909262i</v>
      </c>
      <c r="U27" s="4">
        <f t="shared" si="66"/>
        <v>1.0000000006049992</v>
      </c>
      <c r="V27" s="4">
        <f t="shared" si="67"/>
        <v>3.4785029976896257E-5</v>
      </c>
      <c r="W27" t="str">
        <f t="shared" si="52"/>
        <v>1-0,000205081809470313i</v>
      </c>
      <c r="X27" s="4">
        <f t="shared" si="68"/>
        <v>1.0000000210292741</v>
      </c>
      <c r="Y27" s="4">
        <f t="shared" si="69"/>
        <v>-2.050818065951653E-4</v>
      </c>
      <c r="Z27" t="str">
        <f t="shared" si="53"/>
        <v>0,999999996872807+0,000265865380738728i</v>
      </c>
      <c r="AA27" s="4">
        <f t="shared" si="70"/>
        <v>1.0000000322150071</v>
      </c>
      <c r="AB27" s="4">
        <f t="shared" si="71"/>
        <v>2.658653753059622E-4</v>
      </c>
      <c r="AC27" s="47" t="str">
        <f t="shared" si="72"/>
        <v>32,2043906769017-0,94251852529412i</v>
      </c>
      <c r="AD27" s="20">
        <f t="shared" si="73"/>
        <v>30.162020060621426</v>
      </c>
      <c r="AE27" s="43">
        <f t="shared" si="74"/>
        <v>-1.6763839321427936</v>
      </c>
      <c r="AF27" t="str">
        <f t="shared" si="54"/>
        <v>77,9756878975879</v>
      </c>
      <c r="AG27" t="str">
        <f t="shared" si="55"/>
        <v>1+0,0294649665805492i</v>
      </c>
      <c r="AH27">
        <f t="shared" si="75"/>
        <v>1.0004339979506858</v>
      </c>
      <c r="AI27">
        <f t="shared" si="76"/>
        <v>2.9456444012912062E-2</v>
      </c>
      <c r="AJ27" t="str">
        <f t="shared" si="56"/>
        <v>1+0,0000347850299909262i</v>
      </c>
      <c r="AK27">
        <f t="shared" si="77"/>
        <v>1.0000000006049992</v>
      </c>
      <c r="AL27">
        <f t="shared" si="78"/>
        <v>3.4785029976896257E-5</v>
      </c>
      <c r="AM27" t="str">
        <f t="shared" si="57"/>
        <v>1-0,0000866376268182653i</v>
      </c>
      <c r="AN27">
        <f t="shared" si="79"/>
        <v>1.0000000037530392</v>
      </c>
      <c r="AO27">
        <f t="shared" si="80"/>
        <v>-8.6637626601495697E-5</v>
      </c>
      <c r="AP27" s="41" t="str">
        <f t="shared" si="81"/>
        <v>77,907930559897-2,299597812214i</v>
      </c>
      <c r="AQ27">
        <f t="shared" si="82"/>
        <v>37.835415492728181</v>
      </c>
      <c r="AR27" s="43">
        <f t="shared" si="83"/>
        <v>-1.6907008563466464</v>
      </c>
      <c r="AS27" t="str">
        <f t="shared" si="58"/>
        <v>-0,0000166666666666667</v>
      </c>
      <c r="AT27" t="str">
        <f t="shared" si="59"/>
        <v>5,29273556328602E-07i</v>
      </c>
      <c r="AU27">
        <f t="shared" si="84"/>
        <v>5.2927355632860205E-7</v>
      </c>
      <c r="AV27">
        <f t="shared" si="85"/>
        <v>1.5707963267948966</v>
      </c>
      <c r="AW27" t="str">
        <f t="shared" si="60"/>
        <v>1+0,000198088222781101i</v>
      </c>
      <c r="AX27">
        <f t="shared" si="86"/>
        <v>1.0000000196194718</v>
      </c>
      <c r="AY27">
        <f t="shared" si="87"/>
        <v>1.9808822019017685E-4</v>
      </c>
      <c r="AZ27" t="str">
        <f t="shared" si="61"/>
        <v>1+0,0288576608804723i</v>
      </c>
      <c r="BA27">
        <f t="shared" si="88"/>
        <v>1.0004162956447142</v>
      </c>
      <c r="BB27">
        <f t="shared" si="89"/>
        <v>2.8849654334574287E-2</v>
      </c>
      <c r="BC27" s="41" t="str">
        <f t="shared" si="90"/>
        <v>-0,90248137251626+31,4898809625122i</v>
      </c>
      <c r="BD27">
        <f t="shared" si="91"/>
        <v>29.966986043000198</v>
      </c>
      <c r="BE27" s="43">
        <f t="shared" si="92"/>
        <v>91.641613814794241</v>
      </c>
      <c r="BF27" s="41" t="str">
        <f t="shared" si="93"/>
        <v>0,61593346733428+1014,9630342982i</v>
      </c>
      <c r="BG27" s="20">
        <f t="shared" si="94"/>
        <v>60.129006103621606</v>
      </c>
      <c r="BH27" s="43">
        <f t="shared" si="95"/>
        <v>89.965229882651471</v>
      </c>
      <c r="BI27" s="41" t="str">
        <f t="shared" si="96"/>
        <v>2,10360526667502+2455,38680355663i</v>
      </c>
      <c r="BJ27" s="20">
        <f t="shared" si="97"/>
        <v>67.802401535728393</v>
      </c>
      <c r="BK27" s="43">
        <f t="shared" si="98"/>
        <v>89.950912958447617</v>
      </c>
      <c r="BL27">
        <f t="shared" si="99"/>
        <v>60.129006103621606</v>
      </c>
      <c r="BM27" s="43">
        <f t="shared" si="100"/>
        <v>89.965229882651471</v>
      </c>
    </row>
    <row r="28" spans="1:65" x14ac:dyDescent="0.25">
      <c r="A28" t="s">
        <v>127</v>
      </c>
      <c r="B28" s="12">
        <f>Isl</f>
        <v>2.9999999999999997E-5</v>
      </c>
      <c r="C28" s="2" t="s">
        <v>11</v>
      </c>
      <c r="E28" t="s">
        <v>179</v>
      </c>
      <c r="N28" s="9">
        <v>10</v>
      </c>
      <c r="O28" s="34">
        <f t="shared" si="62"/>
        <v>12.58925411794168</v>
      </c>
      <c r="P28" s="33" t="str">
        <f t="shared" si="50"/>
        <v>32,2315671197498</v>
      </c>
      <c r="Q28" s="4" t="str">
        <f t="shared" si="63"/>
        <v>1+0,029501783318621i</v>
      </c>
      <c r="R28" s="4">
        <f t="shared" si="64"/>
        <v>1.0004350829608979</v>
      </c>
      <c r="S28" s="4">
        <f t="shared" si="65"/>
        <v>2.9493228775111614E-2</v>
      </c>
      <c r="T28" s="4" t="str">
        <f t="shared" si="51"/>
        <v>1+0,0000355952774259906i</v>
      </c>
      <c r="U28" s="4">
        <f t="shared" si="66"/>
        <v>1.0000000006335119</v>
      </c>
      <c r="V28" s="4">
        <f t="shared" si="67"/>
        <v>3.5595277410957243E-5</v>
      </c>
      <c r="W28" t="str">
        <f t="shared" si="52"/>
        <v>1-0,000209858778475228i</v>
      </c>
      <c r="X28" s="4">
        <f t="shared" si="68"/>
        <v>1.0000000220203531</v>
      </c>
      <c r="Y28" s="4">
        <f t="shared" si="69"/>
        <v>-2.0985877539445174E-4</v>
      </c>
      <c r="Z28" t="str">
        <f t="shared" si="53"/>
        <v>0,999999996725427+0,000272058180999995i</v>
      </c>
      <c r="AA28" s="4">
        <f t="shared" si="70"/>
        <v>1.0000000337332533</v>
      </c>
      <c r="AB28" s="4">
        <f t="shared" si="71"/>
        <v>2.720581751786815E-4</v>
      </c>
      <c r="AC28" s="47" t="str">
        <f t="shared" si="72"/>
        <v>32,2031110043799-0,964434849365249i</v>
      </c>
      <c r="AD28" s="20">
        <f t="shared" si="73"/>
        <v>30.161850077167955</v>
      </c>
      <c r="AE28" s="43">
        <f t="shared" si="74"/>
        <v>-1.7154098812051053</v>
      </c>
      <c r="AF28" t="str">
        <f t="shared" si="54"/>
        <v>77,9756878975879</v>
      </c>
      <c r="AG28" t="str">
        <f t="shared" si="55"/>
        <v>1+0,0301512938196626i</v>
      </c>
      <c r="AH28">
        <f t="shared" si="75"/>
        <v>1.0004544469984626</v>
      </c>
      <c r="AI28">
        <f t="shared" si="76"/>
        <v>3.0142161947932265E-2</v>
      </c>
      <c r="AJ28" t="str">
        <f t="shared" si="56"/>
        <v>1+0,0000355952774259906i</v>
      </c>
      <c r="AK28">
        <f t="shared" si="77"/>
        <v>1.0000000006335119</v>
      </c>
      <c r="AL28">
        <f t="shared" si="78"/>
        <v>3.5595277410957243E-5</v>
      </c>
      <c r="AM28" t="str">
        <f t="shared" si="57"/>
        <v>1-0,0000886556763909661i</v>
      </c>
      <c r="AN28">
        <f t="shared" si="79"/>
        <v>1.0000000039299144</v>
      </c>
      <c r="AO28">
        <f t="shared" si="80"/>
        <v>-8.8655676158693283E-5</v>
      </c>
      <c r="AP28" s="41" t="str">
        <f t="shared" si="81"/>
        <v>77,9047401553503-2,35306613147785i</v>
      </c>
      <c r="AQ28">
        <f t="shared" si="82"/>
        <v>37.835237955206914</v>
      </c>
      <c r="AR28" s="43">
        <f t="shared" si="83"/>
        <v>-1.7300588019238745</v>
      </c>
      <c r="AS28" t="str">
        <f t="shared" si="58"/>
        <v>-0,0000166666666666667</v>
      </c>
      <c r="AT28" t="str">
        <f t="shared" si="59"/>
        <v>5,41601921190572E-07i</v>
      </c>
      <c r="AU28">
        <f t="shared" si="84"/>
        <v>5.4160192119057205E-7</v>
      </c>
      <c r="AV28">
        <f t="shared" si="85"/>
        <v>1.5707963267948966</v>
      </c>
      <c r="AW28" t="str">
        <f t="shared" si="60"/>
        <v>1+0,00020270229022525i</v>
      </c>
      <c r="AX28">
        <f t="shared" si="86"/>
        <v>1.0000000205441091</v>
      </c>
      <c r="AY28">
        <f t="shared" si="87"/>
        <v>2.0270228744902473E-4</v>
      </c>
      <c r="AZ28" t="str">
        <f t="shared" si="61"/>
        <v>1+0,0295298421526018i</v>
      </c>
      <c r="BA28">
        <f t="shared" si="88"/>
        <v>1.0004359107796748</v>
      </c>
      <c r="BB28">
        <f t="shared" si="89"/>
        <v>2.9521263185982766E-2</v>
      </c>
      <c r="BC28" s="41" t="str">
        <f t="shared" si="90"/>
        <v>-0,902481370847325+30,7730919934676i</v>
      </c>
      <c r="BD28">
        <f t="shared" si="91"/>
        <v>29.767156337300072</v>
      </c>
      <c r="BE28" s="43">
        <f t="shared" si="92"/>
        <v>91.679829800883255</v>
      </c>
      <c r="BF28" s="41" t="str">
        <f t="shared" si="93"/>
        <v>0,615934576441525+991,85968189858i</v>
      </c>
      <c r="BG28" s="20">
        <f t="shared" si="94"/>
        <v>59.929006414468027</v>
      </c>
      <c r="BH28" s="43">
        <f t="shared" si="95"/>
        <v>89.96441991967815</v>
      </c>
      <c r="BI28" s="41" t="str">
        <f t="shared" si="96"/>
        <v>2,10354383977563+2399,49333387581i</v>
      </c>
      <c r="BJ28" s="20">
        <f t="shared" si="97"/>
        <v>67.602394292506972</v>
      </c>
      <c r="BK28" s="43">
        <f t="shared" si="98"/>
        <v>89.94977099895938</v>
      </c>
      <c r="BL28">
        <f t="shared" si="99"/>
        <v>59.929006414468027</v>
      </c>
      <c r="BM28" s="43">
        <f t="shared" si="100"/>
        <v>89.96441991967815</v>
      </c>
    </row>
    <row r="29" spans="1:65" x14ac:dyDescent="0.25">
      <c r="A29" t="s">
        <v>491</v>
      </c>
      <c r="B29" s="12">
        <f>Vsl</f>
        <v>4.4999999999999998E-2</v>
      </c>
      <c r="C29" s="2"/>
      <c r="N29" s="9">
        <v>11</v>
      </c>
      <c r="O29" s="34">
        <f t="shared" si="62"/>
        <v>12.882495516931346</v>
      </c>
      <c r="P29" s="33" t="str">
        <f t="shared" si="50"/>
        <v>32,2315671197498</v>
      </c>
      <c r="Q29" s="4" t="str">
        <f t="shared" si="63"/>
        <v>1+0,0301889681297301i</v>
      </c>
      <c r="R29" s="4">
        <f t="shared" si="64"/>
        <v>1.0004555831203792</v>
      </c>
      <c r="S29" s="4">
        <f t="shared" si="65"/>
        <v>3.017980199663773E-2</v>
      </c>
      <c r="T29" s="4" t="str">
        <f t="shared" si="51"/>
        <v>1+0,0000364243979483055i</v>
      </c>
      <c r="U29" s="4">
        <f t="shared" si="66"/>
        <v>1.0000000006633682</v>
      </c>
      <c r="V29" s="4">
        <f t="shared" si="67"/>
        <v>3.6424397932196975E-5</v>
      </c>
      <c r="W29" t="str">
        <f t="shared" si="52"/>
        <v>1-0,0002147470173823i</v>
      </c>
      <c r="X29" s="4">
        <f t="shared" si="68"/>
        <v>1.0000000230581405</v>
      </c>
      <c r="Y29" s="4">
        <f t="shared" si="69"/>
        <v>-2.1474701408118879E-4</v>
      </c>
      <c r="Z29" t="str">
        <f t="shared" si="53"/>
        <v>0,999999996571101+0,000278395230109944i</v>
      </c>
      <c r="AA29" s="4">
        <f t="shared" si="70"/>
        <v>1.0000000353230525</v>
      </c>
      <c r="AB29" s="4">
        <f t="shared" si="71"/>
        <v>2.7839522387229431E-4</v>
      </c>
      <c r="AC29" s="47" t="str">
        <f t="shared" si="72"/>
        <v>32,201771130107-0,986858973400544i</v>
      </c>
      <c r="AD29" s="20">
        <f t="shared" si="73"/>
        <v>30.161672089771393</v>
      </c>
      <c r="AE29" s="43">
        <f t="shared" si="74"/>
        <v>-1.755343285609388</v>
      </c>
      <c r="AF29" t="str">
        <f t="shared" si="54"/>
        <v>77,9756878975879</v>
      </c>
      <c r="AG29" t="str">
        <f t="shared" si="55"/>
        <v>1+0,0308536076738587i</v>
      </c>
      <c r="AH29">
        <f t="shared" si="75"/>
        <v>1.0004758593321941</v>
      </c>
      <c r="AI29">
        <f t="shared" si="76"/>
        <v>3.0843822948349663E-2</v>
      </c>
      <c r="AJ29" t="str">
        <f t="shared" si="56"/>
        <v>1+0,0000364243979483055i</v>
      </c>
      <c r="AK29">
        <f t="shared" si="77"/>
        <v>1.0000000006633682</v>
      </c>
      <c r="AL29">
        <f t="shared" si="78"/>
        <v>3.6424397932196975E-5</v>
      </c>
      <c r="AM29" t="str">
        <f t="shared" si="57"/>
        <v>1-0,0000907207323767858i</v>
      </c>
      <c r="AN29">
        <f t="shared" si="79"/>
        <v>1.0000000041151256</v>
      </c>
      <c r="AO29">
        <f t="shared" si="80"/>
        <v>-9.0720732127901E-5</v>
      </c>
      <c r="AP29" s="41" t="str">
        <f t="shared" si="81"/>
        <v>77,9013996712287-2,40777301672793i</v>
      </c>
      <c r="AQ29">
        <f t="shared" si="82"/>
        <v>37.835052058378643</v>
      </c>
      <c r="AR29" s="43">
        <f t="shared" si="83"/>
        <v>-1.7703318297816337</v>
      </c>
      <c r="AS29" t="str">
        <f t="shared" si="58"/>
        <v>-0,0000166666666666667</v>
      </c>
      <c r="AT29" t="str">
        <f t="shared" si="59"/>
        <v>5,54217450560106E-07i</v>
      </c>
      <c r="AU29">
        <f t="shared" si="84"/>
        <v>5.5421745056010605E-7</v>
      </c>
      <c r="AV29">
        <f t="shared" si="85"/>
        <v>1.5707963267948966</v>
      </c>
      <c r="AW29" t="str">
        <f t="shared" si="60"/>
        <v>1+0,000207423833106758i</v>
      </c>
      <c r="AX29">
        <f t="shared" si="86"/>
        <v>1.000000021512323</v>
      </c>
      <c r="AY29">
        <f t="shared" si="87"/>
        <v>2.0742383013197904E-4</v>
      </c>
      <c r="AZ29" t="str">
        <f t="shared" si="61"/>
        <v>1+0,0302176805379142i</v>
      </c>
      <c r="BA29">
        <f t="shared" si="88"/>
        <v>1.0004564499352739</v>
      </c>
      <c r="BB29">
        <f t="shared" si="89"/>
        <v>3.0208488236061839E-2</v>
      </c>
      <c r="BC29" s="41" t="str">
        <f t="shared" si="90"/>
        <v>-0,902481369099732+30,0726193251277i</v>
      </c>
      <c r="BD29">
        <f t="shared" si="91"/>
        <v>29.567334650165584</v>
      </c>
      <c r="BE29" s="43">
        <f t="shared" si="92"/>
        <v>91.718934371359936</v>
      </c>
      <c r="BF29" s="41" t="str">
        <f t="shared" si="93"/>
        <v>0,615935737725696+969,282226628018i</v>
      </c>
      <c r="BG29" s="20">
        <f t="shared" si="94"/>
        <v>59.729006739936978</v>
      </c>
      <c r="BH29" s="43">
        <f t="shared" si="95"/>
        <v>89.963591085750551</v>
      </c>
      <c r="BI29" s="41" t="str">
        <f t="shared" si="96"/>
        <v>2,10347952329748+2344,87210749611i</v>
      </c>
      <c r="BJ29" s="20">
        <f t="shared" si="97"/>
        <v>67.402386708544228</v>
      </c>
      <c r="BK29" s="43">
        <f t="shared" si="98"/>
        <v>89.94860254157831</v>
      </c>
      <c r="BL29">
        <f t="shared" si="99"/>
        <v>59.729006739936978</v>
      </c>
      <c r="BM29" s="43">
        <f t="shared" si="100"/>
        <v>89.963591085750551</v>
      </c>
    </row>
    <row r="30" spans="1:65" x14ac:dyDescent="0.25">
      <c r="A30" t="s">
        <v>201</v>
      </c>
      <c r="B30" s="12">
        <f>Gcomp</f>
        <v>1</v>
      </c>
      <c r="C30" s="2"/>
      <c r="E30" t="s">
        <v>202</v>
      </c>
      <c r="N30" s="9">
        <v>12</v>
      </c>
      <c r="O30" s="34">
        <f t="shared" si="62"/>
        <v>13.182567385564075</v>
      </c>
      <c r="P30" s="33" t="str">
        <f t="shared" si="50"/>
        <v>32,2315671197498</v>
      </c>
      <c r="Q30" s="4" t="str">
        <f t="shared" si="63"/>
        <v>1+0,0308921595313399i</v>
      </c>
      <c r="R30" s="4">
        <f t="shared" si="64"/>
        <v>1.0004770489723938</v>
      </c>
      <c r="S30" s="4">
        <f t="shared" si="65"/>
        <v>3.0882338095693386E-2</v>
      </c>
      <c r="T30" s="4" t="str">
        <f t="shared" si="51"/>
        <v>1+0,0000372728311685465i</v>
      </c>
      <c r="U30" s="4">
        <f t="shared" si="66"/>
        <v>1.0000000006946319</v>
      </c>
      <c r="V30" s="4">
        <f t="shared" si="67"/>
        <v>3.7272831151285896E-5</v>
      </c>
      <c r="W30" t="str">
        <f t="shared" si="52"/>
        <v>1-0,000219749118000501i</v>
      </c>
      <c r="X30" s="4">
        <f t="shared" si="68"/>
        <v>1.0000000241448372</v>
      </c>
      <c r="Y30" s="4">
        <f t="shared" si="69"/>
        <v>-2.1974911446329663E-4</v>
      </c>
      <c r="Z30" t="str">
        <f t="shared" si="53"/>
        <v>0,999999996409502+0,000284879888055894i</v>
      </c>
      <c r="AA30" s="4">
        <f t="shared" si="70"/>
        <v>1.0000000369877766</v>
      </c>
      <c r="AB30" s="4">
        <f t="shared" si="71"/>
        <v>2.8487988137213194E-4</v>
      </c>
      <c r="AC30" s="47" t="str">
        <f t="shared" si="72"/>
        <v>32,200368227205-1,00980253310218i</v>
      </c>
      <c r="AD30" s="20">
        <f t="shared" si="73"/>
        <v>30.161485721904803</v>
      </c>
      <c r="AE30" s="43">
        <f t="shared" si="74"/>
        <v>-1.7962051701451278</v>
      </c>
      <c r="AF30" t="str">
        <f t="shared" si="54"/>
        <v>77,9756878975879</v>
      </c>
      <c r="AG30" t="str">
        <f t="shared" si="55"/>
        <v>1+0,0315722805192393i</v>
      </c>
      <c r="AH30">
        <f t="shared" si="75"/>
        <v>1.0004982803069606</v>
      </c>
      <c r="AI30">
        <f t="shared" si="76"/>
        <v>3.1561796278953717E-2</v>
      </c>
      <c r="AJ30" t="str">
        <f t="shared" si="56"/>
        <v>1+0,0000372728311685465i</v>
      </c>
      <c r="AK30">
        <f t="shared" si="77"/>
        <v>1.0000000006946319</v>
      </c>
      <c r="AL30">
        <f t="shared" si="78"/>
        <v>3.7272831151285896E-5</v>
      </c>
      <c r="AM30" t="str">
        <f t="shared" si="57"/>
        <v>1-0,0000928338896957426i</v>
      </c>
      <c r="AN30">
        <f t="shared" si="79"/>
        <v>1.0000000043090655</v>
      </c>
      <c r="AO30">
        <f t="shared" si="80"/>
        <v>-9.2833889429057718E-5</v>
      </c>
      <c r="AP30" s="41" t="str">
        <f t="shared" si="81"/>
        <v>77,8979020614317-2,46374682750273i</v>
      </c>
      <c r="AQ30">
        <f t="shared" si="82"/>
        <v>37.834857409031109</v>
      </c>
      <c r="AR30" s="43">
        <f t="shared" si="83"/>
        <v>-1.8115411347803532</v>
      </c>
      <c r="AS30" t="str">
        <f t="shared" si="58"/>
        <v>-0,0000166666666666667</v>
      </c>
      <c r="AT30" t="str">
        <f t="shared" si="59"/>
        <v>5,67126833357861E-07i</v>
      </c>
      <c r="AU30">
        <f t="shared" si="84"/>
        <v>5.6712683335786101E-7</v>
      </c>
      <c r="AV30">
        <f t="shared" si="85"/>
        <v>1.5707963267948966</v>
      </c>
      <c r="AW30" t="str">
        <f t="shared" si="60"/>
        <v>1+0,000212255354850158i</v>
      </c>
      <c r="AX30">
        <f t="shared" si="86"/>
        <v>1.0000000225261676</v>
      </c>
      <c r="AY30">
        <f t="shared" si="87"/>
        <v>2.1225535166262492E-4</v>
      </c>
      <c r="AZ30" t="str">
        <f t="shared" si="61"/>
        <v>1+0,0309215407374262i</v>
      </c>
      <c r="BA30">
        <f t="shared" si="88"/>
        <v>1.000477956619523</v>
      </c>
      <c r="BB30">
        <f t="shared" si="89"/>
        <v>3.091169126265254E-2</v>
      </c>
      <c r="BC30" s="41" t="str">
        <f t="shared" si="90"/>
        <v>-0,902481367269785+29,3880915576124i</v>
      </c>
      <c r="BD30">
        <f t="shared" si="91"/>
        <v>29.367521358810357</v>
      </c>
      <c r="BE30" s="43">
        <f t="shared" si="92"/>
        <v>91.758948111132071</v>
      </c>
      <c r="BF30" s="41" t="str">
        <f t="shared" si="93"/>
        <v>0,615936953637284+947,21869762068i</v>
      </c>
      <c r="BG30" s="20">
        <f t="shared" si="94"/>
        <v>59.529007080715161</v>
      </c>
      <c r="BH30" s="43">
        <f t="shared" si="95"/>
        <v>89.962742940986956</v>
      </c>
      <c r="BI30" s="41" t="str">
        <f t="shared" si="96"/>
        <v>2,10341218157863+2291,49416353277i</v>
      </c>
      <c r="BJ30" s="20">
        <f t="shared" si="97"/>
        <v>67.202378767841452</v>
      </c>
      <c r="BK30" s="43">
        <f t="shared" si="98"/>
        <v>89.947406976351729</v>
      </c>
      <c r="BL30">
        <f t="shared" si="99"/>
        <v>59.529007080715161</v>
      </c>
      <c r="BM30" s="43">
        <f t="shared" si="100"/>
        <v>89.962742940986956</v>
      </c>
    </row>
    <row r="31" spans="1:65" x14ac:dyDescent="0.25">
      <c r="A31" t="s">
        <v>481</v>
      </c>
      <c r="B31">
        <f>IF(Variable_Management!B20=3,1,IF((VOUT*IOUT)/(VIN_var*Np)&lt;((VIN_var*(1-(VIN_var/VOUT)))/(2*Lm*Fsw)),0,1))</f>
        <v>1</v>
      </c>
      <c r="E31" t="s">
        <v>482</v>
      </c>
      <c r="N31" s="9">
        <v>13</v>
      </c>
      <c r="O31" s="34">
        <f t="shared" si="62"/>
        <v>13.489628825916535</v>
      </c>
      <c r="P31" s="33" t="str">
        <f t="shared" si="50"/>
        <v>32,2315671197498</v>
      </c>
      <c r="Q31" s="4" t="str">
        <f t="shared" si="63"/>
        <v>1+0,0316117303648392i</v>
      </c>
      <c r="R31" s="4">
        <f t="shared" si="64"/>
        <v>1.0004995259852247</v>
      </c>
      <c r="S31" s="4">
        <f t="shared" si="65"/>
        <v>3.1601206790697799E-2</v>
      </c>
      <c r="T31" s="4" t="str">
        <f t="shared" si="51"/>
        <v>1+0,0000381410269372373i</v>
      </c>
      <c r="U31" s="4">
        <f t="shared" si="66"/>
        <v>1.0000000007273688</v>
      </c>
      <c r="V31" s="4">
        <f t="shared" si="67"/>
        <v>3.8141026918742232E-5</v>
      </c>
      <c r="W31" t="str">
        <f t="shared" si="52"/>
        <v>1-0,000224867732509789i</v>
      </c>
      <c r="X31" s="4">
        <f t="shared" si="68"/>
        <v>1.0000000252827483</v>
      </c>
      <c r="Y31" s="4">
        <f t="shared" si="69"/>
        <v>-2.2486772871960624E-4</v>
      </c>
      <c r="Z31" t="str">
        <f t="shared" si="53"/>
        <v>0,999999996240287+0,000291515593089322i</v>
      </c>
      <c r="AA31" s="4">
        <f t="shared" si="70"/>
        <v>1.0000000387309567</v>
      </c>
      <c r="AB31" s="4">
        <f t="shared" si="71"/>
        <v>2.91515585927542E-4</v>
      </c>
      <c r="AC31" s="47" t="str">
        <f t="shared" si="72"/>
        <v>32,1988993365648-1,03327742148483i</v>
      </c>
      <c r="AD31" s="20">
        <f t="shared" si="73"/>
        <v>30.16129057936223</v>
      </c>
      <c r="AE31" s="43">
        <f t="shared" si="74"/>
        <v>-1.8380170412986558</v>
      </c>
      <c r="AF31" t="str">
        <f t="shared" si="54"/>
        <v>77,9756878975879</v>
      </c>
      <c r="AG31" t="str">
        <f t="shared" si="55"/>
        <v>1+0,0323076934056598i</v>
      </c>
      <c r="AH31">
        <f t="shared" si="75"/>
        <v>1.0005217574111989</v>
      </c>
      <c r="AI31">
        <f t="shared" si="76"/>
        <v>3.2296459656174566E-2</v>
      </c>
      <c r="AJ31" t="str">
        <f t="shared" si="56"/>
        <v>1+0,0000381410269372373i</v>
      </c>
      <c r="AK31">
        <f t="shared" si="77"/>
        <v>1.0000000007273688</v>
      </c>
      <c r="AL31">
        <f t="shared" si="78"/>
        <v>3.8141026918742232E-5</v>
      </c>
      <c r="AM31" t="str">
        <f t="shared" si="57"/>
        <v>1-0,0000949962687718179i</v>
      </c>
      <c r="AN31">
        <f t="shared" si="79"/>
        <v>1.0000000045121455</v>
      </c>
      <c r="AO31">
        <f t="shared" si="80"/>
        <v>-9.4996268486059905E-5</v>
      </c>
      <c r="AP31" s="41" t="str">
        <f t="shared" si="81"/>
        <v>77,8942399503788-2,52101654897637i</v>
      </c>
      <c r="AQ31">
        <f t="shared" si="82"/>
        <v>37.834653595492732</v>
      </c>
      <c r="AR31" s="43">
        <f t="shared" si="83"/>
        <v>-1.8537083968983401</v>
      </c>
      <c r="AS31" t="str">
        <f t="shared" si="58"/>
        <v>-0,0000166666666666667</v>
      </c>
      <c r="AT31" t="str">
        <f t="shared" si="59"/>
        <v>5,80336914309474E-07i</v>
      </c>
      <c r="AU31">
        <f t="shared" si="84"/>
        <v>5.8033691430947402E-7</v>
      </c>
      <c r="AV31">
        <f t="shared" si="85"/>
        <v>1.5707963267948966</v>
      </c>
      <c r="AW31" t="str">
        <f t="shared" si="60"/>
        <v>1+0,000217199417192231i</v>
      </c>
      <c r="AX31">
        <f t="shared" si="86"/>
        <v>1.0000000235877931</v>
      </c>
      <c r="AY31">
        <f t="shared" si="87"/>
        <v>2.1719941377672776E-4</v>
      </c>
      <c r="AZ31" t="str">
        <f t="shared" si="61"/>
        <v>1+0,031641795947132i</v>
      </c>
      <c r="BA31">
        <f t="shared" si="88"/>
        <v>1.0005004763870731</v>
      </c>
      <c r="BB31">
        <f t="shared" si="89"/>
        <v>3.1631242329875776E-2</v>
      </c>
      <c r="BC31" s="41" t="str">
        <f t="shared" si="90"/>
        <v>-0,902481365353587+28,7191457452381i</v>
      </c>
      <c r="BD31">
        <f t="shared" si="91"/>
        <v>29.167716858158784</v>
      </c>
      <c r="BE31" s="43">
        <f t="shared" si="92"/>
        <v>91.799892076535315</v>
      </c>
      <c r="BF31" s="41" t="str">
        <f t="shared" si="93"/>
        <v>0,615938226740944+925,657396501186i</v>
      </c>
      <c r="BG31" s="20">
        <f t="shared" si="94"/>
        <v>59.329007437521014</v>
      </c>
      <c r="BH31" s="43">
        <f t="shared" si="95"/>
        <v>89.961875035236659</v>
      </c>
      <c r="BI31" s="41" t="str">
        <f t="shared" si="96"/>
        <v>2,10334167261178+2239,33120030668i</v>
      </c>
      <c r="BJ31" s="20">
        <f t="shared" si="97"/>
        <v>67.002370453651537</v>
      </c>
      <c r="BK31" s="43">
        <f t="shared" si="98"/>
        <v>89.946183679636974</v>
      </c>
      <c r="BL31">
        <f t="shared" si="99"/>
        <v>59.329007437521014</v>
      </c>
      <c r="BM31" s="43">
        <f t="shared" si="100"/>
        <v>89.961875035236659</v>
      </c>
    </row>
    <row r="32" spans="1:65" ht="15.75" x14ac:dyDescent="0.25">
      <c r="A32" s="35" t="s">
        <v>476</v>
      </c>
      <c r="E32" s="31" t="s">
        <v>500</v>
      </c>
      <c r="N32" s="9">
        <v>14</v>
      </c>
      <c r="O32" s="34">
        <f t="shared" si="62"/>
        <v>13.803842646028857</v>
      </c>
      <c r="P32" s="33" t="str">
        <f t="shared" si="50"/>
        <v>32,2315671197498</v>
      </c>
      <c r="Q32" s="4" t="str">
        <f t="shared" si="63"/>
        <v>1+0,0323480621562087i</v>
      </c>
      <c r="R32" s="4">
        <f t="shared" si="64"/>
        <v>1.0005230617658256</v>
      </c>
      <c r="S32" s="4">
        <f t="shared" si="65"/>
        <v>3.2336786261718001E-2</v>
      </c>
      <c r="T32" s="4" t="str">
        <f t="shared" si="51"/>
        <v>1+0,0000390294455832664i</v>
      </c>
      <c r="U32" s="4">
        <f t="shared" si="66"/>
        <v>1.0000000007616487</v>
      </c>
      <c r="V32" s="4">
        <f t="shared" si="67"/>
        <v>3.9029445563448579E-5</v>
      </c>
      <c r="W32" t="str">
        <f t="shared" si="52"/>
        <v>1-0,00023010557486733i</v>
      </c>
      <c r="X32" s="4">
        <f t="shared" si="68"/>
        <v>1.0000000264742874</v>
      </c>
      <c r="Y32" s="4">
        <f t="shared" si="69"/>
        <v>-2.3010557080607597E-4</v>
      </c>
      <c r="Z32" t="str">
        <f t="shared" si="53"/>
        <v>0,999999996063098+0,000298305863548871i</v>
      </c>
      <c r="AA32" s="4">
        <f t="shared" si="70"/>
        <v>1.0000000405562914</v>
      </c>
      <c r="AB32" s="4">
        <f t="shared" si="71"/>
        <v>2.9830585587488519E-4</v>
      </c>
      <c r="AC32" s="47" t="str">
        <f t="shared" si="72"/>
        <v>32,1973613607106-1,05729579389404i</v>
      </c>
      <c r="AD32" s="20">
        <f t="shared" si="73"/>
        <v>30.161086249432053</v>
      </c>
      <c r="AE32" s="43">
        <f t="shared" si="74"/>
        <v>-1.8808008979008457</v>
      </c>
      <c r="AF32" t="str">
        <f t="shared" si="54"/>
        <v>77,9756878975879</v>
      </c>
      <c r="AG32" t="str">
        <f t="shared" si="55"/>
        <v>1+0,0330602362587668i</v>
      </c>
      <c r="AH32">
        <f t="shared" si="75"/>
        <v>1.0005463403668446</v>
      </c>
      <c r="AI32">
        <f t="shared" si="76"/>
        <v>3.3048199434284699E-2</v>
      </c>
      <c r="AJ32" t="str">
        <f t="shared" si="56"/>
        <v>1+0,0000390294455832664i</v>
      </c>
      <c r="AK32">
        <f t="shared" si="77"/>
        <v>1.0000000007616487</v>
      </c>
      <c r="AL32">
        <f t="shared" si="78"/>
        <v>3.9029445563448579E-5</v>
      </c>
      <c r="AM32" t="str">
        <f t="shared" si="57"/>
        <v>1-0,0000972090161270204i</v>
      </c>
      <c r="AN32">
        <f t="shared" si="79"/>
        <v>1.0000000047247963</v>
      </c>
      <c r="AO32">
        <f t="shared" si="80"/>
        <v>-9.7209015820825197E-5</v>
      </c>
      <c r="AP32" s="41" t="str">
        <f t="shared" si="81"/>
        <v>77,890405617731-2,5796118040481i</v>
      </c>
      <c r="AQ32">
        <f t="shared" si="82"/>
        <v>37.834440186769655</v>
      </c>
      <c r="AR32" s="43">
        <f t="shared" si="83"/>
        <v>-1.8968557919207814</v>
      </c>
      <c r="AS32" t="str">
        <f t="shared" si="58"/>
        <v>-0,0000166666666666667</v>
      </c>
      <c r="AT32" t="str">
        <f t="shared" si="59"/>
        <v>5,93854697574722E-07i</v>
      </c>
      <c r="AU32">
        <f t="shared" si="84"/>
        <v>5.9385469757472205E-7</v>
      </c>
      <c r="AV32">
        <f t="shared" si="85"/>
        <v>1.5707963267948966</v>
      </c>
      <c r="AW32" t="str">
        <f t="shared" si="60"/>
        <v>1+0,000222258641540274i</v>
      </c>
      <c r="AX32">
        <f t="shared" si="86"/>
        <v>1.0000000246994516</v>
      </c>
      <c r="AY32">
        <f t="shared" si="87"/>
        <v>2.2225863788049636E-4</v>
      </c>
      <c r="AZ32" t="str">
        <f t="shared" si="61"/>
        <v>1+0,0323788280558778i</v>
      </c>
      <c r="BA32">
        <f t="shared" si="88"/>
        <v>1.0005240569353004</v>
      </c>
      <c r="BB32">
        <f t="shared" si="89"/>
        <v>3.2367519971125525E-2</v>
      </c>
      <c r="BC32" s="41" t="str">
        <f t="shared" si="90"/>
        <v>-0,902481363347085+28,0654272040807i</v>
      </c>
      <c r="BD32">
        <f t="shared" si="91"/>
        <v>28.967921561674807</v>
      </c>
      <c r="BE32" s="43">
        <f t="shared" si="92"/>
        <v>91.841787805740012</v>
      </c>
      <c r="BF32" s="41" t="str">
        <f t="shared" si="93"/>
        <v>0,615939559721028+904,586891182039i</v>
      </c>
      <c r="BG32" s="20">
        <f t="shared" si="94"/>
        <v>59.12900781110686</v>
      </c>
      <c r="BH32" s="43">
        <f t="shared" si="95"/>
        <v>89.960986907839171</v>
      </c>
      <c r="BI32" s="41" t="str">
        <f t="shared" si="96"/>
        <v>2,10326784775191+2188,35556033857i</v>
      </c>
      <c r="BJ32" s="20">
        <f t="shared" si="97"/>
        <v>66.802361748444454</v>
      </c>
      <c r="BK32" s="43">
        <f t="shared" si="98"/>
        <v>89.944932013819241</v>
      </c>
      <c r="BL32">
        <f t="shared" si="99"/>
        <v>59.12900781110686</v>
      </c>
      <c r="BM32" s="43">
        <f t="shared" si="100"/>
        <v>89.960986907839171</v>
      </c>
    </row>
    <row r="33" spans="1:65" x14ac:dyDescent="0.25">
      <c r="N33" s="9">
        <v>15</v>
      </c>
      <c r="O33" s="34">
        <f t="shared" si="62"/>
        <v>14.125375446227544</v>
      </c>
      <c r="P33" s="33" t="str">
        <f t="shared" si="50"/>
        <v>32,2315671197498</v>
      </c>
      <c r="Q33" s="4" t="str">
        <f t="shared" si="63"/>
        <v>1+0,0331015453183106i</v>
      </c>
      <c r="R33" s="4">
        <f t="shared" si="64"/>
        <v>1.000547706160211</v>
      </c>
      <c r="S33" s="4">
        <f t="shared" si="65"/>
        <v>3.3089463336863356E-2</v>
      </c>
      <c r="T33" s="4" t="str">
        <f t="shared" si="51"/>
        <v>1+0,0000399385581579595i</v>
      </c>
      <c r="U33" s="4">
        <f t="shared" si="66"/>
        <v>1.0000000007975443</v>
      </c>
      <c r="V33" s="4">
        <f t="shared" si="67"/>
        <v>3.993855813672432E-5</v>
      </c>
      <c r="W33" t="str">
        <f t="shared" si="52"/>
        <v>1-0,000235465422246473i</v>
      </c>
      <c r="X33" s="4">
        <f t="shared" si="68"/>
        <v>1.000000027721982</v>
      </c>
      <c r="Y33" s="4">
        <f t="shared" si="69"/>
        <v>-2.3546541789476092E-4</v>
      </c>
      <c r="Z33" t="str">
        <f t="shared" si="53"/>
        <v>0,999999995877557+0,000305254299725818i</v>
      </c>
      <c r="AA33" s="4">
        <f t="shared" si="70"/>
        <v>1.0000000424676498</v>
      </c>
      <c r="AB33" s="4">
        <f t="shared" si="71"/>
        <v>3.0525429150299424E-4</v>
      </c>
      <c r="AC33" s="47" t="str">
        <f t="shared" si="72"/>
        <v>32,1957510573832-1,08187007307241i</v>
      </c>
      <c r="AD33" s="20">
        <f t="shared" si="73"/>
        <v>30.160872300031627</v>
      </c>
      <c r="AE33" s="43">
        <f t="shared" si="74"/>
        <v>-1.9245792419820984</v>
      </c>
      <c r="AF33" t="str">
        <f t="shared" si="54"/>
        <v>77,9756878975879</v>
      </c>
      <c r="AG33" t="str">
        <f t="shared" si="55"/>
        <v>1+0,0338303080867421i</v>
      </c>
      <c r="AH33">
        <f t="shared" si="75"/>
        <v>1.0005720812341528</v>
      </c>
      <c r="AI33">
        <f t="shared" si="76"/>
        <v>3.3817410795180552E-2</v>
      </c>
      <c r="AJ33" t="str">
        <f t="shared" si="56"/>
        <v>1+0,0000399385581579595i</v>
      </c>
      <c r="AK33">
        <f t="shared" si="77"/>
        <v>1.0000000007975443</v>
      </c>
      <c r="AL33">
        <f t="shared" si="78"/>
        <v>3.993855813672432E-5</v>
      </c>
      <c r="AM33" t="str">
        <f t="shared" si="57"/>
        <v>1-0,0000994733049892867i</v>
      </c>
      <c r="AN33">
        <f t="shared" si="79"/>
        <v>1.0000000049474691</v>
      </c>
      <c r="AO33">
        <f t="shared" si="80"/>
        <v>-9.9473304661192624E-5</v>
      </c>
      <c r="AP33" s="41" t="str">
        <f t="shared" si="81"/>
        <v>77,8863909824158-2,63956286553756i</v>
      </c>
      <c r="AQ33">
        <f t="shared" si="82"/>
        <v>37.834216731642684</v>
      </c>
      <c r="AR33" s="43">
        <f t="shared" si="83"/>
        <v>-1.9410060023342279</v>
      </c>
      <c r="AS33" t="str">
        <f t="shared" si="58"/>
        <v>-0,0000166666666666667</v>
      </c>
      <c r="AT33" t="str">
        <f t="shared" si="59"/>
        <v>6,07687350461219E-07i</v>
      </c>
      <c r="AU33">
        <f t="shared" si="84"/>
        <v>6.0768735046121895E-7</v>
      </c>
      <c r="AV33">
        <f t="shared" si="85"/>
        <v>1.5707963267948966</v>
      </c>
      <c r="AW33" t="str">
        <f t="shared" si="60"/>
        <v>1+0,000227435710362003i</v>
      </c>
      <c r="AX33">
        <f t="shared" si="86"/>
        <v>1.0000000258635007</v>
      </c>
      <c r="AY33">
        <f t="shared" si="87"/>
        <v>2.2743570644048061E-4</v>
      </c>
      <c r="AZ33" t="str">
        <f t="shared" si="61"/>
        <v>1+0,0331330278478432i</v>
      </c>
      <c r="BA33">
        <f t="shared" si="88"/>
        <v>1.0005487482048869</v>
      </c>
      <c r="BB33">
        <f t="shared" si="89"/>
        <v>3.312091137560999E-2</v>
      </c>
      <c r="BC33" s="41" t="str">
        <f t="shared" si="90"/>
        <v>-0,90248136124602+27,4265893239169i</v>
      </c>
      <c r="BD33">
        <f t="shared" si="91"/>
        <v>28.768135902228458</v>
      </c>
      <c r="BE33" s="43">
        <f t="shared" si="92"/>
        <v>91.884657329359655</v>
      </c>
      <c r="BF33" s="41" t="str">
        <f t="shared" si="93"/>
        <v>0,615940955387781+883,99600980215i</v>
      </c>
      <c r="BG33" s="20">
        <f t="shared" si="94"/>
        <v>58.929008202260093</v>
      </c>
      <c r="BH33" s="43">
        <f t="shared" si="95"/>
        <v>89.960078087377568</v>
      </c>
      <c r="BI33" s="41" t="str">
        <f t="shared" si="96"/>
        <v>2,1031905514096+2138,54021568473i</v>
      </c>
      <c r="BJ33" s="20">
        <f t="shared" si="97"/>
        <v>66.602352633871149</v>
      </c>
      <c r="BK33" s="43">
        <f t="shared" si="98"/>
        <v>89.943651327025449</v>
      </c>
      <c r="BL33">
        <f t="shared" si="99"/>
        <v>58.929008202260093</v>
      </c>
      <c r="BM33" s="43">
        <f t="shared" si="100"/>
        <v>89.960078087377568</v>
      </c>
    </row>
    <row r="34" spans="1:65" x14ac:dyDescent="0.25">
      <c r="A34" t="s">
        <v>494</v>
      </c>
      <c r="B34">
        <f>(R_cs*Acs/(2*Lm*Fsw))*(1-(VIN_var/VOUT))*(VIN_var/VOUT)</f>
        <v>1.5934586247086245E-3</v>
      </c>
      <c r="E34" t="s">
        <v>497</v>
      </c>
      <c r="N34" s="9">
        <v>16</v>
      </c>
      <c r="O34" s="34">
        <f t="shared" si="62"/>
        <v>14.454397707459275</v>
      </c>
      <c r="P34" s="33" t="str">
        <f t="shared" si="50"/>
        <v>32,2315671197498</v>
      </c>
      <c r="Q34" s="4" t="str">
        <f t="shared" si="63"/>
        <v>1+0,033872579357891i</v>
      </c>
      <c r="R34" s="4">
        <f t="shared" si="64"/>
        <v>1.000573511358539</v>
      </c>
      <c r="S34" s="4">
        <f t="shared" si="65"/>
        <v>3.3859633682262205E-2</v>
      </c>
      <c r="T34" s="4" t="str">
        <f t="shared" si="51"/>
        <v>1+0,0000408688466848373i</v>
      </c>
      <c r="U34" s="4">
        <f t="shared" si="66"/>
        <v>1.0000000008351313</v>
      </c>
      <c r="V34" s="4">
        <f t="shared" si="67"/>
        <v>4.0868846662083401E-5</v>
      </c>
      <c r="W34" t="str">
        <f t="shared" si="52"/>
        <v>1-0,000240950116509245i</v>
      </c>
      <c r="X34" s="4">
        <f t="shared" si="68"/>
        <v>1.000000029028479</v>
      </c>
      <c r="Y34" s="4">
        <f t="shared" si="69"/>
        <v>-2.4095011184630151E-4</v>
      </c>
      <c r="Z34" t="str">
        <f t="shared" si="53"/>
        <v>0,999999995683272+0,000312364585772999i</v>
      </c>
      <c r="AA34" s="4">
        <f t="shared" si="70"/>
        <v>1.0000000444690884</v>
      </c>
      <c r="AB34" s="4">
        <f t="shared" si="71"/>
        <v>3.123645769620847E-4</v>
      </c>
      <c r="AC34" s="47" t="str">
        <f t="shared" si="72"/>
        <v>32,1940650328321-1,10701295426995i</v>
      </c>
      <c r="AD34" s="20">
        <f t="shared" si="73"/>
        <v>30.160648278802196</v>
      </c>
      <c r="AE34" s="43">
        <f t="shared" si="74"/>
        <v>-1.9693750898366351</v>
      </c>
      <c r="AF34" t="str">
        <f t="shared" si="54"/>
        <v>77,9756878975879</v>
      </c>
      <c r="AG34" t="str">
        <f t="shared" si="55"/>
        <v>1+0,0346183171918621i</v>
      </c>
      <c r="AH34">
        <f t="shared" si="75"/>
        <v>1.0005990345214193</v>
      </c>
      <c r="AI34">
        <f t="shared" si="76"/>
        <v>3.4604497941772984E-2</v>
      </c>
      <c r="AJ34" t="str">
        <f t="shared" si="56"/>
        <v>1+0,0000408688466848373i</v>
      </c>
      <c r="AK34">
        <f t="shared" si="77"/>
        <v>1.0000000008351313</v>
      </c>
      <c r="AL34">
        <f t="shared" si="78"/>
        <v>4.0868846662083401E-5</v>
      </c>
      <c r="AM34" t="str">
        <f t="shared" si="57"/>
        <v>1-0,000101790335914543i</v>
      </c>
      <c r="AN34">
        <f t="shared" si="79"/>
        <v>1.0000000051806361</v>
      </c>
      <c r="AO34">
        <f t="shared" si="80"/>
        <v>-1.0179033556298387E-4</v>
      </c>
      <c r="AP34" s="41" t="str">
        <f t="shared" si="81"/>
        <v>77,8821875859259-2,70090066847612i</v>
      </c>
      <c r="AQ34">
        <f t="shared" si="82"/>
        <v>37.833982757722481</v>
      </c>
      <c r="AR34" s="43">
        <f t="shared" si="83"/>
        <v>-1.9861822284284107</v>
      </c>
      <c r="AS34" t="str">
        <f t="shared" si="58"/>
        <v>-0,0000166666666666667</v>
      </c>
      <c r="AT34" t="str">
        <f t="shared" si="59"/>
        <v>6,21842207224624E-07i</v>
      </c>
      <c r="AU34">
        <f t="shared" si="84"/>
        <v>6.2184220722462395E-7</v>
      </c>
      <c r="AV34">
        <f t="shared" si="85"/>
        <v>1.5707963267948966</v>
      </c>
      <c r="AW34" t="str">
        <f t="shared" si="60"/>
        <v>1+0,000232733368607832i</v>
      </c>
      <c r="AX34">
        <f t="shared" si="86"/>
        <v>1.0000000270824101</v>
      </c>
      <c r="AY34">
        <f t="shared" si="87"/>
        <v>2.3273336440584507E-4</v>
      </c>
      <c r="AZ34" t="str">
        <f t="shared" si="61"/>
        <v>1+0,033904795209741i</v>
      </c>
      <c r="BA34">
        <f t="shared" si="88"/>
        <v>1.0005746024850992</v>
      </c>
      <c r="BB34">
        <f t="shared" si="89"/>
        <v>3.3891812578477273E-2</v>
      </c>
      <c r="BC34" s="41" t="str">
        <f t="shared" si="90"/>
        <v>-0,902481359045935+26,8022933844462i</v>
      </c>
      <c r="BD34">
        <f t="shared" si="91"/>
        <v>28.568360333002552</v>
      </c>
      <c r="BE34" s="43">
        <f t="shared" si="92"/>
        <v>91.928523181262804</v>
      </c>
      <c r="BF34" s="41" t="str">
        <f t="shared" si="93"/>
        <v>0,615942416682202+863,873834803358i</v>
      </c>
      <c r="BG34" s="20">
        <f t="shared" si="94"/>
        <v>58.729008611804751</v>
      </c>
      <c r="BH34" s="43">
        <f t="shared" si="95"/>
        <v>89.959148091426187</v>
      </c>
      <c r="BI34" s="41" t="str">
        <f t="shared" si="96"/>
        <v>2,10310962072698+2089,85875360639i</v>
      </c>
      <c r="BJ34" s="20">
        <f t="shared" si="97"/>
        <v>66.402343090725012</v>
      </c>
      <c r="BK34" s="43">
        <f t="shared" si="98"/>
        <v>89.942340952834414</v>
      </c>
      <c r="BL34">
        <f t="shared" si="99"/>
        <v>58.729008611804751</v>
      </c>
      <c r="BM34" s="43">
        <f t="shared" si="100"/>
        <v>89.959148091426187</v>
      </c>
    </row>
    <row r="35" spans="1:65" x14ac:dyDescent="0.25">
      <c r="A35" t="s">
        <v>495</v>
      </c>
      <c r="B35">
        <f>1/((0.5-(1-(VIN_var/VOUT)))*(R_cs*Acs/(Lm*Fsw))+(Vsl*Acs/VOUT))</f>
        <v>50.396475770925107</v>
      </c>
      <c r="E35" t="s">
        <v>497</v>
      </c>
      <c r="N35" s="9">
        <v>17</v>
      </c>
      <c r="O35" s="34">
        <f t="shared" si="62"/>
        <v>14.791083881682074</v>
      </c>
      <c r="P35" s="33" t="str">
        <f t="shared" si="50"/>
        <v>32,2315671197498</v>
      </c>
      <c r="Q35" s="4" t="str">
        <f t="shared" si="63"/>
        <v>1+0,0346615730874036i</v>
      </c>
      <c r="R35" s="4">
        <f t="shared" si="64"/>
        <v>1.0006005320051021</v>
      </c>
      <c r="S35" s="4">
        <f t="shared" si="65"/>
        <v>3.46477019956489E-2</v>
      </c>
      <c r="T35" s="4" t="str">
        <f t="shared" si="51"/>
        <v>1+0,0000418208044151906i</v>
      </c>
      <c r="U35" s="4">
        <f t="shared" si="66"/>
        <v>1.0000000008744898</v>
      </c>
      <c r="V35" s="4">
        <f t="shared" si="67"/>
        <v>4.1820804390809356E-5</v>
      </c>
      <c r="W35" t="str">
        <f t="shared" si="52"/>
        <v>1-0,000246562565713141i</v>
      </c>
      <c r="X35" s="4">
        <f t="shared" si="68"/>
        <v>1.0000000303965488</v>
      </c>
      <c r="Y35" s="4">
        <f t="shared" si="69"/>
        <v>-2.4656256071670704E-4</v>
      </c>
      <c r="Z35" t="str">
        <f t="shared" si="53"/>
        <v>0,999999995479831+0,00031964049165819i</v>
      </c>
      <c r="AA35" s="4">
        <f t="shared" si="70"/>
        <v>1.0000000465648518</v>
      </c>
      <c r="AB35" s="4">
        <f t="shared" si="71"/>
        <v>3.1964048221712522E-4</v>
      </c>
      <c r="AC35" s="47" t="str">
        <f t="shared" si="72"/>
        <v>32,1922997348017-1,13273741039435i</v>
      </c>
      <c r="AD35" s="20">
        <f t="shared" si="73"/>
        <v>30.160413712161578</v>
      </c>
      <c r="AE35" s="43">
        <f t="shared" si="74"/>
        <v>-2.0152119832978155</v>
      </c>
      <c r="AF35" t="str">
        <f t="shared" si="54"/>
        <v>77,9756878975879</v>
      </c>
      <c r="AG35" t="str">
        <f t="shared" si="55"/>
        <v>1+0,0354246813869849i</v>
      </c>
      <c r="AH35">
        <f t="shared" si="75"/>
        <v>1.0006272572998245</v>
      </c>
      <c r="AI35">
        <f t="shared" si="76"/>
        <v>3.5409874295013757E-2</v>
      </c>
      <c r="AJ35" t="str">
        <f t="shared" si="56"/>
        <v>1+0,0000418208044151906i</v>
      </c>
      <c r="AK35">
        <f t="shared" si="77"/>
        <v>1.0000000008744898</v>
      </c>
      <c r="AL35">
        <f t="shared" si="78"/>
        <v>4.1820804390809356E-5</v>
      </c>
      <c r="AM35" t="str">
        <f t="shared" si="57"/>
        <v>1-0,000104161337423256i</v>
      </c>
      <c r="AN35">
        <f t="shared" si="79"/>
        <v>1.0000000054247919</v>
      </c>
      <c r="AO35">
        <f t="shared" si="80"/>
        <v>-1.041613370465536E-4</v>
      </c>
      <c r="AP35" s="41" t="str">
        <f t="shared" si="81"/>
        <v>77,8777865748593-2,76365682248321i</v>
      </c>
      <c r="AQ35">
        <f t="shared" si="82"/>
        <v>37.833737770460992</v>
      </c>
      <c r="AR35" s="43">
        <f t="shared" si="83"/>
        <v>-2.0324081996068428</v>
      </c>
      <c r="AS35" t="str">
        <f t="shared" si="58"/>
        <v>-0,0000166666666666667</v>
      </c>
      <c r="AT35" t="str">
        <f t="shared" si="59"/>
        <v>6,36326772957355E-07i</v>
      </c>
      <c r="AU35">
        <f t="shared" si="84"/>
        <v>6.3632677295735504E-7</v>
      </c>
      <c r="AV35">
        <f t="shared" si="85"/>
        <v>1.5707963267948966</v>
      </c>
      <c r="AW35" t="str">
        <f t="shared" si="60"/>
        <v>1+0,000238154425166289i</v>
      </c>
      <c r="AX35">
        <f t="shared" si="86"/>
        <v>1.0000000283587647</v>
      </c>
      <c r="AY35">
        <f t="shared" si="87"/>
        <v>2.3815442066377887E-4</v>
      </c>
      <c r="AZ35" t="str">
        <f t="shared" si="61"/>
        <v>1+0,0346945393428421i</v>
      </c>
      <c r="BA35">
        <f t="shared" si="88"/>
        <v>1.0006016745239896</v>
      </c>
      <c r="BB35">
        <f t="shared" si="89"/>
        <v>3.4680628654551821E-2</v>
      </c>
      <c r="BC35" s="41" t="str">
        <f t="shared" si="90"/>
        <v>-0,902481356742162+26,1922083756982i</v>
      </c>
      <c r="BD35">
        <f t="shared" si="91"/>
        <v>28.368595328441959</v>
      </c>
      <c r="BE35" s="43">
        <f t="shared" si="92"/>
        <v>91.973408409589865</v>
      </c>
      <c r="BF35" s="41" t="str">
        <f t="shared" si="93"/>
        <v>0,615943946683402+844,209697141825i</v>
      </c>
      <c r="BG35" s="20">
        <f t="shared" si="94"/>
        <v>58.529009040603526</v>
      </c>
      <c r="BH35" s="43">
        <f t="shared" si="95"/>
        <v>89.958196426292048</v>
      </c>
      <c r="BI35" s="41" t="str">
        <f t="shared" si="96"/>
        <v>2,10302488524466+2042,28536256559i</v>
      </c>
      <c r="BJ35" s="20">
        <f t="shared" si="97"/>
        <v>66.20233309890294</v>
      </c>
      <c r="BK35" s="43">
        <f t="shared" si="98"/>
        <v>89.941000209983031</v>
      </c>
      <c r="BL35">
        <f t="shared" si="99"/>
        <v>58.529009040603526</v>
      </c>
      <c r="BM35" s="43">
        <f t="shared" si="100"/>
        <v>89.958196426292048</v>
      </c>
    </row>
    <row r="36" spans="1:65" x14ac:dyDescent="0.25">
      <c r="A36" t="s">
        <v>496</v>
      </c>
      <c r="B36">
        <f>2+((VOUT*((VIN_var/VOUT)^2))/(IOUT_VAR*R_cs*Acs))*((1/Km)+(Kex/(VIN_var/VOUT)))</f>
        <v>3.4748543123543127</v>
      </c>
      <c r="E36" t="s">
        <v>497</v>
      </c>
      <c r="N36" s="9">
        <v>18</v>
      </c>
      <c r="O36" s="34">
        <f t="shared" si="62"/>
        <v>15.135612484362087</v>
      </c>
      <c r="P36" s="33" t="str">
        <f t="shared" si="50"/>
        <v>32,2315671197498</v>
      </c>
      <c r="Q36" s="4" t="str">
        <f t="shared" si="63"/>
        <v>1+0,0354689448417673i</v>
      </c>
      <c r="R36" s="4">
        <f t="shared" si="64"/>
        <v>1.0006288253134568</v>
      </c>
      <c r="S36" s="4">
        <f t="shared" si="65"/>
        <v>3.5454082203588082E-2</v>
      </c>
      <c r="T36" s="4" t="str">
        <f t="shared" si="51"/>
        <v>1+0,0000427949360896085i</v>
      </c>
      <c r="U36" s="4">
        <f t="shared" si="66"/>
        <v>1.0000000009157033</v>
      </c>
      <c r="V36" s="4">
        <f t="shared" si="67"/>
        <v>4.2794936063483525E-5</v>
      </c>
      <c r="W36" t="str">
        <f t="shared" si="52"/>
        <v>1-0,000252305745653021i</v>
      </c>
      <c r="X36" s="4">
        <f t="shared" si="68"/>
        <v>1.0000000318290942</v>
      </c>
      <c r="Y36" s="4">
        <f t="shared" si="69"/>
        <v>-2.523057402992456E-4</v>
      </c>
      <c r="Z36" t="str">
        <f t="shared" si="53"/>
        <v>0,999999995266802+0,000327085875163001i</v>
      </c>
      <c r="AA36" s="4">
        <f t="shared" si="70"/>
        <v>1.0000000487593856</v>
      </c>
      <c r="AB36" s="4">
        <f t="shared" si="71"/>
        <v>3.2708586504671781E-4</v>
      </c>
      <c r="AC36" s="47" t="str">
        <f t="shared" si="72"/>
        <v>32,1904514451994-1,15905669719661i</v>
      </c>
      <c r="AD36" s="20">
        <f t="shared" si="73"/>
        <v>30.16016810431319</v>
      </c>
      <c r="AE36" s="43">
        <f t="shared" si="74"/>
        <v>-2.0621140012261452</v>
      </c>
      <c r="AF36" t="str">
        <f t="shared" si="54"/>
        <v>77,9756878975879</v>
      </c>
      <c r="AG36" t="str">
        <f t="shared" si="55"/>
        <v>1+0,0362498282170801i</v>
      </c>
      <c r="AH36">
        <f t="shared" si="75"/>
        <v>1.0006568093236401</v>
      </c>
      <c r="AI36">
        <f t="shared" si="76"/>
        <v>3.6233962694581248E-2</v>
      </c>
      <c r="AJ36" t="str">
        <f t="shared" si="56"/>
        <v>1+0,0000427949360896085i</v>
      </c>
      <c r="AK36">
        <f t="shared" si="77"/>
        <v>1.0000000009157033</v>
      </c>
      <c r="AL36">
        <f t="shared" si="78"/>
        <v>4.2794936063483525E-5</v>
      </c>
      <c r="AM36" t="str">
        <f t="shared" si="57"/>
        <v>1-0,000106587566651809i</v>
      </c>
      <c r="AN36">
        <f t="shared" si="79"/>
        <v>1.0000000056804546</v>
      </c>
      <c r="AO36">
        <f t="shared" si="80"/>
        <v>-1.0658756624816511E-4</v>
      </c>
      <c r="AP36" s="41" t="str">
        <f t="shared" si="81"/>
        <v>77,8731786826676-2,82786362421557i</v>
      </c>
      <c r="AQ36">
        <f t="shared" si="82"/>
        <v>37.833481252117117</v>
      </c>
      <c r="AR36" s="43">
        <f t="shared" si="83"/>
        <v>-2.0797081859075992</v>
      </c>
      <c r="AS36" t="str">
        <f t="shared" si="58"/>
        <v>-0,0000166666666666667</v>
      </c>
      <c r="AT36" t="str">
        <f t="shared" si="59"/>
        <v>6,51148727567888E-07i</v>
      </c>
      <c r="AU36">
        <f t="shared" si="84"/>
        <v>6.5114872756788799E-7</v>
      </c>
      <c r="AV36">
        <f t="shared" si="85"/>
        <v>1.5707963267948966</v>
      </c>
      <c r="AW36" t="str">
        <f t="shared" si="60"/>
        <v>1+0,000243701754353315i</v>
      </c>
      <c r="AX36">
        <f t="shared" si="86"/>
        <v>1.0000000296952722</v>
      </c>
      <c r="AY36">
        <f t="shared" si="87"/>
        <v>2.4370174952878851E-4</v>
      </c>
      <c r="AZ36" t="str">
        <f t="shared" si="61"/>
        <v>1+0,0355026789799392i</v>
      </c>
      <c r="BA36">
        <f t="shared" si="88"/>
        <v>1.0006300216437405</v>
      </c>
      <c r="BB36">
        <f t="shared" si="89"/>
        <v>3.5487773915709314E-2</v>
      </c>
      <c r="BC36" s="41" t="str">
        <f t="shared" si="90"/>
        <v>-0,902481354329815+25,5960108225259i</v>
      </c>
      <c r="BD36">
        <f t="shared" si="91"/>
        <v>28.168841385246182</v>
      </c>
      <c r="BE36" s="43">
        <f t="shared" si="92"/>
        <v>92.019336587976639</v>
      </c>
      <c r="BF36" s="41" t="str">
        <f t="shared" si="93"/>
        <v>0,615945548613855+824,993170631149i</v>
      </c>
      <c r="BG36" s="20">
        <f t="shared" si="94"/>
        <v>58.329009489559368</v>
      </c>
      <c r="BH36" s="43">
        <f t="shared" si="95"/>
        <v>89.95722258675049</v>
      </c>
      <c r="BI36" s="41" t="str">
        <f t="shared" si="96"/>
        <v>2,10293616654751+1995,7948185395i</v>
      </c>
      <c r="BJ36" s="20">
        <f t="shared" si="97"/>
        <v>66.002322637363321</v>
      </c>
      <c r="BK36" s="43">
        <f t="shared" si="98"/>
        <v>89.939628402069033</v>
      </c>
      <c r="BL36">
        <f t="shared" si="99"/>
        <v>58.329009489559368</v>
      </c>
      <c r="BM36" s="43">
        <f t="shared" si="100"/>
        <v>89.95722258675049</v>
      </c>
    </row>
    <row r="37" spans="1:65" x14ac:dyDescent="0.25">
      <c r="N37" s="9">
        <v>19</v>
      </c>
      <c r="O37" s="34">
        <f t="shared" si="62"/>
        <v>15.488166189124817</v>
      </c>
      <c r="P37" s="33" t="str">
        <f t="shared" si="50"/>
        <v>32,2315671197498</v>
      </c>
      <c r="Q37" s="4" t="str">
        <f t="shared" si="63"/>
        <v>1+0,0362951227001731i</v>
      </c>
      <c r="R37" s="4">
        <f t="shared" si="64"/>
        <v>1.0006584511869274</v>
      </c>
      <c r="S37" s="4">
        <f t="shared" si="65"/>
        <v>3.6279197662359798E-2</v>
      </c>
      <c r="T37" s="4" t="str">
        <f t="shared" si="51"/>
        <v>1+0,0000437917582055992i</v>
      </c>
      <c r="U37" s="4">
        <f t="shared" si="66"/>
        <v>1.000000000958859</v>
      </c>
      <c r="V37" s="4">
        <f t="shared" si="67"/>
        <v>4.3791758177605782E-5</v>
      </c>
      <c r="W37" t="str">
        <f t="shared" si="52"/>
        <v>1-0,000258182701438906i</v>
      </c>
      <c r="X37" s="4">
        <f t="shared" si="68"/>
        <v>1.000000033329153</v>
      </c>
      <c r="Y37" s="4">
        <f t="shared" si="69"/>
        <v>-2.5818269570223229E-4</v>
      </c>
      <c r="Z37" t="str">
        <f t="shared" si="53"/>
        <v>0,999999995043734+0,000334704683928317i</v>
      </c>
      <c r="AA37" s="4">
        <f t="shared" si="70"/>
        <v>1.0000000510573455</v>
      </c>
      <c r="AB37" s="4">
        <f t="shared" si="71"/>
        <v>3.3470467308852406E-4</v>
      </c>
      <c r="AC37" s="47" t="str">
        <f t="shared" si="72"/>
        <v>32,1885162724311-1,1859843584869i</v>
      </c>
      <c r="AD37" s="20">
        <f t="shared" si="73"/>
        <v>30.159910936209144</v>
      </c>
      <c r="AE37" s="43">
        <f t="shared" si="74"/>
        <v>-2.1101057712113858</v>
      </c>
      <c r="AF37" t="str">
        <f t="shared" si="54"/>
        <v>77,9756878975879</v>
      </c>
      <c r="AG37" t="str">
        <f t="shared" si="55"/>
        <v>1+0,0370941951859192i</v>
      </c>
      <c r="AH37">
        <f t="shared" si="75"/>
        <v>1.0006877531560436</v>
      </c>
      <c r="AI37">
        <f t="shared" si="76"/>
        <v>3.7077195603245655E-2</v>
      </c>
      <c r="AJ37" t="str">
        <f t="shared" si="56"/>
        <v>1+0,0000437917582055992i</v>
      </c>
      <c r="AK37">
        <f t="shared" si="77"/>
        <v>1.000000000958859</v>
      </c>
      <c r="AL37">
        <f t="shared" si="78"/>
        <v>4.3791758177605782E-5</v>
      </c>
      <c r="AM37" t="str">
        <f t="shared" si="57"/>
        <v>1-0,000109070310019054i</v>
      </c>
      <c r="AN37">
        <f t="shared" si="79"/>
        <v>1.0000000059481662</v>
      </c>
      <c r="AO37">
        <f t="shared" si="80"/>
        <v>-1.0907030958654178E-4</v>
      </c>
      <c r="AP37" s="41" t="str">
        <f t="shared" si="81"/>
        <v>77,8683542105805-2,89355406987618i</v>
      </c>
      <c r="AQ37">
        <f t="shared" si="82"/>
        <v>37.833212660674839</v>
      </c>
      <c r="AR37" s="43">
        <f t="shared" si="83"/>
        <v>-2.1281070097354489</v>
      </c>
      <c r="AS37" t="str">
        <f t="shared" si="58"/>
        <v>-0,0000166666666666667</v>
      </c>
      <c r="AT37" t="str">
        <f t="shared" si="59"/>
        <v>6,66315929852749E-07i</v>
      </c>
      <c r="AU37">
        <f t="shared" si="84"/>
        <v>6.6631592985274899E-7</v>
      </c>
      <c r="AV37">
        <f t="shared" si="85"/>
        <v>1.5707963267948966</v>
      </c>
      <c r="AW37" t="str">
        <f t="shared" si="60"/>
        <v>1+0,000249378297436273i</v>
      </c>
      <c r="AX37">
        <f t="shared" si="86"/>
        <v>1.0000000310947672</v>
      </c>
      <c r="AY37">
        <f t="shared" si="87"/>
        <v>2.4937829226669974E-4</v>
      </c>
      <c r="AZ37" t="str">
        <f t="shared" si="61"/>
        <v>1+0,0363296426073651i</v>
      </c>
      <c r="BA37">
        <f t="shared" si="88"/>
        <v>1.0006597038613971</v>
      </c>
      <c r="BB37">
        <f t="shared" si="89"/>
        <v>3.631367211191381E-2</v>
      </c>
      <c r="BC37" s="41" t="str">
        <f t="shared" si="90"/>
        <v>-0,902481351803782+25,0133846130949i</v>
      </c>
      <c r="BD37">
        <f t="shared" si="91"/>
        <v>27.969099023408035</v>
      </c>
      <c r="BE37" s="43">
        <f t="shared" si="92"/>
        <v>92.066331826985518</v>
      </c>
      <c r="BF37" s="41" t="str">
        <f t="shared" si="93"/>
        <v>0,615947225845797+806,214066414248i</v>
      </c>
      <c r="BG37" s="20">
        <f t="shared" si="94"/>
        <v>58.129009959617179</v>
      </c>
      <c r="BH37" s="43">
        <f t="shared" si="95"/>
        <v>89.956226055774138</v>
      </c>
      <c r="BI37" s="41" t="str">
        <f t="shared" si="96"/>
        <v>2,10284327789856+1950,36247164646i</v>
      </c>
      <c r="BJ37" s="20">
        <f t="shared" si="97"/>
        <v>65.802311684082881</v>
      </c>
      <c r="BK37" s="43">
        <f t="shared" si="98"/>
        <v>89.938224817250074</v>
      </c>
      <c r="BL37">
        <f t="shared" si="99"/>
        <v>58.129009959617179</v>
      </c>
      <c r="BM37" s="43">
        <f t="shared" si="100"/>
        <v>89.956226055774138</v>
      </c>
    </row>
    <row r="38" spans="1:65" x14ac:dyDescent="0.25">
      <c r="A38" t="s">
        <v>200</v>
      </c>
      <c r="B38" s="16">
        <f>(Gcomp*(VIN_var/VOUT)*(VOUT/IOUT))/(Kd*R_cs*Acs/Np)</f>
        <v>32.231567119749776</v>
      </c>
      <c r="C38" t="s">
        <v>150</v>
      </c>
      <c r="E38" t="s">
        <v>204</v>
      </c>
      <c r="N38" s="9">
        <v>20</v>
      </c>
      <c r="O38" s="34">
        <f t="shared" si="62"/>
        <v>15.848931924611136</v>
      </c>
      <c r="P38" s="33" t="str">
        <f t="shared" si="50"/>
        <v>32,2315671197498</v>
      </c>
      <c r="Q38" s="4" t="str">
        <f t="shared" si="63"/>
        <v>1+0,0371405447130573i</v>
      </c>
      <c r="R38" s="4">
        <f t="shared" si="64"/>
        <v>1.0006894723447342</v>
      </c>
      <c r="S38" s="4">
        <f t="shared" si="65"/>
        <v>3.7123481362524205E-2</v>
      </c>
      <c r="T38" s="4" t="str">
        <f t="shared" si="51"/>
        <v>1+0,0000448117992914428i</v>
      </c>
      <c r="U38" s="4">
        <f t="shared" si="66"/>
        <v>1.0000000010040486</v>
      </c>
      <c r="V38" s="4">
        <f t="shared" si="67"/>
        <v>4.4811799261447318E-5</v>
      </c>
      <c r="W38" t="str">
        <f t="shared" si="52"/>
        <v>1-0,000264196549110547i</v>
      </c>
      <c r="X38" s="4">
        <f t="shared" si="68"/>
        <v>1.0000000348999076</v>
      </c>
      <c r="Y38" s="4">
        <f t="shared" si="69"/>
        <v>-2.6419654296359034E-4</v>
      </c>
      <c r="Z38" t="str">
        <f t="shared" si="53"/>
        <v>0,999999994810152+0,000342500957547391i</v>
      </c>
      <c r="AA38" s="4">
        <f t="shared" si="70"/>
        <v>1.0000000534636035</v>
      </c>
      <c r="AB38" s="4">
        <f t="shared" si="71"/>
        <v>3.4250094593234382E-4</v>
      </c>
      <c r="AC38" s="47" t="str">
        <f t="shared" si="72"/>
        <v>32,1864901433908-1,21353423137509i</v>
      </c>
      <c r="AD38" s="20">
        <f t="shared" si="73"/>
        <v>30.159641664465624</v>
      </c>
      <c r="AE38" s="43">
        <f t="shared" si="74"/>
        <v>-2.1592124814900568</v>
      </c>
      <c r="AF38" t="str">
        <f t="shared" si="54"/>
        <v>77,9756878975879</v>
      </c>
      <c r="AG38" t="str">
        <f t="shared" si="55"/>
        <v>1+0,0379582299880456i</v>
      </c>
      <c r="AH38">
        <f t="shared" si="75"/>
        <v>1.0007201543008042</v>
      </c>
      <c r="AI38">
        <f t="shared" si="76"/>
        <v>3.794001531492773E-2</v>
      </c>
      <c r="AJ38" t="str">
        <f t="shared" si="56"/>
        <v>1+0,0000448117992914428i</v>
      </c>
      <c r="AK38">
        <f t="shared" si="77"/>
        <v>1.0000000010040486</v>
      </c>
      <c r="AL38">
        <f t="shared" si="78"/>
        <v>4.4811799261447318E-5</v>
      </c>
      <c r="AM38" t="str">
        <f t="shared" si="57"/>
        <v>1-0,000111610883908387i</v>
      </c>
      <c r="AN38">
        <f t="shared" si="79"/>
        <v>1.0000000062284946</v>
      </c>
      <c r="AO38">
        <f t="shared" si="80"/>
        <v>-1.1161088344494181E-4</v>
      </c>
      <c r="AP38" s="41" t="str">
        <f t="shared" si="81"/>
        <v>77,8633030076655-2,96076186776779i</v>
      </c>
      <c r="AQ38">
        <f t="shared" si="82"/>
        <v>37.832931428710964</v>
      </c>
      <c r="AR38" s="43">
        <f t="shared" si="83"/>
        <v>-2.1776300578061232</v>
      </c>
      <c r="AS38" t="str">
        <f t="shared" si="58"/>
        <v>-0,0000166666666666667</v>
      </c>
      <c r="AT38" t="str">
        <f t="shared" si="59"/>
        <v>6,81836421663353E-07i</v>
      </c>
      <c r="AU38">
        <f t="shared" si="84"/>
        <v>6.8183642166335296E-7</v>
      </c>
      <c r="AV38">
        <f t="shared" si="85"/>
        <v>1.5707963267948966</v>
      </c>
      <c r="AW38" t="str">
        <f t="shared" si="60"/>
        <v>1+0,000255187064193443i</v>
      </c>
      <c r="AX38">
        <f t="shared" si="86"/>
        <v>1.0000000325602183</v>
      </c>
      <c r="AY38">
        <f t="shared" si="87"/>
        <v>2.5518705865414549E-4</v>
      </c>
      <c r="AZ38" t="str">
        <f t="shared" si="61"/>
        <v>1+0,037175868692181i</v>
      </c>
      <c r="BA38">
        <f t="shared" si="88"/>
        <v>1.0006907840152313</v>
      </c>
      <c r="BB38">
        <f t="shared" si="89"/>
        <v>3.715875663593398E-2</v>
      </c>
      <c r="BC38" s="41" t="str">
        <f t="shared" si="90"/>
        <v>-0,902481349158697+24,4440208312771i</v>
      </c>
      <c r="BD38">
        <f t="shared" si="91"/>
        <v>27.769368787300461</v>
      </c>
      <c r="BE38" s="43">
        <f t="shared" si="92"/>
        <v>92.114418785745514</v>
      </c>
      <c r="BF38" s="41" t="str">
        <f t="shared" si="93"/>
        <v>0,615948981910112+787,862427561121i</v>
      </c>
      <c r="BG38" s="20">
        <f t="shared" si="94"/>
        <v>57.929010451766089</v>
      </c>
      <c r="BH38" s="43">
        <f t="shared" si="95"/>
        <v>89.955206304255455</v>
      </c>
      <c r="BI38" s="41" t="str">
        <f t="shared" si="96"/>
        <v>2,10274602385637+1905,96423307638i</v>
      </c>
      <c r="BJ38" s="20">
        <f t="shared" si="97"/>
        <v>65.602300216011443</v>
      </c>
      <c r="BK38" s="43">
        <f t="shared" si="98"/>
        <v>89.936788727939387</v>
      </c>
      <c r="BL38">
        <f t="shared" si="99"/>
        <v>57.929010451766089</v>
      </c>
      <c r="BM38" s="43">
        <f t="shared" si="100"/>
        <v>89.955206304255455</v>
      </c>
    </row>
    <row r="39" spans="1:65" x14ac:dyDescent="0.25">
      <c r="A39" t="s">
        <v>217</v>
      </c>
      <c r="B39" s="18">
        <f>Kd/(Cout*(VOUT/IOUT_VAR))</f>
        <v>2681.2147471869698</v>
      </c>
      <c r="C39" t="s">
        <v>216</v>
      </c>
      <c r="E39" t="s">
        <v>207</v>
      </c>
      <c r="N39" s="9">
        <v>21</v>
      </c>
      <c r="O39" s="34">
        <f t="shared" si="62"/>
        <v>16.218100973589298</v>
      </c>
      <c r="P39" s="33" t="str">
        <f t="shared" si="50"/>
        <v>32,2315671197498</v>
      </c>
      <c r="Q39" s="4" t="str">
        <f t="shared" si="63"/>
        <v>1+0,0380056591343614i</v>
      </c>
      <c r="R39" s="4">
        <f t="shared" si="64"/>
        <v>1.0007219544540018</v>
      </c>
      <c r="S39" s="4">
        <f t="shared" si="65"/>
        <v>3.7987376137181089E-2</v>
      </c>
      <c r="T39" s="4" t="str">
        <f t="shared" si="51"/>
        <v>1+0,000045855600186425i</v>
      </c>
      <c r="U39" s="4">
        <f t="shared" si="66"/>
        <v>1.0000000010513679</v>
      </c>
      <c r="V39" s="4">
        <f t="shared" si="67"/>
        <v>4.5855600154284261E-5</v>
      </c>
      <c r="W39" t="str">
        <f t="shared" si="52"/>
        <v>1-0,00027035047728958i</v>
      </c>
      <c r="X39" s="4">
        <f t="shared" si="68"/>
        <v>1.0000000365446895</v>
      </c>
      <c r="Y39" s="4">
        <f t="shared" si="69"/>
        <v>-2.7035047070299734E-4</v>
      </c>
      <c r="Z39" t="str">
        <f t="shared" si="53"/>
        <v>0,999999994565562+0,000350478829707693i</v>
      </c>
      <c r="AA39" s="4">
        <f t="shared" si="70"/>
        <v>1.0000000559832654</v>
      </c>
      <c r="AB39" s="4">
        <f t="shared" si="71"/>
        <v>3.5047881726194571E-4</v>
      </c>
      <c r="AC39" s="47" t="str">
        <f t="shared" si="72"/>
        <v>32,1843687950872-1,24172045152955i</v>
      </c>
      <c r="AD39" s="20">
        <f t="shared" si="73"/>
        <v>30.159359720227922</v>
      </c>
      <c r="AE39" s="43">
        <f t="shared" si="74"/>
        <v>-2.209459893079075</v>
      </c>
      <c r="AF39" t="str">
        <f t="shared" si="54"/>
        <v>77,9756878975879</v>
      </c>
      <c r="AG39" t="str">
        <f t="shared" si="55"/>
        <v>1+0,0388423907461481i</v>
      </c>
      <c r="AH39">
        <f t="shared" si="75"/>
        <v>1.0007540813401044</v>
      </c>
      <c r="AI39">
        <f t="shared" si="76"/>
        <v>3.8822874166462913E-2</v>
      </c>
      <c r="AJ39" t="str">
        <f t="shared" si="56"/>
        <v>1+0,000045855600186425i</v>
      </c>
      <c r="AK39">
        <f t="shared" si="77"/>
        <v>1.0000000010513679</v>
      </c>
      <c r="AL39">
        <f t="shared" si="78"/>
        <v>4.5855600154284261E-5</v>
      </c>
      <c r="AM39" t="str">
        <f t="shared" si="57"/>
        <v>1-0,000114210635365713i</v>
      </c>
      <c r="AN39">
        <f t="shared" si="79"/>
        <v>1.0000000065220345</v>
      </c>
      <c r="AO39">
        <f t="shared" si="80"/>
        <v>-1.1421063486912252E-4</v>
      </c>
      <c r="AP39" s="41" t="str">
        <f t="shared" si="81"/>
        <v>77,8580144499933-3,02952145087525i</v>
      </c>
      <c r="AQ39">
        <f t="shared" si="82"/>
        <v>37.83263696221119</v>
      </c>
      <c r="AR39" s="43">
        <f t="shared" si="83"/>
        <v>-2.2283032933034268</v>
      </c>
      <c r="AS39" t="str">
        <f t="shared" si="58"/>
        <v>-0,0000166666666666667</v>
      </c>
      <c r="AT39" t="str">
        <f t="shared" si="59"/>
        <v>6,97718432169894E-07i</v>
      </c>
      <c r="AU39">
        <f t="shared" si="84"/>
        <v>6.9771843216989401E-7</v>
      </c>
      <c r="AV39">
        <f t="shared" si="85"/>
        <v>1.5707963267948966</v>
      </c>
      <c r="AW39" t="str">
        <f t="shared" si="60"/>
        <v>1+0,000261131134509849i</v>
      </c>
      <c r="AX39">
        <f t="shared" si="86"/>
        <v>1.0000000340947341</v>
      </c>
      <c r="AY39">
        <f t="shared" si="87"/>
        <v>2.6113112857438476E-4</v>
      </c>
      <c r="AZ39" t="str">
        <f t="shared" si="61"/>
        <v>1+0,0380418059146582i</v>
      </c>
      <c r="BA39">
        <f t="shared" si="88"/>
        <v>1.0007233278970009</v>
      </c>
      <c r="BB39">
        <f t="shared" si="89"/>
        <v>3.8023470731756277E-2</v>
      </c>
      <c r="BC39" s="41" t="str">
        <f t="shared" si="90"/>
        <v>-0,90248134638895+23,8876175928586i</v>
      </c>
      <c r="BD39">
        <f t="shared" si="91"/>
        <v>27.569651246813152</v>
      </c>
      <c r="BE39" s="43">
        <f t="shared" si="92"/>
        <v>92.163622683802046</v>
      </c>
      <c r="BF39" s="41" t="str">
        <f t="shared" si="93"/>
        <v>0,615950820500796+769,92852378951i</v>
      </c>
      <c r="BG39" s="20">
        <f t="shared" si="94"/>
        <v>57.729010967041091</v>
      </c>
      <c r="BH39" s="43">
        <f t="shared" si="95"/>
        <v>89.954162790722975</v>
      </c>
      <c r="BI39" s="41" t="str">
        <f t="shared" si="96"/>
        <v>2,10264419986986+1862,5765623186i</v>
      </c>
      <c r="BJ39" s="20">
        <f t="shared" si="97"/>
        <v>65.402288209024348</v>
      </c>
      <c r="BK39" s="43">
        <f t="shared" si="98"/>
        <v>89.93531939049862</v>
      </c>
      <c r="BL39">
        <f t="shared" si="99"/>
        <v>57.729010967041091</v>
      </c>
      <c r="BM39" s="43">
        <f t="shared" si="100"/>
        <v>89.954162790722975</v>
      </c>
    </row>
    <row r="40" spans="1:65" x14ac:dyDescent="0.25">
      <c r="B40" s="17">
        <f>wp_lf/(2*PI())</f>
        <v>426.72858050569272</v>
      </c>
      <c r="C40" t="s">
        <v>65</v>
      </c>
      <c r="N40" s="9">
        <v>22</v>
      </c>
      <c r="O40" s="34">
        <f t="shared" si="62"/>
        <v>16.595869074375614</v>
      </c>
      <c r="P40" s="33" t="str">
        <f t="shared" si="50"/>
        <v>32,2315671197498</v>
      </c>
      <c r="Q40" s="4" t="str">
        <f t="shared" si="63"/>
        <v>1+0,0388909246592032i</v>
      </c>
      <c r="R40" s="4">
        <f t="shared" si="64"/>
        <v>1.0007559662679248</v>
      </c>
      <c r="S40" s="4">
        <f t="shared" si="65"/>
        <v>3.8871334873936098E-2</v>
      </c>
      <c r="T40" s="4" t="str">
        <f t="shared" si="51"/>
        <v>1+0,0000469237143275969i</v>
      </c>
      <c r="U40" s="4">
        <f t="shared" si="66"/>
        <v>1.0000000011009174</v>
      </c>
      <c r="V40" s="4">
        <f t="shared" si="67"/>
        <v>4.6923714293157477E-5</v>
      </c>
      <c r="W40" t="str">
        <f t="shared" si="52"/>
        <v>1-0,000276647748870185i</v>
      </c>
      <c r="X40" s="4">
        <f t="shared" si="68"/>
        <v>1.0000000382669878</v>
      </c>
      <c r="Y40" s="4">
        <f t="shared" si="69"/>
        <v>-2.766477418125345E-4</v>
      </c>
      <c r="Z40" t="str">
        <f t="shared" si="53"/>
        <v>0,999999994309445+0,000358642530382643i</v>
      </c>
      <c r="AA40" s="4">
        <f t="shared" si="70"/>
        <v>1.0000000586216755</v>
      </c>
      <c r="AB40" s="4">
        <f t="shared" si="71"/>
        <v>3.5864251704678451E-4</v>
      </c>
      <c r="AC40" s="47" t="str">
        <f t="shared" si="72"/>
        <v>32,1821477658948-1,27055745844769i</v>
      </c>
      <c r="AD40" s="20">
        <f t="shared" si="73"/>
        <v>30.159064507983508</v>
      </c>
      <c r="AE40" s="43">
        <f t="shared" si="74"/>
        <v>-2.2608743521265708</v>
      </c>
      <c r="AF40" t="str">
        <f t="shared" si="54"/>
        <v>77,9756878975879</v>
      </c>
      <c r="AG40" t="str">
        <f t="shared" si="55"/>
        <v>1+0,0397471462539643i</v>
      </c>
      <c r="AH40">
        <f t="shared" si="75"/>
        <v>1.0007896060787871</v>
      </c>
      <c r="AI40">
        <f t="shared" si="76"/>
        <v>3.9726234753077225E-2</v>
      </c>
      <c r="AJ40" t="str">
        <f t="shared" si="56"/>
        <v>1+0,0000469237143275969i</v>
      </c>
      <c r="AK40">
        <f t="shared" si="77"/>
        <v>1.0000000011009174</v>
      </c>
      <c r="AL40">
        <f t="shared" si="78"/>
        <v>4.6923714293157477E-5</v>
      </c>
      <c r="AM40" t="str">
        <f t="shared" si="57"/>
        <v>1-0,000116870942813667i</v>
      </c>
      <c r="AN40">
        <f t="shared" si="79"/>
        <v>1.0000000068294086</v>
      </c>
      <c r="AO40">
        <f t="shared" si="80"/>
        <v>-1.1687094228156073E-4</v>
      </c>
      <c r="AP40" s="41" t="str">
        <f t="shared" si="81"/>
        <v>77,852477418863-3,09986798945873i</v>
      </c>
      <c r="AQ40">
        <f t="shared" si="82"/>
        <v>37.832328639331195</v>
      </c>
      <c r="AR40" s="43">
        <f t="shared" si="83"/>
        <v>-2.2801532682496348</v>
      </c>
      <c r="AS40" t="str">
        <f t="shared" si="58"/>
        <v>-0,0000166666666666667</v>
      </c>
      <c r="AT40" t="str">
        <f t="shared" si="59"/>
        <v>7,13970382224568E-07i</v>
      </c>
      <c r="AU40">
        <f t="shared" si="84"/>
        <v>7.1397038222456801E-7</v>
      </c>
      <c r="AV40">
        <f t="shared" si="85"/>
        <v>1.5707963267948966</v>
      </c>
      <c r="AW40" t="str">
        <f t="shared" si="60"/>
        <v>1+0,000267213660010252i</v>
      </c>
      <c r="AX40">
        <f t="shared" si="86"/>
        <v>1.0000000357015695</v>
      </c>
      <c r="AY40">
        <f t="shared" si="87"/>
        <v>2.6721365365028747E-4</v>
      </c>
      <c r="AZ40" t="str">
        <f t="shared" si="61"/>
        <v>1+0,0389279134061744i</v>
      </c>
      <c r="BA40">
        <f t="shared" si="88"/>
        <v>1.000757404390374</v>
      </c>
      <c r="BB40">
        <f t="shared" si="89"/>
        <v>3.8908267706703553E-2</v>
      </c>
      <c r="BC40" s="41" t="str">
        <f t="shared" si="90"/>
        <v>-0,902481343488675+23,3438798854779i</v>
      </c>
      <c r="BD40">
        <f t="shared" si="91"/>
        <v>27.369946998542186</v>
      </c>
      <c r="BE40" s="43">
        <f t="shared" si="92"/>
        <v>92.213969313176818</v>
      </c>
      <c r="BF40" s="41" t="str">
        <f t="shared" si="93"/>
        <v>0,615952745485153+752,402846305829i</v>
      </c>
      <c r="BG40" s="20">
        <f t="shared" si="94"/>
        <v>57.529011506525698</v>
      </c>
      <c r="BH40" s="43">
        <f t="shared" si="95"/>
        <v>89.953094961050269</v>
      </c>
      <c r="BI40" s="41" t="str">
        <f t="shared" si="96"/>
        <v>2,10253759186526+1820,17645468058i</v>
      </c>
      <c r="BJ40" s="20">
        <f t="shared" si="97"/>
        <v>65.20227563787337</v>
      </c>
      <c r="BK40" s="43">
        <f t="shared" si="98"/>
        <v>89.933816044927198</v>
      </c>
      <c r="BL40">
        <f t="shared" si="99"/>
        <v>57.529011506525698</v>
      </c>
      <c r="BM40" s="43">
        <f t="shared" si="100"/>
        <v>89.953094961050269</v>
      </c>
    </row>
    <row r="41" spans="1:65" x14ac:dyDescent="0.25">
      <c r="B41" s="1"/>
      <c r="C41" t="s">
        <v>237</v>
      </c>
      <c r="E41" t="s">
        <v>236</v>
      </c>
      <c r="N41" s="9">
        <v>23</v>
      </c>
      <c r="O41" s="34">
        <f t="shared" si="62"/>
        <v>16.982436524617448</v>
      </c>
      <c r="P41" s="33" t="str">
        <f t="shared" si="50"/>
        <v>32,2315671197498</v>
      </c>
      <c r="Q41" s="4" t="str">
        <f t="shared" si="63"/>
        <v>1+0,0397968106670813i</v>
      </c>
      <c r="R41" s="4">
        <f t="shared" si="64"/>
        <v>1.0007915797703693</v>
      </c>
      <c r="S41" s="4">
        <f t="shared" si="65"/>
        <v>3.977582073057561E-2</v>
      </c>
      <c r="T41" s="4" t="str">
        <f t="shared" si="51"/>
        <v>1+0,0000480167080432137i</v>
      </c>
      <c r="U41" s="4">
        <f t="shared" si="66"/>
        <v>1.0000000011528021</v>
      </c>
      <c r="V41" s="4">
        <f t="shared" si="67"/>
        <v>4.8016708006311194E-5</v>
      </c>
      <c r="W41" t="str">
        <f t="shared" si="52"/>
        <v>1-0,000283091702749106i</v>
      </c>
      <c r="X41" s="4">
        <f t="shared" si="68"/>
        <v>1.0000000400704552</v>
      </c>
      <c r="Y41" s="4">
        <f t="shared" si="69"/>
        <v>-2.8309169518669729E-4</v>
      </c>
      <c r="Z41" t="str">
        <f t="shared" si="53"/>
        <v>0,999999994041257+0,000366996388074394i</v>
      </c>
      <c r="AA41" s="4">
        <f t="shared" si="70"/>
        <v>1.0000000613844295</v>
      </c>
      <c r="AB41" s="4">
        <f t="shared" si="71"/>
        <v>3.6699637378476434E-4</v>
      </c>
      <c r="AC41" s="47" t="str">
        <f t="shared" si="72"/>
        <v>32,1798223864099-1,30006000073045i</v>
      </c>
      <c r="AD41" s="20">
        <f t="shared" si="73"/>
        <v>30.158755404319997</v>
      </c>
      <c r="AE41" s="43">
        <f t="shared" si="74"/>
        <v>-2.3134828024799501</v>
      </c>
      <c r="AF41" t="str">
        <f t="shared" si="54"/>
        <v>77,9756878975879</v>
      </c>
      <c r="AG41" t="str">
        <f t="shared" si="55"/>
        <v>1+0,0406729762248398i</v>
      </c>
      <c r="AH41">
        <f t="shared" si="75"/>
        <v>1.0008268036953178</v>
      </c>
      <c r="AI41">
        <f t="shared" si="76"/>
        <v>4.0650570147572437E-2</v>
      </c>
      <c r="AJ41" t="str">
        <f t="shared" si="56"/>
        <v>1+0,0000480167080432137i</v>
      </c>
      <c r="AK41">
        <f t="shared" si="77"/>
        <v>1.0000000011528021</v>
      </c>
      <c r="AL41">
        <f t="shared" si="78"/>
        <v>4.8016708006311194E-5</v>
      </c>
      <c r="AM41" t="str">
        <f t="shared" si="57"/>
        <v>1-0,00011959321678247i</v>
      </c>
      <c r="AN41">
        <f t="shared" si="79"/>
        <v>1.0000000071512687</v>
      </c>
      <c r="AO41">
        <f t="shared" si="80"/>
        <v>-1.1959321621230786E-4</v>
      </c>
      <c r="AP41" s="41" t="str">
        <f t="shared" si="81"/>
        <v>77,8466802780539-3,17183740363824i</v>
      </c>
      <c r="AQ41">
        <f t="shared" si="82"/>
        <v>37.832005809101069</v>
      </c>
      <c r="AR41" s="43">
        <f t="shared" si="83"/>
        <v>-2.3332071360888818</v>
      </c>
      <c r="AS41" t="str">
        <f t="shared" si="58"/>
        <v>-0,0000166666666666667</v>
      </c>
      <c r="AT41" t="str">
        <f t="shared" si="59"/>
        <v>7,30600888826411E-07i</v>
      </c>
      <c r="AU41">
        <f t="shared" si="84"/>
        <v>7.3060088882641096E-7</v>
      </c>
      <c r="AV41">
        <f t="shared" si="85"/>
        <v>1.5707963267948966</v>
      </c>
      <c r="AW41" t="str">
        <f t="shared" si="60"/>
        <v>1+0,000273437865730182i</v>
      </c>
      <c r="AX41">
        <f t="shared" si="86"/>
        <v>1.0000000373841325</v>
      </c>
      <c r="AY41">
        <f t="shared" si="87"/>
        <v>2.7343785891535726E-4</v>
      </c>
      <c r="AZ41" t="str">
        <f t="shared" si="61"/>
        <v>1+0,0398346609926501i</v>
      </c>
      <c r="BA41">
        <f t="shared" si="88"/>
        <v>1.0007930856158027</v>
      </c>
      <c r="BB41">
        <f t="shared" si="89"/>
        <v>3.98136111472637E-2</v>
      </c>
      <c r="BC41" s="41" t="str">
        <f t="shared" si="90"/>
        <v>-0,902481340451708+22,8125194122052i</v>
      </c>
      <c r="BD41">
        <f t="shared" si="91"/>
        <v>27.17025666703362</v>
      </c>
      <c r="BE41" s="43">
        <f t="shared" si="92"/>
        <v>92.265485050638262</v>
      </c>
      <c r="BF41" s="41" t="str">
        <f t="shared" si="93"/>
        <v>0,615954760909808+735,276102763418i</v>
      </c>
      <c r="BG41" s="20">
        <f t="shared" si="94"/>
        <v>57.329012071353617</v>
      </c>
      <c r="BH41" s="43">
        <f t="shared" si="95"/>
        <v>89.952002248158323</v>
      </c>
      <c r="BI41" s="41" t="str">
        <f t="shared" si="96"/>
        <v>2,10242597580228+1778,74142909057i</v>
      </c>
      <c r="BJ41" s="20">
        <f t="shared" si="97"/>
        <v>65.002262476134703</v>
      </c>
      <c r="BK41" s="43">
        <f t="shared" si="98"/>
        <v>89.932277914549388</v>
      </c>
      <c r="BL41">
        <f t="shared" si="99"/>
        <v>57.329012071353617</v>
      </c>
      <c r="BM41" s="43">
        <f t="shared" si="100"/>
        <v>89.952002248158323</v>
      </c>
    </row>
    <row r="42" spans="1:65" x14ac:dyDescent="0.25">
      <c r="A42" t="s">
        <v>218</v>
      </c>
      <c r="B42" s="18">
        <f>((VOUT/IOUT)*((VIN_var/VOUT)^2))/(Lm)</f>
        <v>376923.07692307699</v>
      </c>
      <c r="C42" t="s">
        <v>216</v>
      </c>
      <c r="E42" t="s">
        <v>208</v>
      </c>
      <c r="N42" s="9">
        <v>24</v>
      </c>
      <c r="O42" s="34">
        <f t="shared" si="62"/>
        <v>17.378008287493756</v>
      </c>
      <c r="P42" s="33" t="str">
        <f t="shared" si="50"/>
        <v>32,2315671197498</v>
      </c>
      <c r="Q42" s="4" t="str">
        <f t="shared" si="63"/>
        <v>1+0,0407237974707484i</v>
      </c>
      <c r="R42" s="4">
        <f t="shared" si="64"/>
        <v>1.0008288703272097</v>
      </c>
      <c r="S42" s="4">
        <f t="shared" si="65"/>
        <v>4.0701307354456553E-2</v>
      </c>
      <c r="T42" s="4" t="str">
        <f t="shared" si="51"/>
        <v>1+0,0000491351608530117i</v>
      </c>
      <c r="U42" s="4">
        <f t="shared" si="66"/>
        <v>1.0000000012071319</v>
      </c>
      <c r="V42" s="4">
        <f t="shared" si="67"/>
        <v>4.9135160813469952E-5</v>
      </c>
      <c r="W42" t="str">
        <f t="shared" si="52"/>
        <v>1-0,000289685755595987i</v>
      </c>
      <c r="X42" s="4">
        <f t="shared" si="68"/>
        <v>1.0000000419589177</v>
      </c>
      <c r="Y42" s="4">
        <f t="shared" si="69"/>
        <v>-2.8968574749272009E-4</v>
      </c>
      <c r="Z42" t="str">
        <f t="shared" si="53"/>
        <v>0,99999999376043+0,000375544832108877i</v>
      </c>
      <c r="AA42" s="4">
        <f t="shared" si="70"/>
        <v>1.0000000642773885</v>
      </c>
      <c r="AB42" s="4">
        <f t="shared" si="71"/>
        <v>3.7554481679726303E-4</v>
      </c>
      <c r="AC42" s="47" t="str">
        <f t="shared" si="72"/>
        <v>32,1773877698982-1,33024314135293i</v>
      </c>
      <c r="AD42" s="20">
        <f t="shared" si="73"/>
        <v>30.158431756626442</v>
      </c>
      <c r="AE42" s="43">
        <f t="shared" si="74"/>
        <v>-2.3673127984717595</v>
      </c>
      <c r="AF42" t="str">
        <f t="shared" si="54"/>
        <v>77,9756878975879</v>
      </c>
      <c r="AG42" t="str">
        <f t="shared" si="55"/>
        <v>1+0,0416203715460804i</v>
      </c>
      <c r="AH42">
        <f t="shared" si="75"/>
        <v>1.0008657528997751</v>
      </c>
      <c r="AI42">
        <f t="shared" si="76"/>
        <v>4.1596364123220361E-2</v>
      </c>
      <c r="AJ42" t="str">
        <f t="shared" si="56"/>
        <v>1+0,0000491351608530117i</v>
      </c>
      <c r="AK42">
        <f t="shared" si="77"/>
        <v>1.0000000012071319</v>
      </c>
      <c r="AL42">
        <f t="shared" si="78"/>
        <v>4.9135160813469952E-5</v>
      </c>
      <c r="AM42" t="str">
        <f t="shared" si="57"/>
        <v>1-0,000122378900657815i</v>
      </c>
      <c r="AN42">
        <f t="shared" si="79"/>
        <v>1.0000000074882975</v>
      </c>
      <c r="AO42">
        <f t="shared" si="80"/>
        <v>-1.2237890004687527E-4</v>
      </c>
      <c r="AP42" s="41" t="str">
        <f t="shared" si="81"/>
        <v>77,8406108500568-3,24546637594869i</v>
      </c>
      <c r="AQ42">
        <f t="shared" si="82"/>
        <v>37.831667790069979</v>
      </c>
      <c r="AR42" s="43">
        <f t="shared" si="83"/>
        <v>-2.3874926644837506</v>
      </c>
      <c r="AS42" t="str">
        <f t="shared" si="58"/>
        <v>-0,0000166666666666667</v>
      </c>
      <c r="AT42" t="str">
        <f t="shared" si="59"/>
        <v>7,47618769690157E-07i</v>
      </c>
      <c r="AU42">
        <f t="shared" si="84"/>
        <v>7.4761876969015699E-7</v>
      </c>
      <c r="AV42">
        <f t="shared" si="85"/>
        <v>1.5707963267948966</v>
      </c>
      <c r="AW42" t="str">
        <f t="shared" si="60"/>
        <v>1+0,000279807051825902i</v>
      </c>
      <c r="AX42">
        <f t="shared" si="86"/>
        <v>1.0000000391459924</v>
      </c>
      <c r="AY42">
        <f t="shared" si="87"/>
        <v>2.7980704452368571E-4</v>
      </c>
      <c r="AZ42" t="str">
        <f t="shared" si="61"/>
        <v>1+0,0407625294436585i</v>
      </c>
      <c r="BA42">
        <f t="shared" si="88"/>
        <v>1.0008304470821445</v>
      </c>
      <c r="BB42">
        <f t="shared" si="89"/>
        <v>4.0739975138632534E-2</v>
      </c>
      <c r="BC42" s="41" t="str">
        <f t="shared" si="90"/>
        <v>-0,90248133727162+22,293254438684i</v>
      </c>
      <c r="BD42">
        <f t="shared" si="91"/>
        <v>26.970580906084869</v>
      </c>
      <c r="BE42" s="43">
        <f t="shared" si="92"/>
        <v>92.318196870182319</v>
      </c>
      <c r="BF42" s="41" t="str">
        <f t="shared" si="93"/>
        <v>0,615956871009953+718,539212335644i</v>
      </c>
      <c r="BG42" s="20">
        <f t="shared" si="94"/>
        <v>57.129012662711318</v>
      </c>
      <c r="BH42" s="43">
        <f t="shared" si="95"/>
        <v>89.950884071710561</v>
      </c>
      <c r="BI42" s="41" t="str">
        <f t="shared" si="96"/>
        <v>2,10230911721877+1738,24951617794i</v>
      </c>
      <c r="BJ42" s="20">
        <f t="shared" si="97"/>
        <v>64.802248696154848</v>
      </c>
      <c r="BK42" s="43">
        <f t="shared" si="98"/>
        <v>89.930704205698575</v>
      </c>
      <c r="BL42">
        <f t="shared" si="99"/>
        <v>57.129012662711318</v>
      </c>
      <c r="BM42" s="43">
        <f t="shared" si="100"/>
        <v>89.950884071710561</v>
      </c>
    </row>
    <row r="43" spans="1:65" x14ac:dyDescent="0.25">
      <c r="B43" s="1">
        <f>wz_rhp/(2*PI())</f>
        <v>59989.170857714409</v>
      </c>
      <c r="C43" t="s">
        <v>65</v>
      </c>
      <c r="N43" s="9">
        <v>25</v>
      </c>
      <c r="O43" s="34">
        <f t="shared" si="62"/>
        <v>17.782794100389236</v>
      </c>
      <c r="P43" s="33" t="str">
        <f t="shared" si="50"/>
        <v>32,2315671197498</v>
      </c>
      <c r="Q43" s="4" t="str">
        <f t="shared" si="63"/>
        <v>1+0,0416723765708773i</v>
      </c>
      <c r="R43" s="4">
        <f t="shared" si="64"/>
        <v>1.0008679168447079</v>
      </c>
      <c r="S43" s="4">
        <f t="shared" si="65"/>
        <v>4.1648279105597388E-2</v>
      </c>
      <c r="T43" s="4" t="str">
        <f t="shared" si="51"/>
        <v>1+0,0000502796657754743i</v>
      </c>
      <c r="U43" s="4">
        <f t="shared" si="66"/>
        <v>1.0000000012640224</v>
      </c>
      <c r="V43" s="4">
        <f t="shared" si="67"/>
        <v>5.0279665733104553E-5</v>
      </c>
      <c r="W43" t="str">
        <f t="shared" si="52"/>
        <v>1-0,000296433403664927i</v>
      </c>
      <c r="X43" s="4">
        <f t="shared" si="68"/>
        <v>1.0000000439363805</v>
      </c>
      <c r="Y43" s="4">
        <f t="shared" si="69"/>
        <v>-2.9643339498212006E-4</v>
      </c>
      <c r="Z43" t="str">
        <f t="shared" si="53"/>
        <v>0,999999993466368+0,000384292394984265i</v>
      </c>
      <c r="AA43" s="4">
        <f t="shared" si="70"/>
        <v>1.0000000673066882</v>
      </c>
      <c r="AB43" s="4">
        <f t="shared" si="71"/>
        <v>3.8429237857757521E-4</v>
      </c>
      <c r="AC43" s="47" t="str">
        <f t="shared" si="72"/>
        <v>32,1748388023141-1,36112226292181i</v>
      </c>
      <c r="AD43" s="20">
        <f t="shared" si="73"/>
        <v>30.158092881734596</v>
      </c>
      <c r="AE43" s="43">
        <f t="shared" si="74"/>
        <v>-2.4223925179225345</v>
      </c>
      <c r="AF43" t="str">
        <f t="shared" si="54"/>
        <v>77,9756878975879</v>
      </c>
      <c r="AG43" t="str">
        <f t="shared" si="55"/>
        <v>1+0,0425898345392252i</v>
      </c>
      <c r="AH43">
        <f t="shared" si="75"/>
        <v>1.0009065360991898</v>
      </c>
      <c r="AI43">
        <f t="shared" si="76"/>
        <v>4.2564111380347089E-2</v>
      </c>
      <c r="AJ43" t="str">
        <f t="shared" si="56"/>
        <v>1+0,0000502796657754743i</v>
      </c>
      <c r="AK43">
        <f t="shared" si="77"/>
        <v>1.0000000012640224</v>
      </c>
      <c r="AL43">
        <f t="shared" si="78"/>
        <v>5.0279665733104553E-5</v>
      </c>
      <c r="AM43" t="str">
        <f t="shared" si="57"/>
        <v>1-0,000125229471446164i</v>
      </c>
      <c r="AN43">
        <f t="shared" si="79"/>
        <v>1.0000000078412101</v>
      </c>
      <c r="AO43">
        <f t="shared" si="80"/>
        <v>-1.2522947079153028E-4</v>
      </c>
      <c r="AP43" s="41" t="str">
        <f t="shared" si="81"/>
        <v>77,8342563912464-3,32079236384178i</v>
      </c>
      <c r="AQ43">
        <f t="shared" si="82"/>
        <v>37.831313868888692</v>
      </c>
      <c r="AR43" s="43">
        <f t="shared" si="83"/>
        <v>-2.4430382483238224</v>
      </c>
      <c r="AS43" t="str">
        <f t="shared" si="58"/>
        <v>-0,0000166666666666667</v>
      </c>
      <c r="AT43" t="str">
        <f t="shared" si="59"/>
        <v>7,65033047921497E-07i</v>
      </c>
      <c r="AU43">
        <f t="shared" si="84"/>
        <v>7.6503304792149699E-7</v>
      </c>
      <c r="AV43">
        <f t="shared" si="85"/>
        <v>1.5707963267948966</v>
      </c>
      <c r="AW43" t="str">
        <f t="shared" si="60"/>
        <v>1+0,000286324595324182i</v>
      </c>
      <c r="AX43">
        <f t="shared" si="86"/>
        <v>1.000000040990886</v>
      </c>
      <c r="AY43">
        <f t="shared" si="87"/>
        <v>2.8632458749971632E-4</v>
      </c>
      <c r="AZ43" t="str">
        <f t="shared" si="61"/>
        <v>1+0,0417120107273335i</v>
      </c>
      <c r="BA43">
        <f t="shared" si="88"/>
        <v>1.0008695678453396</v>
      </c>
      <c r="BB43">
        <f t="shared" si="89"/>
        <v>4.1687844487957329E-2</v>
      </c>
      <c r="BC43" s="41" t="str">
        <f t="shared" si="90"/>
        <v>-0,902481333941652+21,7858096437524i</v>
      </c>
      <c r="BD43">
        <f t="shared" si="91"/>
        <v>26.770920400105993</v>
      </c>
      <c r="BE43" s="43">
        <f t="shared" si="92"/>
        <v>92.37213235572311</v>
      </c>
      <c r="BF43" s="41" t="str">
        <f t="shared" si="93"/>
        <v>0,615959080218008+702,183300901133i</v>
      </c>
      <c r="BG43" s="20">
        <f t="shared" si="94"/>
        <v>56.929013281840597</v>
      </c>
      <c r="BH43" s="43">
        <f t="shared" si="95"/>
        <v>89.949739837800578</v>
      </c>
      <c r="BI43" s="41" t="str">
        <f t="shared" si="96"/>
        <v>2,10218677075498+1698,67924662498i</v>
      </c>
      <c r="BJ43" s="20">
        <f t="shared" si="97"/>
        <v>64.602234268994707</v>
      </c>
      <c r="BK43" s="43">
        <f t="shared" si="98"/>
        <v>89.929094107399294</v>
      </c>
      <c r="BL43">
        <f t="shared" si="99"/>
        <v>56.929013281840597</v>
      </c>
      <c r="BM43" s="43">
        <f t="shared" si="100"/>
        <v>89.949739837800578</v>
      </c>
    </row>
    <row r="44" spans="1:65" x14ac:dyDescent="0.25">
      <c r="B44" s="1"/>
      <c r="N44" s="9">
        <v>26</v>
      </c>
      <c r="O44" s="34">
        <f t="shared" si="62"/>
        <v>18.197008586099841</v>
      </c>
      <c r="P44" s="33" t="str">
        <f t="shared" si="50"/>
        <v>32,2315671197498</v>
      </c>
      <c r="Q44" s="4" t="str">
        <f t="shared" si="63"/>
        <v>1+0,0426430509166635i</v>
      </c>
      <c r="R44" s="4">
        <f t="shared" si="64"/>
        <v>1.0009088019352619</v>
      </c>
      <c r="S44" s="4">
        <f t="shared" si="65"/>
        <v>4.2617231283466436E-2</v>
      </c>
      <c r="T44" s="4" t="str">
        <f t="shared" si="51"/>
        <v>1+0,0000514508296422614i</v>
      </c>
      <c r="U44" s="4">
        <f t="shared" si="66"/>
        <v>1.0000000013235939</v>
      </c>
      <c r="V44" s="4">
        <f t="shared" si="67"/>
        <v>5.1450829596861398E-5</v>
      </c>
      <c r="W44" t="str">
        <f t="shared" si="52"/>
        <v>1-0,000303338224648253i</v>
      </c>
      <c r="X44" s="4">
        <f t="shared" si="68"/>
        <v>1.0000000460070382</v>
      </c>
      <c r="Y44" s="4">
        <f t="shared" si="69"/>
        <v>-3.0333821534445782E-4</v>
      </c>
      <c r="Z44" t="str">
        <f t="shared" si="53"/>
        <v>0,999999993158448+0,000393243714774186i</v>
      </c>
      <c r="AA44" s="4">
        <f t="shared" si="70"/>
        <v>1.0000000704787553</v>
      </c>
      <c r="AB44" s="4">
        <f t="shared" si="71"/>
        <v>3.9324369719410094E-4</v>
      </c>
      <c r="AC44" s="47" t="str">
        <f t="shared" si="72"/>
        <v>32,1721701318753-1,3927130729103i</v>
      </c>
      <c r="AD44" s="20">
        <f t="shared" si="73"/>
        <v>30.157738064498076</v>
      </c>
      <c r="AE44" s="43">
        <f t="shared" si="74"/>
        <v>-2.4787507753607958</v>
      </c>
      <c r="AF44" t="str">
        <f t="shared" si="54"/>
        <v>77,9756878975879</v>
      </c>
      <c r="AG44" t="str">
        <f t="shared" si="55"/>
        <v>1+0,043581879226386i</v>
      </c>
      <c r="AH44">
        <f t="shared" si="75"/>
        <v>1.0009492395705706</v>
      </c>
      <c r="AI44">
        <f t="shared" si="76"/>
        <v>4.3554317776595436E-2</v>
      </c>
      <c r="AJ44" t="str">
        <f t="shared" si="56"/>
        <v>1+0,0000514508296422614i</v>
      </c>
      <c r="AK44">
        <f t="shared" si="77"/>
        <v>1.0000000013235939</v>
      </c>
      <c r="AL44">
        <f t="shared" si="78"/>
        <v>5.1450829596861398E-5</v>
      </c>
      <c r="AM44" t="str">
        <f t="shared" si="57"/>
        <v>1-0,000128146440557883i</v>
      </c>
      <c r="AN44">
        <f t="shared" si="79"/>
        <v>1.000000008210755</v>
      </c>
      <c r="AO44">
        <f t="shared" si="80"/>
        <v>-1.2814643985643032E-4</v>
      </c>
      <c r="AP44" s="41" t="str">
        <f t="shared" si="81"/>
        <v>77,8276035659485-3,39785361211009i</v>
      </c>
      <c r="AQ44">
        <f t="shared" si="82"/>
        <v>37.830943298827229</v>
      </c>
      <c r="AR44" s="43">
        <f t="shared" si="83"/>
        <v>-2.4998729229455896</v>
      </c>
      <c r="AS44" t="str">
        <f t="shared" si="58"/>
        <v>-0,0000166666666666667</v>
      </c>
      <c r="AT44" t="str">
        <f t="shared" si="59"/>
        <v>7,82852956801254E-07i</v>
      </c>
      <c r="AU44">
        <f t="shared" si="84"/>
        <v>7.8285295680125397E-7</v>
      </c>
      <c r="AV44">
        <f t="shared" si="85"/>
        <v>1.5707963267948966</v>
      </c>
      <c r="AW44" t="str">
        <f t="shared" si="60"/>
        <v>1+0,000292993951912859i</v>
      </c>
      <c r="AX44">
        <f t="shared" si="86"/>
        <v>1.0000000429227269</v>
      </c>
      <c r="AY44">
        <f t="shared" si="87"/>
        <v>2.9299394352879298E-4</v>
      </c>
      <c r="AZ44" t="str">
        <f t="shared" si="61"/>
        <v>1+0,0426836082712201i</v>
      </c>
      <c r="BA44">
        <f t="shared" si="88"/>
        <v>1.0009105306744708</v>
      </c>
      <c r="BB44">
        <f t="shared" si="89"/>
        <v>4.2657714951277195E-2</v>
      </c>
      <c r="BC44" s="41" t="str">
        <f t="shared" si="90"/>
        <v>-0,902481330454754+21,289915973463i</v>
      </c>
      <c r="BD44">
        <f t="shared" si="91"/>
        <v>26.571275865542674</v>
      </c>
      <c r="BE44" s="43">
        <f t="shared" si="92"/>
        <v>92.427319713993199</v>
      </c>
      <c r="BF44" s="41" t="str">
        <f t="shared" si="93"/>
        <v>0,615961393172221+686,199696338563i</v>
      </c>
      <c r="BG44" s="20">
        <f t="shared" si="94"/>
        <v>56.72901393004075</v>
      </c>
      <c r="BH44" s="43">
        <f t="shared" si="95"/>
        <v>89.948568938632405</v>
      </c>
      <c r="BI44" s="41" t="str">
        <f t="shared" si="96"/>
        <v>2,1020586796492+1660,00963978358i</v>
      </c>
      <c r="BJ44" s="20">
        <f t="shared" si="97"/>
        <v>64.402219164369896</v>
      </c>
      <c r="BK44" s="43">
        <f t="shared" si="98"/>
        <v>89.927446791047615</v>
      </c>
      <c r="BL44">
        <f t="shared" si="99"/>
        <v>56.72901393004075</v>
      </c>
      <c r="BM44" s="43">
        <f t="shared" si="100"/>
        <v>89.948568938632405</v>
      </c>
    </row>
    <row r="45" spans="1:65" x14ac:dyDescent="0.25">
      <c r="A45" t="s">
        <v>219</v>
      </c>
      <c r="B45" s="18">
        <f>1/(Cout*Resr)</f>
        <v>2222222.2222222225</v>
      </c>
      <c r="C45" t="s">
        <v>216</v>
      </c>
      <c r="E45" t="s">
        <v>209</v>
      </c>
      <c r="N45" s="9">
        <v>27</v>
      </c>
      <c r="O45" s="34">
        <f t="shared" si="62"/>
        <v>18.62087136662868</v>
      </c>
      <c r="P45" s="33" t="str">
        <f t="shared" si="50"/>
        <v>32,2315671197498</v>
      </c>
      <c r="Q45" s="4" t="str">
        <f t="shared" si="63"/>
        <v>1+0,0436363351724931i</v>
      </c>
      <c r="R45" s="4">
        <f t="shared" si="64"/>
        <v>1.0009516120908573</v>
      </c>
      <c r="S45" s="4">
        <f t="shared" si="65"/>
        <v>4.3608670357438636E-2</v>
      </c>
      <c r="T45" s="4" t="str">
        <f t="shared" si="51"/>
        <v>1+0,0000526492734199569i</v>
      </c>
      <c r="U45" s="4">
        <f t="shared" si="66"/>
        <v>1.0000000013859729</v>
      </c>
      <c r="V45" s="4">
        <f t="shared" si="67"/>
        <v>5.264927337130992E-5</v>
      </c>
      <c r="W45" t="str">
        <f t="shared" si="52"/>
        <v>1-0,000310403879573442i</v>
      </c>
      <c r="X45" s="4">
        <f t="shared" si="68"/>
        <v>1.0000000481752831</v>
      </c>
      <c r="Y45" s="4">
        <f t="shared" si="69"/>
        <v>-3.1040386960424587E-4</v>
      </c>
      <c r="Z45" t="str">
        <f t="shared" si="53"/>
        <v>0,999999992836015+0,000402403537586876i</v>
      </c>
      <c r="AA45" s="4">
        <f t="shared" si="70"/>
        <v>1.0000000738003159</v>
      </c>
      <c r="AB45" s="4">
        <f t="shared" si="71"/>
        <v>4.0240351874947579E-4</v>
      </c>
      <c r="AC45" s="47" t="str">
        <f t="shared" si="72"/>
        <v>32,1693761581725-1,42503160885945i</v>
      </c>
      <c r="AD45" s="20">
        <f t="shared" si="73"/>
        <v>30.157366556306073</v>
      </c>
      <c r="AE45" s="43">
        <f t="shared" si="74"/>
        <v>-2.5364170354582942</v>
      </c>
      <c r="AF45" t="str">
        <f t="shared" si="54"/>
        <v>77,9756878975879</v>
      </c>
      <c r="AG45" t="str">
        <f t="shared" si="55"/>
        <v>1+0,044597031602787i</v>
      </c>
      <c r="AH45">
        <f t="shared" si="75"/>
        <v>1.0009939536419687</v>
      </c>
      <c r="AI45">
        <f t="shared" si="76"/>
        <v>4.4567500560831294E-2</v>
      </c>
      <c r="AJ45" t="str">
        <f t="shared" si="56"/>
        <v>1+0,0000526492734199569i</v>
      </c>
      <c r="AK45">
        <f t="shared" si="77"/>
        <v>1.0000000013859729</v>
      </c>
      <c r="AL45">
        <f t="shared" si="78"/>
        <v>5.264927337130992E-5</v>
      </c>
      <c r="AM45" t="str">
        <f t="shared" si="57"/>
        <v>1-0,000131131354608603i</v>
      </c>
      <c r="AN45">
        <f t="shared" si="79"/>
        <v>1.0000000085977161</v>
      </c>
      <c r="AO45">
        <f t="shared" si="80"/>
        <v>-1.311313538569829E-4</v>
      </c>
      <c r="AP45" s="41" t="str">
        <f t="shared" si="81"/>
        <v>77,8206384193561-3,4766891652054i</v>
      </c>
      <c r="AQ45">
        <f t="shared" si="82"/>
        <v>37.83055529822451</v>
      </c>
      <c r="AR45" s="43">
        <f t="shared" si="83"/>
        <v>-2.5580263775617951</v>
      </c>
      <c r="AS45" t="str">
        <f t="shared" si="58"/>
        <v>-0,0000166666666666667</v>
      </c>
      <c r="AT45" t="str">
        <f t="shared" si="59"/>
        <v>8,01087944680991E-07i</v>
      </c>
      <c r="AU45">
        <f t="shared" si="84"/>
        <v>8.0108794468099103E-7</v>
      </c>
      <c r="AV45">
        <f t="shared" si="85"/>
        <v>1.5707963267948966</v>
      </c>
      <c r="AW45" t="str">
        <f t="shared" si="60"/>
        <v>1+0,000299818657773072i</v>
      </c>
      <c r="AX45">
        <f t="shared" si="86"/>
        <v>1.0000000449456128</v>
      </c>
      <c r="AY45">
        <f t="shared" si="87"/>
        <v>2.9981864878938342E-4</v>
      </c>
      <c r="AZ45" t="str">
        <f t="shared" si="61"/>
        <v>1+0,0436778372291963i</v>
      </c>
      <c r="BA45">
        <f t="shared" si="88"/>
        <v>1.0009534222255401</v>
      </c>
      <c r="BB45">
        <f t="shared" si="89"/>
        <v>4.3650093464131269E-2</v>
      </c>
      <c r="BC45" s="41" t="str">
        <f t="shared" si="90"/>
        <v>-0,90248132680352+20,805310498428i</v>
      </c>
      <c r="BD45">
        <f t="shared" si="91"/>
        <v>26.371648052365416</v>
      </c>
      <c r="BE45" s="43">
        <f t="shared" si="92"/>
        <v>92.483787787651366</v>
      </c>
      <c r="BF45" s="41" t="str">
        <f t="shared" si="93"/>
        <v>0,615963814726221+670,579923928606i</v>
      </c>
      <c r="BG45" s="20">
        <f t="shared" si="94"/>
        <v>56.529014608671488</v>
      </c>
      <c r="BH45" s="43">
        <f t="shared" si="95"/>
        <v>89.947370752193081</v>
      </c>
      <c r="BI45" s="41" t="str">
        <f t="shared" si="96"/>
        <v>2,1019245752213+1622,2201925513i</v>
      </c>
      <c r="BJ45" s="20">
        <f t="shared" si="97"/>
        <v>64.20220335058994</v>
      </c>
      <c r="BK45" s="43">
        <f t="shared" si="98"/>
        <v>89.925761410089578</v>
      </c>
      <c r="BL45">
        <f t="shared" si="99"/>
        <v>56.529014608671488</v>
      </c>
      <c r="BM45" s="43">
        <f t="shared" si="100"/>
        <v>89.947370752193081</v>
      </c>
    </row>
    <row r="46" spans="1:65" x14ac:dyDescent="0.25">
      <c r="B46" s="18">
        <f>wz_esr/(2*PI())</f>
        <v>353677.65131532302</v>
      </c>
      <c r="C46" t="s">
        <v>65</v>
      </c>
      <c r="N46" s="9">
        <v>28</v>
      </c>
      <c r="O46" s="34">
        <f t="shared" si="62"/>
        <v>19.054607179632477</v>
      </c>
      <c r="P46" s="33" t="str">
        <f t="shared" si="50"/>
        <v>32,2315671197498</v>
      </c>
      <c r="Q46" s="4" t="str">
        <f t="shared" si="63"/>
        <v>1+0,0446527559908264i</v>
      </c>
      <c r="R46" s="4">
        <f t="shared" si="64"/>
        <v>1.000996437864579</v>
      </c>
      <c r="S46" s="4">
        <f t="shared" si="65"/>
        <v>4.4623114200902099E-2</v>
      </c>
      <c r="T46" s="4" t="str">
        <f t="shared" si="51"/>
        <v>1+0,0000538756325393153i</v>
      </c>
      <c r="U46" s="4">
        <f t="shared" si="66"/>
        <v>1.0000000014512918</v>
      </c>
      <c r="V46" s="4">
        <f t="shared" si="67"/>
        <v>5.3875632487189123E-5</v>
      </c>
      <c r="W46" t="str">
        <f t="shared" si="52"/>
        <v>1-0,000317634114744262i</v>
      </c>
      <c r="X46" s="4">
        <f t="shared" si="68"/>
        <v>1.0000000504457141</v>
      </c>
      <c r="Y46" s="4">
        <f t="shared" si="69"/>
        <v>-3.1763410406207587E-4</v>
      </c>
      <c r="Z46" t="str">
        <f t="shared" si="53"/>
        <v>0,999999992498387+0,000411776720081635i</v>
      </c>
      <c r="AA46" s="4">
        <f t="shared" si="70"/>
        <v>1.0000000772784177</v>
      </c>
      <c r="AB46" s="4">
        <f t="shared" si="71"/>
        <v>4.11776699896997E-4</v>
      </c>
      <c r="AC46" s="47" t="str">
        <f t="shared" si="72"/>
        <v>32,1664510207976-1,45809424353489i</v>
      </c>
      <c r="AD46" s="20">
        <f t="shared" si="73"/>
        <v>30.156977573529463</v>
      </c>
      <c r="AE46" s="43">
        <f t="shared" si="74"/>
        <v>-2.595421426679954</v>
      </c>
      <c r="AF46" t="str">
        <f t="shared" si="54"/>
        <v>77,9756878975879</v>
      </c>
      <c r="AG46" t="str">
        <f t="shared" si="55"/>
        <v>1+0,0456358299156552i</v>
      </c>
      <c r="AH46">
        <f t="shared" si="75"/>
        <v>1.0010407728819495</v>
      </c>
      <c r="AI46">
        <f t="shared" si="76"/>
        <v>4.5604188610664363E-2</v>
      </c>
      <c r="AJ46" t="str">
        <f t="shared" si="56"/>
        <v>1+0,0000538756325393153i</v>
      </c>
      <c r="AK46">
        <f t="shared" si="77"/>
        <v>1.0000000014512918</v>
      </c>
      <c r="AL46">
        <f t="shared" si="78"/>
        <v>5.3875632487189123E-5</v>
      </c>
      <c r="AM46" t="str">
        <f t="shared" si="57"/>
        <v>1-0,000134185796239266i</v>
      </c>
      <c r="AN46">
        <f t="shared" si="79"/>
        <v>1.000000009002914</v>
      </c>
      <c r="AO46">
        <f t="shared" si="80"/>
        <v>-1.3418579543389057E-4</v>
      </c>
      <c r="AP46" s="41" t="str">
        <f t="shared" si="81"/>
        <v>77,8133463492474-3,55733887942189i</v>
      </c>
      <c r="AQ46">
        <f t="shared" si="82"/>
        <v>37.830149048867206</v>
      </c>
      <c r="AR46" s="43">
        <f t="shared" si="83"/>
        <v>-2.6175289688984953</v>
      </c>
      <c r="AS46" t="str">
        <f t="shared" si="58"/>
        <v>-0,0000166666666666667</v>
      </c>
      <c r="AT46" t="str">
        <f t="shared" si="59"/>
        <v>8,19747679992651E-07i</v>
      </c>
      <c r="AU46">
        <f t="shared" si="84"/>
        <v>8.1974767999265095E-7</v>
      </c>
      <c r="AV46">
        <f t="shared" si="85"/>
        <v>1.5707963267948966</v>
      </c>
      <c r="AW46" t="str">
        <f t="shared" si="60"/>
        <v>1+0,000306802331454206i</v>
      </c>
      <c r="AX46">
        <f t="shared" si="86"/>
        <v>1.0000000470638342</v>
      </c>
      <c r="AY46">
        <f t="shared" si="87"/>
        <v>3.0680232182801027E-4</v>
      </c>
      <c r="AZ46" t="str">
        <f t="shared" si="61"/>
        <v>1+0,044695224754616i</v>
      </c>
      <c r="BA46">
        <f t="shared" si="88"/>
        <v>1.0009983332233203</v>
      </c>
      <c r="BB46">
        <f t="shared" si="89"/>
        <v>4.4665498375814912E-2</v>
      </c>
      <c r="BC46" s="41" t="str">
        <f t="shared" si="90"/>
        <v>-0,902481322980209+20,3317362744102i</v>
      </c>
      <c r="BD46">
        <f t="shared" si="91"/>
        <v>26.172037745626238</v>
      </c>
      <c r="BE46" s="43">
        <f t="shared" si="92"/>
        <v>92.541566068597064</v>
      </c>
      <c r="BF46" s="41" t="str">
        <f t="shared" si="93"/>
        <v>0,61596634995951+655,315701860525i</v>
      </c>
      <c r="BG46" s="20">
        <f t="shared" si="94"/>
        <v>56.329015319155708</v>
      </c>
      <c r="BH46" s="43">
        <f t="shared" si="95"/>
        <v>89.946144641917115</v>
      </c>
      <c r="BI46" s="41" t="str">
        <f t="shared" si="96"/>
        <v>2,10178417632576+1585,29086850043i</v>
      </c>
      <c r="BJ46" s="20">
        <f t="shared" si="97"/>
        <v>64.002186794493454</v>
      </c>
      <c r="BK46" s="43">
        <f t="shared" si="98"/>
        <v>89.924037099698566</v>
      </c>
      <c r="BL46">
        <f t="shared" si="99"/>
        <v>56.329015319155708</v>
      </c>
      <c r="BM46" s="43">
        <f t="shared" si="100"/>
        <v>89.946144641917115</v>
      </c>
    </row>
    <row r="47" spans="1:65" x14ac:dyDescent="0.25">
      <c r="B47" s="1"/>
      <c r="N47" s="9">
        <v>29</v>
      </c>
      <c r="O47" s="34">
        <f t="shared" si="62"/>
        <v>19.498445997580465</v>
      </c>
      <c r="P47" s="33" t="str">
        <f t="shared" si="50"/>
        <v>32,2315671197498</v>
      </c>
      <c r="Q47" s="4" t="str">
        <f t="shared" si="63"/>
        <v>1+0,0456928522914352i</v>
      </c>
      <c r="R47" s="4">
        <f t="shared" si="64"/>
        <v>1.0010433740605482</v>
      </c>
      <c r="S47" s="4">
        <f t="shared" si="65"/>
        <v>4.5661092328971982E-2</v>
      </c>
      <c r="T47" s="4" t="str">
        <f t="shared" si="51"/>
        <v>1+0,0000551305572321744i</v>
      </c>
      <c r="U47" s="4">
        <f t="shared" si="66"/>
        <v>1.000000001519689</v>
      </c>
      <c r="V47" s="4">
        <f t="shared" si="67"/>
        <v>5.5130557176320194E-5</v>
      </c>
      <c r="W47" t="str">
        <f t="shared" si="52"/>
        <v>1-0,000325032763727105i</v>
      </c>
      <c r="X47" s="4">
        <f t="shared" si="68"/>
        <v>1.0000000528231474</v>
      </c>
      <c r="Y47" s="4">
        <f t="shared" si="69"/>
        <v>-3.2503275228093638E-4</v>
      </c>
      <c r="Z47" t="str">
        <f t="shared" si="53"/>
        <v>0,999999992144847+0,000421368232043892i</v>
      </c>
      <c r="AA47" s="4">
        <f t="shared" si="70"/>
        <v>1.0000000809204372</v>
      </c>
      <c r="AB47" s="4">
        <f t="shared" si="71"/>
        <v>4.2136821041566279E-4</v>
      </c>
      <c r="AC47" s="47" t="str">
        <f t="shared" si="72"/>
        <v>32,1633885874672-1,49191769002593i</v>
      </c>
      <c r="AD47" s="20">
        <f t="shared" si="73"/>
        <v>30.156570295895492</v>
      </c>
      <c r="AE47" s="43">
        <f t="shared" si="74"/>
        <v>-2.6557947551458736</v>
      </c>
      <c r="AF47" t="str">
        <f t="shared" si="54"/>
        <v>77,9756878975879</v>
      </c>
      <c r="AG47" t="str">
        <f t="shared" si="55"/>
        <v>1+0,0466988249496065i</v>
      </c>
      <c r="AH47">
        <f t="shared" si="75"/>
        <v>1.0010897962978516</v>
      </c>
      <c r="AI47">
        <f t="shared" si="76"/>
        <v>4.666492267353585E-2</v>
      </c>
      <c r="AJ47" t="str">
        <f t="shared" si="56"/>
        <v>1+0,0000551305572321744i</v>
      </c>
      <c r="AK47">
        <f t="shared" si="77"/>
        <v>1.000000001519689</v>
      </c>
      <c r="AL47">
        <f t="shared" si="78"/>
        <v>5.5130557176320194E-5</v>
      </c>
      <c r="AM47" t="str">
        <f t="shared" si="57"/>
        <v>1-0,000137311384955255i</v>
      </c>
      <c r="AN47">
        <f t="shared" si="79"/>
        <v>1.0000000094272081</v>
      </c>
      <c r="AO47">
        <f t="shared" si="80"/>
        <v>-1.3731138409227967E-4</v>
      </c>
      <c r="AP47" s="41" t="str">
        <f t="shared" si="81"/>
        <v>77,8057120764571-3,63984343491165i</v>
      </c>
      <c r="AQ47">
        <f t="shared" si="82"/>
        <v>37.829723694294607</v>
      </c>
      <c r="AR47" s="43">
        <f t="shared" si="83"/>
        <v>-2.6784117350371224</v>
      </c>
      <c r="AS47" t="str">
        <f t="shared" si="58"/>
        <v>-0,0000166666666666667</v>
      </c>
      <c r="AT47" t="str">
        <f t="shared" si="59"/>
        <v>8,38842056374886E-07i</v>
      </c>
      <c r="AU47">
        <f t="shared" si="84"/>
        <v>8.3884205637488599E-7</v>
      </c>
      <c r="AV47">
        <f t="shared" si="85"/>
        <v>1.5707963267948966</v>
      </c>
      <c r="AW47" t="str">
        <f t="shared" si="60"/>
        <v>1+0,000313948675792487i</v>
      </c>
      <c r="AX47">
        <f t="shared" si="86"/>
        <v>1.0000000492818844</v>
      </c>
      <c r="AY47">
        <f t="shared" si="87"/>
        <v>3.1394866547783249E-4</v>
      </c>
      <c r="AZ47" t="str">
        <f t="shared" si="61"/>
        <v>1+0,0457363102798119i</v>
      </c>
      <c r="BA47">
        <f t="shared" si="88"/>
        <v>1.0010453586516503</v>
      </c>
      <c r="BB47">
        <f t="shared" si="89"/>
        <v>4.5704459687241662E-2</v>
      </c>
      <c r="BC47" s="41" t="str">
        <f t="shared" si="90"/>
        <v>-0,902481318976712+19,8689422060872i</v>
      </c>
      <c r="BD47">
        <f t="shared" si="91"/>
        <v>25.972445767086487</v>
      </c>
      <c r="BE47" s="43">
        <f t="shared" si="92"/>
        <v>92.600684711489095</v>
      </c>
      <c r="BF47" s="41" t="str">
        <f t="shared" si="93"/>
        <v>0,615969004186397+640,39893684101i</v>
      </c>
      <c r="BG47" s="20">
        <f t="shared" si="94"/>
        <v>56.129016062981982</v>
      </c>
      <c r="BH47" s="43">
        <f t="shared" si="95"/>
        <v>89.944889956343232</v>
      </c>
      <c r="BI47" s="41" t="str">
        <f t="shared" si="96"/>
        <v>2,10163718878221+1549,20208725459i</v>
      </c>
      <c r="BJ47" s="20">
        <f t="shared" si="97"/>
        <v>63.802169461381062</v>
      </c>
      <c r="BK47" s="43">
        <f t="shared" si="98"/>
        <v>89.922272976451978</v>
      </c>
      <c r="BL47">
        <f t="shared" si="99"/>
        <v>56.129016062981982</v>
      </c>
      <c r="BM47" s="43">
        <f t="shared" si="100"/>
        <v>89.944889956343232</v>
      </c>
    </row>
    <row r="48" spans="1:65" x14ac:dyDescent="0.25">
      <c r="A48" t="s">
        <v>212</v>
      </c>
      <c r="B48" s="1">
        <f>(Vsl*Fsw)</f>
        <v>19800</v>
      </c>
      <c r="C48" t="s">
        <v>150</v>
      </c>
      <c r="E48" t="s">
        <v>213</v>
      </c>
      <c r="N48" s="9">
        <v>30</v>
      </c>
      <c r="O48" s="34">
        <f t="shared" si="62"/>
        <v>19.952623149688804</v>
      </c>
      <c r="P48" s="33" t="str">
        <f t="shared" si="50"/>
        <v>32,2315671197498</v>
      </c>
      <c r="Q48" s="4" t="str">
        <f t="shared" si="63"/>
        <v>1+0,0467571755471453i</v>
      </c>
      <c r="R48" s="4">
        <f t="shared" si="64"/>
        <v>1.0010925199326717</v>
      </c>
      <c r="S48" s="4">
        <f t="shared" si="65"/>
        <v>4.6723146139769994E-2</v>
      </c>
      <c r="T48" s="4" t="str">
        <f t="shared" si="51"/>
        <v>1+0,0000564147128762173i</v>
      </c>
      <c r="U48" s="4">
        <f t="shared" si="66"/>
        <v>1.0000000015913098</v>
      </c>
      <c r="V48" s="4">
        <f t="shared" si="67"/>
        <v>5.6414712816368437E-5</v>
      </c>
      <c r="W48" t="str">
        <f t="shared" si="52"/>
        <v>1-0,000332603749383593i</v>
      </c>
      <c r="X48" s="4">
        <f t="shared" si="68"/>
        <v>1.0000000553126256</v>
      </c>
      <c r="Y48" s="4">
        <f t="shared" si="69"/>
        <v>-3.3260373711880236E-4</v>
      </c>
      <c r="Z48" t="str">
        <f t="shared" si="53"/>
        <v>0,999999991774645+0,000431183159020246i</v>
      </c>
      <c r="AA48" s="4">
        <f t="shared" si="70"/>
        <v>1.0000000847340997</v>
      </c>
      <c r="AB48" s="4">
        <f t="shared" si="71"/>
        <v>4.3118313584518094E-4</v>
      </c>
      <c r="AC48" s="47" t="str">
        <f t="shared" si="72"/>
        <v>32,1601824416236-1,52651900677373i</v>
      </c>
      <c r="AD48" s="20">
        <f t="shared" si="73"/>
        <v>30.15614386478854</v>
      </c>
      <c r="AE48" s="43">
        <f t="shared" si="74"/>
        <v>-2.717568518703291</v>
      </c>
      <c r="AF48" t="str">
        <f t="shared" si="54"/>
        <v>77,9756878975879</v>
      </c>
      <c r="AG48" t="str">
        <f t="shared" si="55"/>
        <v>1+0,047786580318678i</v>
      </c>
      <c r="AH48">
        <f t="shared" si="75"/>
        <v>1.0011411275432418</v>
      </c>
      <c r="AI48">
        <f t="shared" si="76"/>
        <v>4.775025561131778E-2</v>
      </c>
      <c r="AJ48" t="str">
        <f t="shared" si="56"/>
        <v>1+0,0000564147128762173i</v>
      </c>
      <c r="AK48">
        <f t="shared" si="77"/>
        <v>1.0000000015913098</v>
      </c>
      <c r="AL48">
        <f t="shared" si="78"/>
        <v>5.6414712816368437E-5</v>
      </c>
      <c r="AM48" t="str">
        <f t="shared" si="57"/>
        <v>1-0,000140509777985078i</v>
      </c>
      <c r="AN48">
        <f t="shared" si="79"/>
        <v>1.0000000098714987</v>
      </c>
      <c r="AO48">
        <f t="shared" si="80"/>
        <v>-1.4050977706038328E-4</v>
      </c>
      <c r="AP48" s="41" t="str">
        <f t="shared" si="81"/>
        <v>77,797719614049-3,7242443474974i</v>
      </c>
      <c r="AQ48">
        <f t="shared" si="82"/>
        <v>37.829278338026178</v>
      </c>
      <c r="AR48" s="43">
        <f t="shared" si="83"/>
        <v>-2.7407064094584492</v>
      </c>
      <c r="AS48" t="str">
        <f t="shared" si="58"/>
        <v>-0,0000166666666666667</v>
      </c>
      <c r="AT48" t="str">
        <f t="shared" si="59"/>
        <v>8,58381197918798E-07i</v>
      </c>
      <c r="AU48">
        <f t="shared" si="84"/>
        <v>8.5838119791879801E-7</v>
      </c>
      <c r="AV48">
        <f t="shared" si="85"/>
        <v>1.5707963267948966</v>
      </c>
      <c r="AW48" t="str">
        <f t="shared" si="60"/>
        <v>1+0,000321261479874275i</v>
      </c>
      <c r="AX48">
        <f t="shared" si="86"/>
        <v>1.000000051604468</v>
      </c>
      <c r="AY48">
        <f t="shared" si="87"/>
        <v>3.212614688219236E-4</v>
      </c>
      <c r="AZ48" t="str">
        <f t="shared" si="61"/>
        <v>1+0,0468016458021098i</v>
      </c>
      <c r="BA48">
        <f t="shared" si="88"/>
        <v>1.0010945979525541</v>
      </c>
      <c r="BB48">
        <f t="shared" si="89"/>
        <v>4.6767519292368886E-2</v>
      </c>
      <c r="BC48" s="41" t="str">
        <f t="shared" si="90"/>
        <v>-0,902481314784537+19,4166829139182i</v>
      </c>
      <c r="BD48">
        <f t="shared" si="91"/>
        <v>25.772872976919512</v>
      </c>
      <c r="BE48" s="43">
        <f t="shared" si="92"/>
        <v>92.66117454746572</v>
      </c>
      <c r="BF48" s="41" t="str">
        <f t="shared" si="93"/>
        <v>0,615971782967822+625,821719803042i</v>
      </c>
      <c r="BG48" s="20">
        <f t="shared" si="94"/>
        <v>55.929016841708055</v>
      </c>
      <c r="BH48" s="43">
        <f t="shared" si="95"/>
        <v>89.943606028762431</v>
      </c>
      <c r="BI48" s="41" t="str">
        <f t="shared" si="96"/>
        <v>2,1014833047835+1513,93471410721i</v>
      </c>
      <c r="BJ48" s="20">
        <f t="shared" si="97"/>
        <v>63.602151314945672</v>
      </c>
      <c r="BK48" s="43">
        <f t="shared" si="98"/>
        <v>89.920468138007266</v>
      </c>
      <c r="BL48">
        <f t="shared" si="99"/>
        <v>55.929016841708055</v>
      </c>
      <c r="BM48" s="43">
        <f t="shared" si="100"/>
        <v>89.943606028762431</v>
      </c>
    </row>
    <row r="49" spans="1:65" x14ac:dyDescent="0.25">
      <c r="A49" t="s">
        <v>215</v>
      </c>
      <c r="B49" s="1">
        <f>(R_cs*VIN_var)/Lm</f>
        <v>8076.9230769230771</v>
      </c>
      <c r="C49" t="s">
        <v>150</v>
      </c>
      <c r="E49" t="s">
        <v>214</v>
      </c>
      <c r="J49">
        <f>(0.5-(1-(VIN_var/VOUT)))</f>
        <v>8.333333333333337E-2</v>
      </c>
      <c r="N49" s="9">
        <v>31</v>
      </c>
      <c r="O49" s="34">
        <f t="shared" si="62"/>
        <v>20.4173794466953</v>
      </c>
      <c r="P49" s="33" t="str">
        <f t="shared" si="50"/>
        <v>32,2315671197498</v>
      </c>
      <c r="Q49" s="4" t="str">
        <f t="shared" si="63"/>
        <v>1+0,0478462900762347i</v>
      </c>
      <c r="R49" s="4">
        <f t="shared" si="64"/>
        <v>1.0011439793926042</v>
      </c>
      <c r="S49" s="4">
        <f t="shared" si="65"/>
        <v>4.7809829159213418E-2</v>
      </c>
      <c r="T49" s="4" t="str">
        <f t="shared" si="51"/>
        <v>1+0,0000577287803477637i</v>
      </c>
      <c r="U49" s="4">
        <f t="shared" si="66"/>
        <v>1.000000001666306</v>
      </c>
      <c r="V49" s="4">
        <f t="shared" si="67"/>
        <v>5.7728780283634492E-5</v>
      </c>
      <c r="W49" t="str">
        <f t="shared" si="52"/>
        <v>1-0,000340351085950534i</v>
      </c>
      <c r="X49" s="4">
        <f t="shared" si="68"/>
        <v>1.000000057919429</v>
      </c>
      <c r="Y49" s="4">
        <f t="shared" si="69"/>
        <v>-3.4035107280857408E-4</v>
      </c>
      <c r="Z49" t="str">
        <f t="shared" si="53"/>
        <v>0,999999991386996+0,000441226705014894i</v>
      </c>
      <c r="AA49" s="4">
        <f t="shared" si="70"/>
        <v>1.0000000887274949</v>
      </c>
      <c r="AB49" s="4">
        <f t="shared" si="71"/>
        <v>4.412266801823645E-4</v>
      </c>
      <c r="AC49" s="47" t="str">
        <f t="shared" si="72"/>
        <v>32,1568258694904-1,56191560251369i</v>
      </c>
      <c r="AD49" s="20">
        <f t="shared" si="73"/>
        <v>30.155697381473342</v>
      </c>
      <c r="AE49" s="43">
        <f t="shared" si="74"/>
        <v>-2.7807749212054285</v>
      </c>
      <c r="AF49" t="str">
        <f t="shared" si="54"/>
        <v>77,9756878975879</v>
      </c>
      <c r="AG49" t="str">
        <f t="shared" si="55"/>
        <v>1+0,0488996727651645i</v>
      </c>
      <c r="AH49">
        <f t="shared" si="75"/>
        <v>1.001194875134976</v>
      </c>
      <c r="AI49">
        <f t="shared" si="76"/>
        <v>4.8860752648361719E-2</v>
      </c>
      <c r="AJ49" t="str">
        <f t="shared" si="56"/>
        <v>1+0,0000577287803477637i</v>
      </c>
      <c r="AK49">
        <f t="shared" si="77"/>
        <v>1.000000001666306</v>
      </c>
      <c r="AL49">
        <f t="shared" si="78"/>
        <v>5.7728780283634492E-5</v>
      </c>
      <c r="AM49" t="str">
        <f t="shared" si="57"/>
        <v>1-0,000143782671159054i</v>
      </c>
      <c r="AN49">
        <f t="shared" si="79"/>
        <v>1.0000000103367281</v>
      </c>
      <c r="AO49">
        <f t="shared" si="80"/>
        <v>-1.4378267016822575E-4</v>
      </c>
      <c r="AP49" s="41" t="str">
        <f t="shared" si="81"/>
        <v>77,7893522351391-3,81058398024469i</v>
      </c>
      <c r="AQ49">
        <f t="shared" si="82"/>
        <v>37.828812041708495</v>
      </c>
      <c r="AR49" s="43">
        <f t="shared" si="83"/>
        <v>-2.8044454352848542</v>
      </c>
      <c r="AS49" t="str">
        <f t="shared" si="58"/>
        <v>-0,0000166666666666667</v>
      </c>
      <c r="AT49" t="str">
        <f t="shared" si="59"/>
        <v>8,78375464535865E-07i</v>
      </c>
      <c r="AU49">
        <f t="shared" si="84"/>
        <v>8.7837546453586498E-7</v>
      </c>
      <c r="AV49">
        <f t="shared" si="85"/>
        <v>1.5707963267948966</v>
      </c>
      <c r="AW49" t="str">
        <f t="shared" si="60"/>
        <v>1+0,000328744621045089i</v>
      </c>
      <c r="AX49">
        <f t="shared" si="86"/>
        <v>1.0000000540365115</v>
      </c>
      <c r="AY49">
        <f t="shared" si="87"/>
        <v>3.2874460920228113E-4</v>
      </c>
      <c r="AZ49" t="str">
        <f t="shared" si="61"/>
        <v>1+0,0478917961765048i</v>
      </c>
      <c r="BA49">
        <f t="shared" si="88"/>
        <v>1.001146155234595</v>
      </c>
      <c r="BB49">
        <f t="shared" si="89"/>
        <v>4.7855231223130242E-2</v>
      </c>
      <c r="BC49" s="41" t="str">
        <f t="shared" si="90"/>
        <v>-0,902481310394787+18,9747186040402i</v>
      </c>
      <c r="BD49">
        <f t="shared" si="91"/>
        <v>25.573320275490442</v>
      </c>
      <c r="BE49" s="43">
        <f t="shared" si="92"/>
        <v>92.723067098063083</v>
      </c>
      <c r="BF49" s="41" t="str">
        <f t="shared" si="93"/>
        <v>0,615974692122489+611,576321712383i</v>
      </c>
      <c r="BG49" s="20">
        <f t="shared" si="94"/>
        <v>55.729017656963784</v>
      </c>
      <c r="BH49" s="43">
        <f t="shared" si="95"/>
        <v>89.942292176857663</v>
      </c>
      <c r="BI49" s="41" t="str">
        <f t="shared" si="96"/>
        <v>2,10132220227648+1479,47004987619i</v>
      </c>
      <c r="BJ49" s="20">
        <f t="shared" si="97"/>
        <v>63.402132317198934</v>
      </c>
      <c r="BK49" s="43">
        <f t="shared" si="98"/>
        <v>89.918621662778236</v>
      </c>
      <c r="BL49">
        <f t="shared" si="99"/>
        <v>55.729017656963784</v>
      </c>
      <c r="BM49" s="43">
        <f t="shared" si="100"/>
        <v>89.942292176857663</v>
      </c>
    </row>
    <row r="50" spans="1:65" x14ac:dyDescent="0.25">
      <c r="B50" s="1"/>
      <c r="J50">
        <f>Lm*Fsw</f>
        <v>1.1440000000000001</v>
      </c>
      <c r="N50" s="9">
        <v>32</v>
      </c>
      <c r="O50" s="34">
        <f t="shared" si="62"/>
        <v>20.8929613085404</v>
      </c>
      <c r="P50" s="33" t="str">
        <f t="shared" si="50"/>
        <v>32,2315671197498</v>
      </c>
      <c r="Q50" s="4" t="str">
        <f t="shared" si="63"/>
        <v>1+0,0489607733416434i</v>
      </c>
      <c r="R50" s="4">
        <f t="shared" si="64"/>
        <v>1.001197861227346</v>
      </c>
      <c r="S50" s="4">
        <f t="shared" si="65"/>
        <v>4.8921707289248703E-2</v>
      </c>
      <c r="T50" s="4" t="str">
        <f t="shared" si="51"/>
        <v>1+0,0000590734563827819i</v>
      </c>
      <c r="U50" s="4">
        <f t="shared" si="66"/>
        <v>1.0000000017448365</v>
      </c>
      <c r="V50" s="4">
        <f t="shared" si="67"/>
        <v>5.9073456314066219E-5</v>
      </c>
      <c r="W50" t="str">
        <f t="shared" si="52"/>
        <v>1-0,000348278881168328i</v>
      </c>
      <c r="X50" s="4">
        <f t="shared" si="68"/>
        <v>1.0000000606490878</v>
      </c>
      <c r="Y50" s="4">
        <f t="shared" si="69"/>
        <v>-3.4827886708646436E-4</v>
      </c>
      <c r="Z50" t="str">
        <f t="shared" si="53"/>
        <v>0,999999990981078+0,000451504195248872i</v>
      </c>
      <c r="AA50" s="4">
        <f t="shared" si="70"/>
        <v>1.0000000929090929</v>
      </c>
      <c r="AB50" s="4">
        <f t="shared" si="71"/>
        <v>4.5150416864033724E-4</v>
      </c>
      <c r="AC50" s="47" t="str">
        <f t="shared" si="72"/>
        <v>32,1533118465614-1,59812524111613i</v>
      </c>
      <c r="AD50" s="20">
        <f t="shared" si="73"/>
        <v>30.155229905237352</v>
      </c>
      <c r="AE50" s="43">
        <f t="shared" si="74"/>
        <v>-2.8454468869936136</v>
      </c>
      <c r="AF50" t="str">
        <f t="shared" si="54"/>
        <v>77,9756878975879</v>
      </c>
      <c r="AG50" t="str">
        <f t="shared" si="55"/>
        <v>1+0,0500386924654152i</v>
      </c>
      <c r="AH50">
        <f t="shared" si="75"/>
        <v>1.0012511526803094</v>
      </c>
      <c r="AI50">
        <f t="shared" si="76"/>
        <v>4.9996991622917784E-2</v>
      </c>
      <c r="AJ50" t="str">
        <f t="shared" si="56"/>
        <v>1+0,0000590734563827819i</v>
      </c>
      <c r="AK50">
        <f t="shared" si="77"/>
        <v>1.0000000017448365</v>
      </c>
      <c r="AL50">
        <f t="shared" si="78"/>
        <v>5.9073456314066219E-5</v>
      </c>
      <c r="AM50" t="str">
        <f t="shared" si="57"/>
        <v>1-0,000147131799808469i</v>
      </c>
      <c r="AN50">
        <f t="shared" si="79"/>
        <v>1.0000000108238831</v>
      </c>
      <c r="AO50">
        <f t="shared" si="80"/>
        <v>-1.4713179874677738E-4</v>
      </c>
      <c r="AP50" s="41" t="str">
        <f t="shared" si="81"/>
        <v>77,7805924393141-3,89890555475238i</v>
      </c>
      <c r="AQ50">
        <f t="shared" si="82"/>
        <v>37.828323823178025</v>
      </c>
      <c r="AR50" s="43">
        <f t="shared" si="83"/>
        <v>-2.8696619797164353</v>
      </c>
      <c r="AS50" t="str">
        <f t="shared" si="58"/>
        <v>-0,0000166666666666667</v>
      </c>
      <c r="AT50" t="str">
        <f t="shared" si="59"/>
        <v>8,98835457450903E-07i</v>
      </c>
      <c r="AU50">
        <f t="shared" si="84"/>
        <v>8.9883545745090301E-7</v>
      </c>
      <c r="AV50">
        <f t="shared" si="85"/>
        <v>1.5707963267948966</v>
      </c>
      <c r="AW50" t="str">
        <f t="shared" si="60"/>
        <v>1+0,000336402066965434i</v>
      </c>
      <c r="AX50">
        <f t="shared" si="86"/>
        <v>1.0000000565831737</v>
      </c>
      <c r="AY50">
        <f t="shared" si="87"/>
        <v>3.3640205427563674E-4</v>
      </c>
      <c r="AZ50" t="str">
        <f t="shared" si="61"/>
        <v>1+0,0490073394151559i</v>
      </c>
      <c r="BA50">
        <f t="shared" si="88"/>
        <v>1.0012001394908774</v>
      </c>
      <c r="BB50">
        <f t="shared" si="89"/>
        <v>4.8968161897810086E-2</v>
      </c>
      <c r="BC50" s="41" t="str">
        <f t="shared" si="90"/>
        <v>-0,902481305798164+18,5428149411262i</v>
      </c>
      <c r="BD50">
        <f t="shared" si="91"/>
        <v>25.373788605217108</v>
      </c>
      <c r="BE50" s="43">
        <f t="shared" si="92"/>
        <v>92.786394589328324</v>
      </c>
      <c r="BF50" s="41" t="str">
        <f t="shared" si="93"/>
        <v>0,615977737738774+597,65518946954i</v>
      </c>
      <c r="BG50" s="20">
        <f t="shared" si="94"/>
        <v>55.529018510454463</v>
      </c>
      <c r="BH50" s="43">
        <f t="shared" si="95"/>
        <v>89.940947702334711</v>
      </c>
      <c r="BI50" s="41" t="str">
        <f t="shared" ref="BI50:BI113" si="101">IMPRODUCT(AP50,BC50)</f>
        <v>2,10115354431537+1445,7898209896i</v>
      </c>
      <c r="BJ50" s="20">
        <f t="shared" si="97"/>
        <v>63.202112428395139</v>
      </c>
      <c r="BK50" s="43">
        <f t="shared" ref="BK50:BK113" si="102">(180/PI())*IMARGUMENT(BI50)</f>
        <v>89.916732609611884</v>
      </c>
      <c r="BL50">
        <f t="shared" si="99"/>
        <v>55.529018510454463</v>
      </c>
      <c r="BM50" s="43">
        <f t="shared" si="100"/>
        <v>89.940947702334711</v>
      </c>
    </row>
    <row r="51" spans="1:65" x14ac:dyDescent="0.25">
      <c r="A51" t="s">
        <v>210</v>
      </c>
      <c r="B51" s="1">
        <f>2*PI()*Fsw</f>
        <v>2764601.5351590179</v>
      </c>
      <c r="C51" t="s">
        <v>216</v>
      </c>
      <c r="N51" s="9">
        <v>33</v>
      </c>
      <c r="O51" s="34">
        <f t="shared" si="62"/>
        <v>21.379620895022335</v>
      </c>
      <c r="P51" s="33" t="str">
        <f t="shared" si="50"/>
        <v>32,2315671197498</v>
      </c>
      <c r="Q51" s="4" t="str">
        <f t="shared" si="63"/>
        <v>1+0,0501012162571499i</v>
      </c>
      <c r="R51" s="4">
        <f t="shared" si="64"/>
        <v>1.0012542793269079</v>
      </c>
      <c r="S51" s="4">
        <f t="shared" si="65"/>
        <v>5.0059359059448423E-2</v>
      </c>
      <c r="T51" s="4" t="str">
        <f t="shared" si="51"/>
        <v>1+0,0000604494539463033i</v>
      </c>
      <c r="U51" s="4">
        <f t="shared" si="66"/>
        <v>1.0000000018270683</v>
      </c>
      <c r="V51" s="4">
        <f t="shared" si="67"/>
        <v>6.0449453872673118E-5</v>
      </c>
      <c r="W51" t="str">
        <f t="shared" si="52"/>
        <v>1-0,000356391338458931i</v>
      </c>
      <c r="X51" s="4">
        <f t="shared" si="68"/>
        <v>1.0000000635073909</v>
      </c>
      <c r="Y51" s="4">
        <f t="shared" si="69"/>
        <v>-3.5639132336994227E-4</v>
      </c>
      <c r="Z51" t="str">
        <f t="shared" si="53"/>
        <v>0,999999990556029+0,00046202107898353i</v>
      </c>
      <c r="AA51" s="4">
        <f t="shared" si="70"/>
        <v>1.000000097287763</v>
      </c>
      <c r="AB51" s="4">
        <f t="shared" si="71"/>
        <v>4.6202105047197167E-4</v>
      </c>
      <c r="AC51" s="47" t="str">
        <f t="shared" si="72"/>
        <v>32,1496330235-1,63516604630779i</v>
      </c>
      <c r="AD51" s="20">
        <f t="shared" si="73"/>
        <v>30.154740451448781</v>
      </c>
      <c r="AE51" s="43">
        <f t="shared" si="74"/>
        <v>-2.9116180755780339</v>
      </c>
      <c r="AF51" t="str">
        <f t="shared" si="54"/>
        <v>77,9756878975879</v>
      </c>
      <c r="AG51" t="str">
        <f t="shared" si="55"/>
        <v>1+0,051204243342751i</v>
      </c>
      <c r="AH51">
        <f t="shared" si="75"/>
        <v>1.0013100791145086</v>
      </c>
      <c r="AI51">
        <f t="shared" si="76"/>
        <v>5.1159563241832379E-2</v>
      </c>
      <c r="AJ51" t="str">
        <f t="shared" si="56"/>
        <v>1+0,0000604494539463033i</v>
      </c>
      <c r="AK51">
        <f t="shared" si="77"/>
        <v>1.0000000018270683</v>
      </c>
      <c r="AL51">
        <f t="shared" si="78"/>
        <v>6.0449453872673118E-5</v>
      </c>
      <c r="AM51" t="str">
        <f t="shared" si="57"/>
        <v>1-0,000150558939685661i</v>
      </c>
      <c r="AN51">
        <f t="shared" si="79"/>
        <v>1.0000000113339971</v>
      </c>
      <c r="AO51">
        <f t="shared" si="80"/>
        <v>-1.5055893854803797E-4</v>
      </c>
      <c r="AP51" s="41" t="str">
        <f t="shared" si="81"/>
        <v>77,7714219175918-3,98925316211675i</v>
      </c>
      <c r="AQ51">
        <f t="shared" si="82"/>
        <v>37.827812654436116</v>
      </c>
      <c r="AR51" s="43">
        <f t="shared" si="83"/>
        <v>-2.9363899486556142</v>
      </c>
      <c r="AS51" t="str">
        <f t="shared" si="58"/>
        <v>-0,0000166666666666667</v>
      </c>
      <c r="AT51" t="str">
        <f t="shared" si="59"/>
        <v>9,19772024822975E-07i</v>
      </c>
      <c r="AU51">
        <f t="shared" si="84"/>
        <v>9.1977202482297501E-7</v>
      </c>
      <c r="AV51">
        <f t="shared" si="85"/>
        <v>1.5707963267948966</v>
      </c>
      <c r="AW51" t="str">
        <f t="shared" si="60"/>
        <v>1+0,000344237877714489i</v>
      </c>
      <c r="AX51">
        <f t="shared" si="86"/>
        <v>1.0000000592498566</v>
      </c>
      <c r="AY51">
        <f t="shared" si="87"/>
        <v>3.4423786411712633E-4</v>
      </c>
      <c r="AZ51" t="str">
        <f t="shared" si="61"/>
        <v>1+0,0501488669938532i</v>
      </c>
      <c r="BA51">
        <f t="shared" si="88"/>
        <v>1.0012566648271397</v>
      </c>
      <c r="BB51">
        <f t="shared" si="89"/>
        <v>5.010689037277706E-2</v>
      </c>
      <c r="BC51" s="41" t="str">
        <f t="shared" si="90"/>
        <v>-0,902481300984897+18,1207429241369i</v>
      </c>
      <c r="BD51">
        <f t="shared" si="91"/>
        <v>25.17427895251512</v>
      </c>
      <c r="BE51" s="43">
        <f t="shared" si="92"/>
        <v>92.851189966122305</v>
      </c>
      <c r="BF51" s="41" t="str">
        <f t="shared" si="93"/>
        <v>0,615980926185504+584,050941904984i</v>
      </c>
      <c r="BG51" s="20">
        <f t="shared" si="94"/>
        <v>55.329019403963912</v>
      </c>
      <c r="BH51" s="43">
        <f t="shared" si="95"/>
        <v>89.939571890544286</v>
      </c>
      <c r="BI51" s="41" t="str">
        <f t="shared" si="101"/>
        <v>2,10097697838427+1412,87616979697i</v>
      </c>
      <c r="BJ51" s="20">
        <f t="shared" si="97"/>
        <v>63.002091606951225</v>
      </c>
      <c r="BK51" s="43">
        <f t="shared" si="102"/>
        <v>89.914800017466689</v>
      </c>
      <c r="BL51">
        <f t="shared" si="99"/>
        <v>55.329019403963912</v>
      </c>
      <c r="BM51" s="43">
        <f t="shared" si="100"/>
        <v>89.939571890544286</v>
      </c>
    </row>
    <row r="52" spans="1:65" x14ac:dyDescent="0.25">
      <c r="A52" t="s">
        <v>211</v>
      </c>
      <c r="B52" s="1">
        <f>1/(PI()*(((VIN_var/VOUT)*(1+(B48/B49)))-0.5))</f>
        <v>0.21033692919633742</v>
      </c>
      <c r="N52" s="9">
        <v>34</v>
      </c>
      <c r="O52" s="34">
        <f t="shared" si="62"/>
        <v>21.877616239495538</v>
      </c>
      <c r="P52" s="33" t="str">
        <f t="shared" si="50"/>
        <v>32,2315671197498</v>
      </c>
      <c r="Q52" s="4" t="str">
        <f t="shared" si="63"/>
        <v>1+0,0512682235006842i</v>
      </c>
      <c r="R52" s="4">
        <f t="shared" si="64"/>
        <v>1.0013133529225084</v>
      </c>
      <c r="S52" s="4">
        <f t="shared" si="65"/>
        <v>5.1223375881888918E-2</v>
      </c>
      <c r="T52" s="4" t="str">
        <f t="shared" si="51"/>
        <v>1+0,0000618575026104505i</v>
      </c>
      <c r="U52" s="4">
        <f t="shared" si="66"/>
        <v>1.0000000019131752</v>
      </c>
      <c r="V52" s="4">
        <f t="shared" si="67"/>
        <v>6.1857502531554348E-5</v>
      </c>
      <c r="W52" t="str">
        <f t="shared" si="52"/>
        <v>1-0,000364692759154583i</v>
      </c>
      <c r="X52" s="4">
        <f t="shared" si="68"/>
        <v>1.0000000665004021</v>
      </c>
      <c r="Y52" s="4">
        <f t="shared" si="69"/>
        <v>-3.6469274298644034E-4</v>
      </c>
      <c r="Z52" t="str">
        <f t="shared" si="53"/>
        <v>0,999999990110949+0,00047278293240984i</v>
      </c>
      <c r="AA52" s="4">
        <f t="shared" si="70"/>
        <v>1.0000001018727944</v>
      </c>
      <c r="AB52" s="4">
        <f t="shared" si="71"/>
        <v>4.7278290185915462E-4</v>
      </c>
      <c r="AC52" s="47" t="str">
        <f t="shared" si="72"/>
        <v>32,1457817114262-1,6730565062559i</v>
      </c>
      <c r="AD52" s="20">
        <f t="shared" si="73"/>
        <v>30.154227989526614</v>
      </c>
      <c r="AE52" s="43">
        <f t="shared" si="74"/>
        <v>-2.9793228965128189</v>
      </c>
      <c r="AF52" t="str">
        <f t="shared" si="54"/>
        <v>77,9756878975879</v>
      </c>
      <c r="AG52" t="str">
        <f t="shared" si="55"/>
        <v>1+0,0523969433876756i</v>
      </c>
      <c r="AH52">
        <f t="shared" si="75"/>
        <v>1.0013717789494425</v>
      </c>
      <c r="AI52">
        <f t="shared" si="76"/>
        <v>5.2349071338429115E-2</v>
      </c>
      <c r="AJ52" t="str">
        <f t="shared" si="56"/>
        <v>1+0,0000618575026104505i</v>
      </c>
      <c r="AK52">
        <f t="shared" si="77"/>
        <v>1.0000000019131752</v>
      </c>
      <c r="AL52">
        <f t="shared" si="78"/>
        <v>6.1857502531554348E-5</v>
      </c>
      <c r="AM52" t="str">
        <f t="shared" si="57"/>
        <v>1-0,000154065907905557i</v>
      </c>
      <c r="AN52">
        <f t="shared" si="79"/>
        <v>1.000000011868152</v>
      </c>
      <c r="AO52">
        <f t="shared" si="80"/>
        <v>-1.5406590668657193E-4</v>
      </c>
      <c r="AP52" s="41" t="str">
        <f t="shared" si="81"/>
        <v>77,7618215158622-4,08167177352199i</v>
      </c>
      <c r="AQ52">
        <f t="shared" si="82"/>
        <v>37.827277459532162</v>
      </c>
      <c r="AR52" s="43">
        <f t="shared" si="83"/>
        <v>-3.0046640015149695</v>
      </c>
      <c r="AS52" t="str">
        <f t="shared" si="58"/>
        <v>-0,0000166666666666667</v>
      </c>
      <c r="AT52" t="str">
        <f t="shared" si="59"/>
        <v>9,4119626749723E-07i</v>
      </c>
      <c r="AU52">
        <f t="shared" si="84"/>
        <v>9.4119626749723004E-7</v>
      </c>
      <c r="AV52">
        <f t="shared" si="85"/>
        <v>1.5707963267948966</v>
      </c>
      <c r="AW52" t="str">
        <f t="shared" si="60"/>
        <v>1+0,000352256207942836i</v>
      </c>
      <c r="AX52">
        <f t="shared" si="86"/>
        <v>1.000000062042216</v>
      </c>
      <c r="AY52">
        <f t="shared" si="87"/>
        <v>3.5225619337299943E-4</v>
      </c>
      <c r="AZ52" t="str">
        <f t="shared" si="61"/>
        <v>1+0,0513169841656297i</v>
      </c>
      <c r="BA52">
        <f t="shared" si="88"/>
        <v>1.001315850700395</v>
      </c>
      <c r="BB52">
        <f t="shared" si="89"/>
        <v>5.1272008597495672E-2</v>
      </c>
      <c r="BC52" s="41" t="str">
        <f t="shared" si="90"/>
        <v>-0,902481295944795+17,7082787649022i</v>
      </c>
      <c r="BD52">
        <f t="shared" si="91"/>
        <v>24.974792349831883</v>
      </c>
      <c r="BE52" s="43">
        <f t="shared" si="92"/>
        <v>92.917486906607351</v>
      </c>
      <c r="BF52" s="41" t="str">
        <f t="shared" si="93"/>
        <v>0,615984264126411+570,756365865585i</v>
      </c>
      <c r="BG52" s="20">
        <f t="shared" si="94"/>
        <v>55.129020339358505</v>
      </c>
      <c r="BH52" s="43">
        <f t="shared" si="95"/>
        <v>89.938164010094539</v>
      </c>
      <c r="BI52" s="41" t="str">
        <f t="shared" si="101"/>
        <v>2,10079213569699+1380,71164510125i</v>
      </c>
      <c r="BJ52" s="20">
        <f t="shared" si="97"/>
        <v>62.802069809364063</v>
      </c>
      <c r="BK52" s="43">
        <f t="shared" si="102"/>
        <v>89.912822905092384</v>
      </c>
      <c r="BL52">
        <f t="shared" si="99"/>
        <v>55.129020339358505</v>
      </c>
      <c r="BM52" s="43">
        <f t="shared" si="100"/>
        <v>89.938164010094539</v>
      </c>
    </row>
    <row r="53" spans="1:65" x14ac:dyDescent="0.25">
      <c r="N53" s="9">
        <v>35</v>
      </c>
      <c r="O53" s="34">
        <f t="shared" si="62"/>
        <v>22.387211385683404</v>
      </c>
      <c r="P53" s="33" t="str">
        <f t="shared" si="50"/>
        <v>32,2315671197498</v>
      </c>
      <c r="Q53" s="4" t="str">
        <f t="shared" si="63"/>
        <v>1+0,0524624138349337i</v>
      </c>
      <c r="R53" s="4">
        <f t="shared" si="64"/>
        <v>1.0013752068357733</v>
      </c>
      <c r="S53" s="4">
        <f t="shared" si="65"/>
        <v>5.2414362309195037E-2</v>
      </c>
      <c r="T53" s="4" t="str">
        <f t="shared" si="51"/>
        <v>1+0,0000632983489412626i</v>
      </c>
      <c r="U53" s="4">
        <f t="shared" si="66"/>
        <v>1.0000000020033404</v>
      </c>
      <c r="V53" s="4">
        <f t="shared" si="67"/>
        <v>6.3298348856723839E-5</v>
      </c>
      <c r="W53" t="str">
        <f t="shared" si="52"/>
        <v>1-0,000373187544778418i</v>
      </c>
      <c r="X53" s="4">
        <f t="shared" si="68"/>
        <v>1.0000000696344693</v>
      </c>
      <c r="Y53" s="4">
        <f t="shared" si="69"/>
        <v>-3.7318752745394107E-4</v>
      </c>
      <c r="Z53" t="str">
        <f t="shared" si="53"/>
        <v>0,999999989644892+0,000483795461604936i</v>
      </c>
      <c r="AA53" s="4">
        <f t="shared" si="70"/>
        <v>1.0000001066739108</v>
      </c>
      <c r="AB53" s="4">
        <f t="shared" si="71"/>
        <v>4.8379542886928722E-4</v>
      </c>
      <c r="AC53" s="47" t="str">
        <f t="shared" si="72"/>
        <v>32,1417498665666-1,71181547799412i</v>
      </c>
      <c r="AD53" s="20">
        <f t="shared" si="73"/>
        <v>30.153691440818736</v>
      </c>
      <c r="AE53" s="43">
        <f t="shared" si="74"/>
        <v>-3.0485965244587692</v>
      </c>
      <c r="AF53" t="str">
        <f t="shared" si="54"/>
        <v>77,9756878975879</v>
      </c>
      <c r="AG53" t="str">
        <f t="shared" si="55"/>
        <v>1+0,0536174249855399i</v>
      </c>
      <c r="AH53">
        <f t="shared" si="75"/>
        <v>1.0014363825336485</v>
      </c>
      <c r="AI53">
        <f t="shared" si="76"/>
        <v>5.356613313344466E-2</v>
      </c>
      <c r="AJ53" t="str">
        <f t="shared" si="56"/>
        <v>1+0,0000632983489412626i</v>
      </c>
      <c r="AK53">
        <f t="shared" si="77"/>
        <v>1.0000000020033404</v>
      </c>
      <c r="AL53">
        <f t="shared" si="78"/>
        <v>6.3298348856723839E-5</v>
      </c>
      <c r="AM53" t="str">
        <f t="shared" si="57"/>
        <v>1-0,000157654563909129i</v>
      </c>
      <c r="AN53">
        <f t="shared" si="79"/>
        <v>1.0000000124274806</v>
      </c>
      <c r="AO53">
        <f t="shared" si="80"/>
        <v>-1.5765456260296296E-4</v>
      </c>
      <c r="AP53" s="41" t="str">
        <f t="shared" si="81"/>
        <v>77,751771196756-4,17620725040446i</v>
      </c>
      <c r="AQ53">
        <f t="shared" si="82"/>
        <v>37.826717112351375</v>
      </c>
      <c r="AR53" s="43">
        <f t="shared" si="83"/>
        <v>-3.0745195662007538</v>
      </c>
      <c r="AS53" t="str">
        <f t="shared" si="58"/>
        <v>-0,0000166666666666667</v>
      </c>
      <c r="AT53" t="str">
        <f t="shared" si="59"/>
        <v>9,63119544890718E-07i</v>
      </c>
      <c r="AU53">
        <f t="shared" si="84"/>
        <v>9.6311954489071793E-7</v>
      </c>
      <c r="AV53">
        <f t="shared" si="85"/>
        <v>1.5707963267948966</v>
      </c>
      <c r="AW53" t="str">
        <f t="shared" si="60"/>
        <v>1+0,000360461309075297i</v>
      </c>
      <c r="AX53">
        <f t="shared" si="86"/>
        <v>1.0000000649661756</v>
      </c>
      <c r="AY53">
        <f t="shared" si="87"/>
        <v>3.6046129346343591E-4</v>
      </c>
      <c r="AZ53" t="str">
        <f t="shared" si="61"/>
        <v>1+0,0525123102816714i</v>
      </c>
      <c r="BA53">
        <f t="shared" si="88"/>
        <v>1.0013778221685952</v>
      </c>
      <c r="BB53">
        <f t="shared" si="89"/>
        <v>5.2464121672698795E-2</v>
      </c>
      <c r="BC53" s="41" t="str">
        <f t="shared" si="90"/>
        <v>-0,902481290667159+17,3052037694652i</v>
      </c>
      <c r="BD53">
        <f t="shared" si="91"/>
        <v>24.775329877771902</v>
      </c>
      <c r="BE53" s="43">
        <f t="shared" si="92"/>
        <v>92.985319836913206</v>
      </c>
      <c r="BF53" s="41" t="str">
        <f t="shared" si="93"/>
        <v>0,615987758532707+557,76441239008i</v>
      </c>
      <c r="BG53" s="20">
        <f t="shared" si="94"/>
        <v>54.929021318590642</v>
      </c>
      <c r="BH53" s="43">
        <f t="shared" si="95"/>
        <v>89.936723312454433</v>
      </c>
      <c r="BI53" s="41" t="str">
        <f t="shared" si="101"/>
        <v>2,10059863046118+1349,27919290614i</v>
      </c>
      <c r="BJ53" s="20">
        <f t="shared" si="97"/>
        <v>62.602046990123306</v>
      </c>
      <c r="BK53" s="43">
        <f t="shared" si="102"/>
        <v>89.910800270712457</v>
      </c>
      <c r="BL53">
        <f t="shared" si="99"/>
        <v>54.929021318590642</v>
      </c>
      <c r="BM53" s="43">
        <f t="shared" si="100"/>
        <v>89.936723312454433</v>
      </c>
    </row>
    <row r="54" spans="1:65" ht="15.75" x14ac:dyDescent="0.25">
      <c r="A54" s="35" t="s">
        <v>225</v>
      </c>
      <c r="N54" s="9">
        <v>36</v>
      </c>
      <c r="O54" s="34">
        <f t="shared" si="62"/>
        <v>22.908676527677727</v>
      </c>
      <c r="P54" s="33" t="str">
        <f t="shared" si="50"/>
        <v>32,2315671197498</v>
      </c>
      <c r="Q54" s="4" t="str">
        <f t="shared" si="63"/>
        <v>1+0,0536844204354205i</v>
      </c>
      <c r="R54" s="4">
        <f t="shared" si="64"/>
        <v>1.0014399717394382</v>
      </c>
      <c r="S54" s="4">
        <f t="shared" si="65"/>
        <v>5.3632936295641719E-2</v>
      </c>
      <c r="T54" s="4" t="str">
        <f t="shared" si="51"/>
        <v>1+0,0000647727568945358i</v>
      </c>
      <c r="U54" s="4">
        <f t="shared" si="66"/>
        <v>1.0000000020977549</v>
      </c>
      <c r="V54" s="4">
        <f t="shared" si="67"/>
        <v>6.4772756803950884E-5</v>
      </c>
      <c r="W54" t="str">
        <f t="shared" si="52"/>
        <v>1-0,000381880199378215i</v>
      </c>
      <c r="X54" s="4">
        <f t="shared" si="68"/>
        <v>1.0000000729162408</v>
      </c>
      <c r="Y54" s="4">
        <f t="shared" si="69"/>
        <v>-3.8188018081470362E-4</v>
      </c>
      <c r="Z54" t="str">
        <f t="shared" si="53"/>
        <v>0,999999989156871+0,000495064505557563i</v>
      </c>
      <c r="AA54" s="4">
        <f t="shared" si="70"/>
        <v>1.0000001117012973</v>
      </c>
      <c r="AB54" s="4">
        <f t="shared" si="71"/>
        <v>4.9506447048068341E-4</v>
      </c>
      <c r="AC54" s="47" t="str">
        <f t="shared" si="72"/>
        <v>32,1375290742429-1,75146219166901i</v>
      </c>
      <c r="AD54" s="20">
        <f t="shared" si="73"/>
        <v>30.15312967638415</v>
      </c>
      <c r="AE54" s="43">
        <f t="shared" si="74"/>
        <v>-3.1194749144277858</v>
      </c>
      <c r="AF54" t="str">
        <f t="shared" si="54"/>
        <v>77,9756878975879</v>
      </c>
      <c r="AG54" t="str">
        <f t="shared" si="55"/>
        <v>1+0,054866335251842i</v>
      </c>
      <c r="AH54">
        <f t="shared" si="75"/>
        <v>1.0015040263243915</v>
      </c>
      <c r="AI54">
        <f t="shared" si="76"/>
        <v>5.4811379498894593E-2</v>
      </c>
      <c r="AJ54" t="str">
        <f t="shared" si="56"/>
        <v>1+0,0000647727568945358i</v>
      </c>
      <c r="AK54">
        <f t="shared" si="77"/>
        <v>1.0000000020977549</v>
      </c>
      <c r="AL54">
        <f t="shared" si="78"/>
        <v>6.4772756803950884E-5</v>
      </c>
      <c r="AM54" t="str">
        <f t="shared" si="57"/>
        <v>1-0,00016132681044929i</v>
      </c>
      <c r="AN54">
        <f t="shared" si="79"/>
        <v>1.0000000130131699</v>
      </c>
      <c r="AO54">
        <f t="shared" si="80"/>
        <v>-1.6132680904970789E-4</v>
      </c>
      <c r="AP54" s="41" t="str">
        <f t="shared" si="81"/>
        <v>77,7412499998755-4,27290635413567i</v>
      </c>
      <c r="AQ54">
        <f t="shared" si="82"/>
        <v>37.826130434302712</v>
      </c>
      <c r="AR54" s="43">
        <f t="shared" si="83"/>
        <v>-3.1459928542651174</v>
      </c>
      <c r="AS54" t="str">
        <f t="shared" si="58"/>
        <v>-0,0000166666666666667</v>
      </c>
      <c r="AT54" t="str">
        <f t="shared" si="59"/>
        <v>0,0000009855534810153i</v>
      </c>
      <c r="AU54">
        <f t="shared" si="84"/>
        <v>9.8555348101530002E-7</v>
      </c>
      <c r="AV54">
        <f t="shared" si="85"/>
        <v>1.5707963267948966</v>
      </c>
      <c r="AW54" t="str">
        <f t="shared" si="60"/>
        <v>1+0,000368857531565098i</v>
      </c>
      <c r="AX54">
        <f t="shared" si="86"/>
        <v>1.0000000680279371</v>
      </c>
      <c r="AY54">
        <f t="shared" si="87"/>
        <v>3.6885751483668749E-4</v>
      </c>
      <c r="AZ54" t="str">
        <f t="shared" si="61"/>
        <v>1+0,0537354791197069i</v>
      </c>
      <c r="BA54">
        <f t="shared" si="88"/>
        <v>1.0014427101518211</v>
      </c>
      <c r="BB54">
        <f t="shared" si="89"/>
        <v>5.3683848111612871E-2</v>
      </c>
      <c r="BC54" s="41" t="str">
        <f t="shared" si="90"/>
        <v>-0,902481285140795+16,9113042221282i</v>
      </c>
      <c r="BD54">
        <f t="shared" si="91"/>
        <v>24.575892667318602</v>
      </c>
      <c r="BE54" s="43">
        <f t="shared" si="92"/>
        <v>93.054723945974942</v>
      </c>
      <c r="BF54" s="41" t="str">
        <f t="shared" si="93"/>
        <v>0,61599141669765+545,068192971625i</v>
      </c>
      <c r="BG54" s="20">
        <f t="shared" si="94"/>
        <v>54.729022343702752</v>
      </c>
      <c r="BH54" s="43">
        <f t="shared" si="95"/>
        <v>89.935249031547173</v>
      </c>
      <c r="BI54" s="41" t="str">
        <f t="shared" si="101"/>
        <v>2,10039605911351+1318,56214737419i</v>
      </c>
      <c r="BJ54" s="20">
        <f t="shared" si="97"/>
        <v>62.402023101621339</v>
      </c>
      <c r="BK54" s="43">
        <f t="shared" si="102"/>
        <v>89.908731091709825</v>
      </c>
      <c r="BL54">
        <f t="shared" si="99"/>
        <v>54.729022343702752</v>
      </c>
      <c r="BM54" s="43">
        <f t="shared" si="100"/>
        <v>89.935249031547173</v>
      </c>
    </row>
    <row r="55" spans="1:65" x14ac:dyDescent="0.25">
      <c r="A55" t="s">
        <v>191</v>
      </c>
      <c r="N55" s="9">
        <v>37</v>
      </c>
      <c r="O55" s="34">
        <f t="shared" si="62"/>
        <v>23.442288153199236</v>
      </c>
      <c r="P55" s="33" t="str">
        <f t="shared" si="50"/>
        <v>32,2315671197498</v>
      </c>
      <c r="Q55" s="4" t="str">
        <f t="shared" si="63"/>
        <v>1+0,0549348912262196i</v>
      </c>
      <c r="R55" s="4">
        <f t="shared" si="64"/>
        <v>1.0015077844300746</v>
      </c>
      <c r="S55" s="4">
        <f t="shared" si="65"/>
        <v>5.4879729461173657E-2</v>
      </c>
      <c r="T55" s="4" t="str">
        <f t="shared" si="51"/>
        <v>1+0,0000662815082208835i</v>
      </c>
      <c r="U55" s="4">
        <f t="shared" si="66"/>
        <v>1.0000000021966191</v>
      </c>
      <c r="V55" s="4">
        <f t="shared" si="67"/>
        <v>6.6281508123820022E-5</v>
      </c>
      <c r="W55" t="str">
        <f t="shared" si="52"/>
        <v>1-0,000390775331914505i</v>
      </c>
      <c r="X55" s="4">
        <f t="shared" si="68"/>
        <v>1.0000000763526771</v>
      </c>
      <c r="Y55" s="4">
        <f t="shared" si="69"/>
        <v>-3.9077531202334423E-4</v>
      </c>
      <c r="Z55" t="str">
        <f t="shared" si="53"/>
        <v>0,99999998864585+0,000506596039263991i</v>
      </c>
      <c r="AA55" s="4">
        <f t="shared" si="70"/>
        <v>1.0000001169656167</v>
      </c>
      <c r="AB55" s="4">
        <f t="shared" si="71"/>
        <v>5.0659600167843766E-4</v>
      </c>
      <c r="AC55" s="47" t="str">
        <f t="shared" si="72"/>
        <v>32,1331105321746-1,79201625458334i</v>
      </c>
      <c r="AD55" s="20">
        <f t="shared" si="73"/>
        <v>30.152541514675466</v>
      </c>
      <c r="AE55" s="43">
        <f t="shared" si="74"/>
        <v>-3.1919948172009702</v>
      </c>
      <c r="AF55" t="str">
        <f t="shared" si="54"/>
        <v>77,9756878975879</v>
      </c>
      <c r="AG55" t="str">
        <f t="shared" si="55"/>
        <v>1+0,0561443363753365i</v>
      </c>
      <c r="AH55">
        <f t="shared" si="75"/>
        <v>1.0015748531722564</v>
      </c>
      <c r="AI55">
        <f t="shared" si="76"/>
        <v>5.6085455224714302E-2</v>
      </c>
      <c r="AJ55" t="str">
        <f t="shared" si="56"/>
        <v>1+0,0000662815082208835i</v>
      </c>
      <c r="AK55">
        <f t="shared" si="77"/>
        <v>1.0000000021966191</v>
      </c>
      <c r="AL55">
        <f t="shared" si="78"/>
        <v>6.6281508123820022E-5</v>
      </c>
      <c r="AM55" t="str">
        <f t="shared" si="57"/>
        <v>1-0,000165084594599764i</v>
      </c>
      <c r="AN55">
        <f t="shared" si="79"/>
        <v>1.0000000136264617</v>
      </c>
      <c r="AO55">
        <f t="shared" si="80"/>
        <v>-1.6508459310008477E-4</v>
      </c>
      <c r="AP55" s="41" t="str">
        <f t="shared" si="81"/>
        <v>77,730236000329-4,37181675516356i</v>
      </c>
      <c r="AQ55">
        <f t="shared" si="82"/>
        <v>37.825516191902878</v>
      </c>
      <c r="AR55" s="43">
        <f t="shared" si="83"/>
        <v>-3.2191208762180938</v>
      </c>
      <c r="AS55" t="str">
        <f t="shared" si="58"/>
        <v>-0,0000166666666666667</v>
      </c>
      <c r="AT55" t="str">
        <f t="shared" si="59"/>
        <v>1,00850997064086E-06i</v>
      </c>
      <c r="AU55">
        <f t="shared" si="84"/>
        <v>1.00850997064086E-6</v>
      </c>
      <c r="AV55">
        <f t="shared" si="85"/>
        <v>1.5707963267948966</v>
      </c>
      <c r="AW55" t="str">
        <f t="shared" si="60"/>
        <v>1+0,000377449327200542i</v>
      </c>
      <c r="AX55">
        <f t="shared" si="86"/>
        <v>1.0000000712339947</v>
      </c>
      <c r="AY55">
        <f t="shared" si="87"/>
        <v>3.7744930927572734E-4</v>
      </c>
      <c r="AZ55" t="str">
        <f t="shared" si="61"/>
        <v>1+0,0549871392200449i</v>
      </c>
      <c r="BA55">
        <f t="shared" si="88"/>
        <v>1.0015106517055146</v>
      </c>
      <c r="BB55">
        <f t="shared" si="89"/>
        <v>5.4931820104094878E-2</v>
      </c>
      <c r="BC55" s="41" t="str">
        <f t="shared" si="90"/>
        <v>-0,902481279353982+16,5263712721371i</v>
      </c>
      <c r="BD55">
        <f t="shared" si="91"/>
        <v>24.376481902155632</v>
      </c>
      <c r="BE55" s="43">
        <f t="shared" si="92"/>
        <v>93.125735200534891</v>
      </c>
      <c r="BF55" s="41" t="str">
        <f t="shared" si="93"/>
        <v>0,615995246248989+532,660975905396i</v>
      </c>
      <c r="BG55" s="20">
        <f t="shared" si="94"/>
        <v>54.529023416831102</v>
      </c>
      <c r="BH55" s="43">
        <f t="shared" si="95"/>
        <v>89.933740383333912</v>
      </c>
      <c r="BI55" s="41" t="str">
        <f t="shared" si="101"/>
        <v>2,10018399951883+1288,54422199058i</v>
      </c>
      <c r="BJ55" s="20">
        <f t="shared" si="97"/>
        <v>62.201998094058546</v>
      </c>
      <c r="BK55" s="43">
        <f t="shared" si="102"/>
        <v>89.906614324316791</v>
      </c>
      <c r="BL55">
        <f t="shared" si="99"/>
        <v>54.529023416831102</v>
      </c>
      <c r="BM55" s="43">
        <f t="shared" si="100"/>
        <v>89.933740383333912</v>
      </c>
    </row>
    <row r="56" spans="1:65" x14ac:dyDescent="0.25">
      <c r="A56" t="s">
        <v>189</v>
      </c>
      <c r="B56" s="3">
        <f>RFBT</f>
        <v>21000</v>
      </c>
      <c r="C56" s="2" t="s">
        <v>36</v>
      </c>
      <c r="E56" t="s">
        <v>192</v>
      </c>
      <c r="N56" s="9">
        <v>38</v>
      </c>
      <c r="O56" s="34">
        <f t="shared" si="62"/>
        <v>23.988329190194907</v>
      </c>
      <c r="P56" s="33" t="str">
        <f t="shared" si="50"/>
        <v>32,2315671197498</v>
      </c>
      <c r="Q56" s="4" t="str">
        <f t="shared" si="63"/>
        <v>1+0,0562144892234958i</v>
      </c>
      <c r="R56" s="4">
        <f t="shared" si="64"/>
        <v>1.0015787881133758</v>
      </c>
      <c r="S56" s="4">
        <f t="shared" si="65"/>
        <v>5.6155387358191033E-2</v>
      </c>
      <c r="T56" s="4" t="str">
        <f t="shared" si="51"/>
        <v>1+0,0000678254028802291i</v>
      </c>
      <c r="U56" s="4">
        <f t="shared" si="66"/>
        <v>1.0000000023001425</v>
      </c>
      <c r="V56" s="4">
        <f t="shared" si="67"/>
        <v>6.7825402776223705E-5</v>
      </c>
      <c r="W56" t="str">
        <f t="shared" si="52"/>
        <v>1-0,000399877658704298i</v>
      </c>
      <c r="X56" s="4">
        <f t="shared" si="68"/>
        <v>1.0000000799510678</v>
      </c>
      <c r="Y56" s="4">
        <f t="shared" si="69"/>
        <v>-3.9987763739053535E-4</v>
      </c>
      <c r="Z56" t="str">
        <f t="shared" si="53"/>
        <v>0,999999988110745+0,000518396176896027i</v>
      </c>
      <c r="AA56" s="4">
        <f t="shared" si="70"/>
        <v>1.0000001224780355</v>
      </c>
      <c r="AB56" s="4">
        <f t="shared" si="71"/>
        <v>5.1839613662238155E-4</v>
      </c>
      <c r="AC56" s="47" t="str">
        <f t="shared" si="72"/>
        <v>32,1284850330678-1,83349765501111i</v>
      </c>
      <c r="AD56" s="20">
        <f t="shared" si="73"/>
        <v>30.151925719116864</v>
      </c>
      <c r="AE56" s="43">
        <f t="shared" si="74"/>
        <v>-3.2661937949122883</v>
      </c>
      <c r="AF56" t="str">
        <f t="shared" si="54"/>
        <v>77,9756878975879</v>
      </c>
      <c r="AG56" t="str">
        <f t="shared" si="55"/>
        <v>1+0,0574521059691351i</v>
      </c>
      <c r="AH56">
        <f t="shared" si="75"/>
        <v>1.0016490126188358</v>
      </c>
      <c r="AI56">
        <f t="shared" si="76"/>
        <v>5.7389019288006174E-2</v>
      </c>
      <c r="AJ56" t="str">
        <f t="shared" si="56"/>
        <v>1+0,0000678254028802291i</v>
      </c>
      <c r="AK56">
        <f t="shared" si="77"/>
        <v>1.0000000023001425</v>
      </c>
      <c r="AL56">
        <f t="shared" si="78"/>
        <v>6.7825402776223705E-5</v>
      </c>
      <c r="AM56" t="str">
        <f t="shared" si="57"/>
        <v>1-0,000168929908787448i</v>
      </c>
      <c r="AN56">
        <f t="shared" si="79"/>
        <v>1.0000000142686569</v>
      </c>
      <c r="AO56">
        <f t="shared" si="80"/>
        <v>-1.6892990718051274E-4</v>
      </c>
      <c r="AP56" s="41" t="str">
        <f t="shared" si="81"/>
        <v>77,7187062655034-4,47298704154745i</v>
      </c>
      <c r="AQ56">
        <f t="shared" si="82"/>
        <v>37.824873094251906</v>
      </c>
      <c r="AR56" s="43">
        <f t="shared" si="83"/>
        <v>-3.2939414569897605</v>
      </c>
      <c r="AS56" t="str">
        <f t="shared" si="58"/>
        <v>-0,0000166666666666667</v>
      </c>
      <c r="AT56" t="str">
        <f t="shared" si="59"/>
        <v>1,03200118560206E-06i</v>
      </c>
      <c r="AU56">
        <f t="shared" si="84"/>
        <v>1.03200118560206E-6</v>
      </c>
      <c r="AV56">
        <f t="shared" si="85"/>
        <v>1.5707963267948966</v>
      </c>
      <c r="AW56" t="str">
        <f t="shared" si="60"/>
        <v>1+0,000386241251465399i</v>
      </c>
      <c r="AX56">
        <f t="shared" si="86"/>
        <v>1.0000000745911493</v>
      </c>
      <c r="AY56">
        <f t="shared" si="87"/>
        <v>3.8624123225861409E-4</v>
      </c>
      <c r="AZ56" t="str">
        <f t="shared" si="61"/>
        <v>1+0,056267954229438i</v>
      </c>
      <c r="BA56">
        <f t="shared" si="88"/>
        <v>1.0015817903062965</v>
      </c>
      <c r="BB56">
        <f t="shared" si="89"/>
        <v>5.6208683783528987E-2</v>
      </c>
      <c r="BC56" s="41" t="str">
        <f t="shared" si="90"/>
        <v>-0,902481273294442+16,1502008229466i</v>
      </c>
      <c r="BD56">
        <f t="shared" si="91"/>
        <v>24.177098821093285</v>
      </c>
      <c r="BE56" s="43">
        <f t="shared" si="92"/>
        <v>93.198390360299285</v>
      </c>
      <c r="BF56" s="41" t="str">
        <f t="shared" si="93"/>
        <v>0,615999255166642+520,536182719356i</v>
      </c>
      <c r="BG56" s="20">
        <f t="shared" si="94"/>
        <v>54.329024540210156</v>
      </c>
      <c r="BH56" s="43">
        <f t="shared" si="95"/>
        <v>89.932196565387017</v>
      </c>
      <c r="BI56" s="41" t="str">
        <f t="shared" si="101"/>
        <v>2,09996201014087+1259,20950092816i</v>
      </c>
      <c r="BJ56" s="20">
        <f t="shared" si="97"/>
        <v>62.001971915345173</v>
      </c>
      <c r="BK56" s="43">
        <f t="shared" si="102"/>
        <v>89.904448903309543</v>
      </c>
      <c r="BL56">
        <f t="shared" si="99"/>
        <v>54.329024540210156</v>
      </c>
      <c r="BM56" s="43">
        <f t="shared" si="100"/>
        <v>89.932196565387017</v>
      </c>
    </row>
    <row r="57" spans="1:65" x14ac:dyDescent="0.25">
      <c r="A57" t="s">
        <v>190</v>
      </c>
      <c r="B57" s="3">
        <f>RFBB</f>
        <v>14000</v>
      </c>
      <c r="C57" s="2" t="s">
        <v>36</v>
      </c>
      <c r="E57" t="s">
        <v>193</v>
      </c>
      <c r="N57" s="9">
        <v>39</v>
      </c>
      <c r="O57" s="34">
        <f t="shared" si="62"/>
        <v>24.547089156850316</v>
      </c>
      <c r="P57" s="33" t="str">
        <f t="shared" si="50"/>
        <v>32,2315671197498</v>
      </c>
      <c r="Q57" s="4" t="str">
        <f t="shared" si="63"/>
        <v>1+0,0575238928870451i</v>
      </c>
      <c r="R57" s="4">
        <f t="shared" si="64"/>
        <v>1.0016531327025739</v>
      </c>
      <c r="S57" s="4">
        <f t="shared" si="65"/>
        <v>5.7460569740934879E-2</v>
      </c>
      <c r="T57" s="4" t="str">
        <f t="shared" si="51"/>
        <v>1+0,0000694052594659571i</v>
      </c>
      <c r="U57" s="4">
        <f t="shared" si="66"/>
        <v>1.0000000024085449</v>
      </c>
      <c r="V57" s="4">
        <f t="shared" si="67"/>
        <v>6.9405259354513306E-5</v>
      </c>
      <c r="W57" t="str">
        <f t="shared" si="52"/>
        <v>1-0,000409192005921742i</v>
      </c>
      <c r="X57" s="4">
        <f t="shared" si="68"/>
        <v>1.0000000837190453</v>
      </c>
      <c r="Y57" s="4">
        <f t="shared" si="69"/>
        <v>-4.0919198308363391E-4</v>
      </c>
      <c r="Z57" t="str">
        <f t="shared" si="53"/>
        <v>0,999999987550422+0,000530471175042837i</v>
      </c>
      <c r="AA57" s="4">
        <f t="shared" si="70"/>
        <v>1.0000001282502475</v>
      </c>
      <c r="AB57" s="4">
        <f t="shared" si="71"/>
        <v>5.304711318888485E-4</v>
      </c>
      <c r="AC57" s="47" t="str">
        <f t="shared" si="72"/>
        <v>32,1236429464664-1,87592676575694i</v>
      </c>
      <c r="AD57" s="20">
        <f t="shared" si="73"/>
        <v>30.151280995573732</v>
      </c>
      <c r="AE57" s="43">
        <f t="shared" si="74"/>
        <v>-3.3421102367876965</v>
      </c>
      <c r="AF57" t="str">
        <f t="shared" si="54"/>
        <v>77,9756878975879</v>
      </c>
      <c r="AG57" t="str">
        <f t="shared" si="55"/>
        <v>1+0,0587903374299871i</v>
      </c>
      <c r="AH57">
        <f t="shared" si="75"/>
        <v>1.0017266612081022</v>
      </c>
      <c r="AI57">
        <f t="shared" si="76"/>
        <v>5.8722745124706439E-2</v>
      </c>
      <c r="AJ57" t="str">
        <f t="shared" si="56"/>
        <v>1+0,0000694052594659571i</v>
      </c>
      <c r="AK57">
        <f t="shared" si="77"/>
        <v>1.0000000024085449</v>
      </c>
      <c r="AL57">
        <f t="shared" si="78"/>
        <v>6.9405259354513306E-5</v>
      </c>
      <c r="AM57" t="str">
        <f t="shared" si="57"/>
        <v>1-0,000172864791848822i</v>
      </c>
      <c r="AN57">
        <f t="shared" si="79"/>
        <v>1.0000000149411179</v>
      </c>
      <c r="AO57">
        <f t="shared" si="80"/>
        <v>-1.7286479012695985E-4</v>
      </c>
      <c r="AP57" s="41" t="str">
        <f t="shared" si="81"/>
        <v>77,7066368100121-4,57646672681719i</v>
      </c>
      <c r="AQ57">
        <f t="shared" si="82"/>
        <v>37.824199790395696</v>
      </c>
      <c r="AR57" s="43">
        <f t="shared" si="83"/>
        <v>-3.3704932515317796</v>
      </c>
      <c r="AS57" t="str">
        <f t="shared" si="58"/>
        <v>-0,0000166666666666667</v>
      </c>
      <c r="AT57" t="str">
        <f t="shared" si="59"/>
        <v>1,05603958125202E-06i</v>
      </c>
      <c r="AU57">
        <f t="shared" si="84"/>
        <v>1.0560395812520201E-6</v>
      </c>
      <c r="AV57">
        <f t="shared" si="85"/>
        <v>1.5707963267948966</v>
      </c>
      <c r="AW57" t="str">
        <f t="shared" si="60"/>
        <v>1+0,000395237965954291i</v>
      </c>
      <c r="AX57">
        <f t="shared" si="86"/>
        <v>1.0000000781065219</v>
      </c>
      <c r="AY57">
        <f t="shared" si="87"/>
        <v>3.9523794537385027E-4</v>
      </c>
      <c r="AZ57" t="str">
        <f t="shared" si="61"/>
        <v>1+0,057578603252958i</v>
      </c>
      <c r="BA57">
        <f t="shared" si="88"/>
        <v>1.0016562761509367</v>
      </c>
      <c r="BB57">
        <f t="shared" si="89"/>
        <v>5.7515099496314781E-2</v>
      </c>
      <c r="BC57" s="41" t="str">
        <f t="shared" si="90"/>
        <v>-0,902481266949324+15,7825934240054i</v>
      </c>
      <c r="BD57">
        <f t="shared" si="91"/>
        <v>23.977744720603372</v>
      </c>
      <c r="BE57" s="43">
        <f t="shared" si="92"/>
        <v>93.272726993240497</v>
      </c>
      <c r="BF57" s="41" t="str">
        <f t="shared" si="93"/>
        <v>0,616003451796491+508,687384686263i</v>
      </c>
      <c r="BG57" s="20">
        <f t="shared" si="94"/>
        <v>54.129025716177111</v>
      </c>
      <c r="BH57" s="43">
        <f t="shared" si="95"/>
        <v>89.930616756452821</v>
      </c>
      <c r="BI57" s="41" t="str">
        <f t="shared" si="101"/>
        <v>2,09972962917382+1230,54243060904i</v>
      </c>
      <c r="BJ57" s="20">
        <f t="shared" si="97"/>
        <v>61.80194451099905</v>
      </c>
      <c r="BK57" s="43">
        <f t="shared" si="102"/>
        <v>89.902233741708727</v>
      </c>
      <c r="BL57">
        <f t="shared" si="99"/>
        <v>54.129025716177111</v>
      </c>
      <c r="BM57" s="43">
        <f t="shared" si="100"/>
        <v>89.930616756452821</v>
      </c>
    </row>
    <row r="58" spans="1:65" x14ac:dyDescent="0.25">
      <c r="A58" t="s">
        <v>180</v>
      </c>
      <c r="B58" s="3">
        <f>RCOMP</f>
        <v>54900</v>
      </c>
      <c r="C58" s="2" t="s">
        <v>36</v>
      </c>
      <c r="E58" t="s">
        <v>186</v>
      </c>
      <c r="N58" s="9">
        <v>40</v>
      </c>
      <c r="O58" s="34">
        <f t="shared" si="62"/>
        <v>25.118864315095799</v>
      </c>
      <c r="P58" s="33" t="str">
        <f t="shared" si="50"/>
        <v>32,2315671197498</v>
      </c>
      <c r="Q58" s="4" t="str">
        <f t="shared" si="63"/>
        <v>1+0,0588637964800222i</v>
      </c>
      <c r="R58" s="4">
        <f t="shared" si="64"/>
        <v>1.0017309751305694</v>
      </c>
      <c r="S58" s="4">
        <f t="shared" si="65"/>
        <v>5.8795950837277379E-2</v>
      </c>
      <c r="T58" s="4" t="str">
        <f t="shared" si="51"/>
        <v>1+0,0000710219156389417i</v>
      </c>
      <c r="U58" s="4">
        <f t="shared" si="66"/>
        <v>1.0000000025220561</v>
      </c>
      <c r="V58" s="4">
        <f t="shared" si="67"/>
        <v>7.1021915519527522E-5</v>
      </c>
      <c r="W58" t="str">
        <f t="shared" si="52"/>
        <v>1-0,000418723312157025i</v>
      </c>
      <c r="X58" s="4">
        <f t="shared" si="68"/>
        <v>1.0000000876646022</v>
      </c>
      <c r="Y58" s="4">
        <f t="shared" si="69"/>
        <v>-4.1872328768555146E-4</v>
      </c>
      <c r="Z58" t="str">
        <f t="shared" si="53"/>
        <v>0,999999986963691+0,000542827436028274i</v>
      </c>
      <c r="AA58" s="4">
        <f t="shared" si="70"/>
        <v>1.0000001342944949</v>
      </c>
      <c r="AB58" s="4">
        <f t="shared" si="71"/>
        <v>5.4282738978794277E-4</v>
      </c>
      <c r="AC58" s="47" t="str">
        <f t="shared" si="72"/>
        <v>32,1185741998356-1,91932434743077i</v>
      </c>
      <c r="AD58" s="20">
        <f t="shared" si="73"/>
        <v>30.150605989708751</v>
      </c>
      <c r="AE58" s="43">
        <f t="shared" si="74"/>
        <v>-3.4197833750296409</v>
      </c>
      <c r="AF58" t="str">
        <f t="shared" si="54"/>
        <v>77,9756878975879</v>
      </c>
      <c r="AG58" t="str">
        <f t="shared" si="55"/>
        <v>1+0,0601597403059269i</v>
      </c>
      <c r="AH58">
        <f t="shared" si="75"/>
        <v>1.0018079628120733</v>
      </c>
      <c r="AI58">
        <f t="shared" si="76"/>
        <v>6.0087320903458294E-2</v>
      </c>
      <c r="AJ58" t="str">
        <f t="shared" si="56"/>
        <v>1+0,0000710219156389417i</v>
      </c>
      <c r="AK58">
        <f t="shared" si="77"/>
        <v>1.0000000025220561</v>
      </c>
      <c r="AL58">
        <f t="shared" si="78"/>
        <v>7.1021915519527522E-5</v>
      </c>
      <c r="AM58" t="str">
        <f t="shared" si="57"/>
        <v>1-0,000176891330110971i</v>
      </c>
      <c r="AN58">
        <f t="shared" si="79"/>
        <v>1.0000000156452711</v>
      </c>
      <c r="AO58">
        <f t="shared" si="80"/>
        <v>-1.7689132826596247E-4</v>
      </c>
      <c r="AP58" s="41" t="str">
        <f t="shared" si="81"/>
        <v>77,6940025487501-4,6823062570816i</v>
      </c>
      <c r="AQ58">
        <f t="shared" si="82"/>
        <v>37.823494866570847</v>
      </c>
      <c r="AR58" s="43">
        <f t="shared" si="83"/>
        <v>-3.4488157605462684</v>
      </c>
      <c r="AS58" t="str">
        <f t="shared" si="58"/>
        <v>-0,0000166666666666667</v>
      </c>
      <c r="AT58" t="str">
        <f t="shared" si="59"/>
        <v>1,08063790306629E-06i</v>
      </c>
      <c r="AU58">
        <f t="shared" si="84"/>
        <v>1.0806379030662899E-6</v>
      </c>
      <c r="AV58">
        <f t="shared" si="85"/>
        <v>1.5707963267948966</v>
      </c>
      <c r="AW58" t="str">
        <f t="shared" si="60"/>
        <v>1+0,000404444240844326i</v>
      </c>
      <c r="AX58">
        <f t="shared" si="86"/>
        <v>1.0000000817875685</v>
      </c>
      <c r="AY58">
        <f t="shared" si="87"/>
        <v>4.0444421879198649E-4</v>
      </c>
      <c r="AZ58" t="str">
        <f t="shared" si="61"/>
        <v>1+0,058919781214066i</v>
      </c>
      <c r="BA58">
        <f t="shared" si="88"/>
        <v>1.0017342664690638</v>
      </c>
      <c r="BB58">
        <f t="shared" si="89"/>
        <v>5.8851742073752954E-2</v>
      </c>
      <c r="BC58" s="41" t="str">
        <f t="shared" si="90"/>
        <v>-0,902481260305179+15,4233541650048i</v>
      </c>
      <c r="BD58">
        <f t="shared" si="91"/>
        <v>23.778420957467532</v>
      </c>
      <c r="BE58" s="43">
        <f t="shared" si="92"/>
        <v>93.348783491033288</v>
      </c>
      <c r="BF58" s="41" t="str">
        <f t="shared" si="93"/>
        <v>0,616007844868452+497,108299415054i</v>
      </c>
      <c r="BG58" s="20">
        <f t="shared" si="94"/>
        <v>53.929026947176276</v>
      </c>
      <c r="BH58" s="43">
        <f t="shared" si="95"/>
        <v>89.92900011600365</v>
      </c>
      <c r="BI58" s="41" t="str">
        <f t="shared" si="101"/>
        <v>2,09948637363775+1202,52781145818i</v>
      </c>
      <c r="BJ58" s="20">
        <f t="shared" si="97"/>
        <v>61.601915824038343</v>
      </c>
      <c r="BK58" s="43">
        <f t="shared" si="102"/>
        <v>89.899967730487035</v>
      </c>
      <c r="BL58">
        <f t="shared" si="99"/>
        <v>53.929026947176276</v>
      </c>
      <c r="BM58" s="43">
        <f t="shared" si="100"/>
        <v>89.92900011600365</v>
      </c>
    </row>
    <row r="59" spans="1:65" x14ac:dyDescent="0.25">
      <c r="A59" t="s">
        <v>184</v>
      </c>
      <c r="B59" s="3">
        <f>CCOMP</f>
        <v>6.8000000000000005E-9</v>
      </c>
      <c r="C59" s="2" t="s">
        <v>162</v>
      </c>
      <c r="E59" t="s">
        <v>187</v>
      </c>
      <c r="N59" s="9">
        <v>41</v>
      </c>
      <c r="O59" s="34">
        <f t="shared" si="62"/>
        <v>25.703957827688647</v>
      </c>
      <c r="P59" s="33" t="str">
        <f t="shared" si="50"/>
        <v>32,2315671197498</v>
      </c>
      <c r="Q59" s="4" t="str">
        <f t="shared" si="63"/>
        <v>1+0,0602349104370471i</v>
      </c>
      <c r="R59" s="4">
        <f t="shared" si="64"/>
        <v>1.0018124796763908</v>
      </c>
      <c r="S59" s="4">
        <f t="shared" si="65"/>
        <v>6.0162219622707978E-2</v>
      </c>
      <c r="T59" s="4" t="str">
        <f t="shared" si="51"/>
        <v>1+0,0000726762285716837i</v>
      </c>
      <c r="U59" s="4">
        <f t="shared" si="66"/>
        <v>1.000000002640917</v>
      </c>
      <c r="V59" s="4">
        <f t="shared" si="67"/>
        <v>7.2676228443729096E-5</v>
      </c>
      <c r="W59" t="str">
        <f t="shared" si="52"/>
        <v>1-0,000428476631034869i</v>
      </c>
      <c r="X59" s="4">
        <f t="shared" si="68"/>
        <v>1.0000000917961076</v>
      </c>
      <c r="Y59" s="4">
        <f t="shared" si="69"/>
        <v>-4.2847660481321276E-4</v>
      </c>
      <c r="Z59" t="str">
        <f t="shared" si="53"/>
        <v>0,999999986349309+0,000555471511305461i</v>
      </c>
      <c r="AA59" s="4">
        <f t="shared" si="70"/>
        <v>1.0000001406235992</v>
      </c>
      <c r="AB59" s="4">
        <f t="shared" si="71"/>
        <v>5.5547146175805354E-4</v>
      </c>
      <c r="AC59" s="47" t="str">
        <f t="shared" si="72"/>
        <v>32,1132682588524-1,96371155140608i</v>
      </c>
      <c r="AD59" s="20">
        <f t="shared" si="73"/>
        <v>30.149899284220176</v>
      </c>
      <c r="AE59" s="43">
        <f t="shared" si="74"/>
        <v>-3.4992533008341424</v>
      </c>
      <c r="AF59" t="str">
        <f t="shared" si="54"/>
        <v>77,9756878975879</v>
      </c>
      <c r="AG59" t="str">
        <f t="shared" si="55"/>
        <v>1+0,0615610406724849i</v>
      </c>
      <c r="AH59">
        <f t="shared" si="75"/>
        <v>1.0018930889714128</v>
      </c>
      <c r="AI59">
        <f t="shared" si="76"/>
        <v>6.1483449801459748E-2</v>
      </c>
      <c r="AJ59" t="str">
        <f t="shared" si="56"/>
        <v>1+0,0000726762285716837i</v>
      </c>
      <c r="AK59">
        <f t="shared" si="77"/>
        <v>1.000000002640917</v>
      </c>
      <c r="AL59">
        <f t="shared" si="78"/>
        <v>7.2676228443729096E-5</v>
      </c>
      <c r="AM59" t="str">
        <f t="shared" si="57"/>
        <v>1-0,000181011658497778i</v>
      </c>
      <c r="AN59">
        <f t="shared" si="79"/>
        <v>1.0000000163826102</v>
      </c>
      <c r="AO59">
        <f t="shared" si="80"/>
        <v>-1.8101165652081573E-4</v>
      </c>
      <c r="AP59" s="41" t="str">
        <f t="shared" si="81"/>
        <v>77,6807772479909-4,79055701730597i</v>
      </c>
      <c r="AQ59">
        <f t="shared" si="82"/>
        <v>37.822756843326815</v>
      </c>
      <c r="AR59" s="43">
        <f t="shared" si="83"/>
        <v>-3.5289493463286585</v>
      </c>
      <c r="AS59" t="str">
        <f t="shared" si="58"/>
        <v>-0,0000166666666666667</v>
      </c>
      <c r="AT59" t="str">
        <f t="shared" si="59"/>
        <v>1,10580919340071E-06i</v>
      </c>
      <c r="AU59">
        <f t="shared" si="84"/>
        <v>1.10580919340071E-6</v>
      </c>
      <c r="AV59">
        <f t="shared" si="85"/>
        <v>1.5707963267948966</v>
      </c>
      <c r="AW59" t="str">
        <f t="shared" si="60"/>
        <v>1+0,000413864957424308i</v>
      </c>
      <c r="AX59">
        <f t="shared" si="86"/>
        <v>1.0000000856420979</v>
      </c>
      <c r="AY59">
        <f t="shared" si="87"/>
        <v>4.1386493379480061E-4</v>
      </c>
      <c r="AZ59" t="str">
        <f t="shared" si="61"/>
        <v>1+0,0602921992230688i</v>
      </c>
      <c r="BA59">
        <f t="shared" si="88"/>
        <v>1.0018159258502304</v>
      </c>
      <c r="BB59">
        <f t="shared" si="89"/>
        <v>6.0219301106116986E-2</v>
      </c>
      <c r="BC59" s="41" t="str">
        <f t="shared" si="90"/>
        <v>-0,902481253347892+15,0722925725343i</v>
      </c>
      <c r="BD59">
        <f t="shared" si="91"/>
        <v>23.579128951543595</v>
      </c>
      <c r="BE59" s="43">
        <f t="shared" si="92"/>
        <v>93.426599084613088</v>
      </c>
      <c r="BF59" s="41" t="str">
        <f t="shared" si="93"/>
        <v>0,616012443511472+485,792787519829i</v>
      </c>
      <c r="BG59" s="20">
        <f t="shared" si="94"/>
        <v>53.729028235763757</v>
      </c>
      <c r="BH59" s="43">
        <f t="shared" si="95"/>
        <v>89.927345783778946</v>
      </c>
      <c r="BI59" s="41" t="str">
        <f t="shared" si="101"/>
        <v>2,0992317384376+1175,1507898448i</v>
      </c>
      <c r="BJ59" s="20">
        <f t="shared" si="97"/>
        <v>61.401885794870424</v>
      </c>
      <c r="BK59" s="43">
        <f t="shared" si="102"/>
        <v>89.897649738284429</v>
      </c>
      <c r="BL59">
        <f t="shared" si="99"/>
        <v>53.729028235763757</v>
      </c>
      <c r="BM59" s="43">
        <f t="shared" si="100"/>
        <v>89.927345783778946</v>
      </c>
    </row>
    <row r="60" spans="1:65" x14ac:dyDescent="0.25">
      <c r="A60" t="s">
        <v>185</v>
      </c>
      <c r="B60" s="3">
        <f>CHF</f>
        <v>4.6999999999999999E-11</v>
      </c>
      <c r="C60" s="2" t="s">
        <v>162</v>
      </c>
      <c r="E60" t="s">
        <v>188</v>
      </c>
      <c r="N60" s="9">
        <v>42</v>
      </c>
      <c r="O60" s="34">
        <f t="shared" si="62"/>
        <v>26.302679918953825</v>
      </c>
      <c r="P60" s="33" t="str">
        <f t="shared" si="50"/>
        <v>32,2315671197498</v>
      </c>
      <c r="Q60" s="4" t="str">
        <f t="shared" si="63"/>
        <v>1+0,0616379617408891i</v>
      </c>
      <c r="R60" s="4">
        <f t="shared" si="64"/>
        <v>1.0018978183066232</v>
      </c>
      <c r="S60" s="4">
        <f t="shared" si="65"/>
        <v>6.156008009628422E-2</v>
      </c>
      <c r="T60" s="4" t="str">
        <f t="shared" si="51"/>
        <v>1+0,0000743690754027982i</v>
      </c>
      <c r="U60" s="4">
        <f t="shared" si="66"/>
        <v>1.0000000027653797</v>
      </c>
      <c r="V60" s="4">
        <f t="shared" si="67"/>
        <v>7.436907526569238E-5</v>
      </c>
      <c r="W60" t="str">
        <f t="shared" si="52"/>
        <v>1-0,000438457133894048i</v>
      </c>
      <c r="X60" s="4">
        <f t="shared" si="68"/>
        <v>1.0000000961223245</v>
      </c>
      <c r="Y60" s="4">
        <f t="shared" si="69"/>
        <v>-4.3845710579703726E-4</v>
      </c>
      <c r="Z60" t="str">
        <f t="shared" si="53"/>
        <v>0,999999985705972+0,000568410104930477i</v>
      </c>
      <c r="AA60" s="4">
        <f t="shared" si="70"/>
        <v>1.0000001472509852</v>
      </c>
      <c r="AB60" s="4">
        <f t="shared" si="71"/>
        <v>5.6841005183947367E-4</v>
      </c>
      <c r="AC60" s="47" t="str">
        <f t="shared" si="72"/>
        <v>32,1077141068728-2,00910992242834i</v>
      </c>
      <c r="AD60" s="20">
        <f t="shared" si="73"/>
        <v>30.149159395956914</v>
      </c>
      <c r="AE60" s="43">
        <f t="shared" si="74"/>
        <v>-3.5805609805282743</v>
      </c>
      <c r="AF60" t="str">
        <f t="shared" si="54"/>
        <v>77,9756878975879</v>
      </c>
      <c r="AG60" t="str">
        <f t="shared" si="55"/>
        <v>1+0,0629949815176642i</v>
      </c>
      <c r="AH60">
        <f t="shared" si="75"/>
        <v>1.0019822192516246</v>
      </c>
      <c r="AI60">
        <f t="shared" si="76"/>
        <v>6.2911850282031612E-2</v>
      </c>
      <c r="AJ60" t="str">
        <f t="shared" si="56"/>
        <v>1+0,0000743690754027982i</v>
      </c>
      <c r="AK60">
        <f t="shared" si="77"/>
        <v>1.0000000027653797</v>
      </c>
      <c r="AL60">
        <f t="shared" si="78"/>
        <v>7.436907526569238E-5</v>
      </c>
      <c r="AM60" t="str">
        <f t="shared" si="57"/>
        <v>1-0,000185227961661893i</v>
      </c>
      <c r="AN60">
        <f t="shared" si="79"/>
        <v>1.0000000171546988</v>
      </c>
      <c r="AO60">
        <f t="shared" si="80"/>
        <v>-1.8522795954353975E-4</v>
      </c>
      <c r="AP60" s="41" t="str">
        <f t="shared" si="81"/>
        <v>77,6669334744544-4,90127133667252i</v>
      </c>
      <c r="AQ60">
        <f t="shared" si="82"/>
        <v>37.821984172520182</v>
      </c>
      <c r="AR60" s="43">
        <f t="shared" si="83"/>
        <v>-3.6109352487099766</v>
      </c>
      <c r="AS60" t="str">
        <f t="shared" si="58"/>
        <v>-0,0000166666666666667</v>
      </c>
      <c r="AT60" t="str">
        <f t="shared" si="59"/>
        <v>1,13156679840658E-06i</v>
      </c>
      <c r="AU60">
        <f t="shared" si="84"/>
        <v>1.13156679840658E-6</v>
      </c>
      <c r="AV60">
        <f t="shared" si="85"/>
        <v>1.5707963267948966</v>
      </c>
      <c r="AW60" t="str">
        <f t="shared" si="60"/>
        <v>1+0,000423505110682866i</v>
      </c>
      <c r="AX60">
        <f t="shared" si="86"/>
        <v>1.0000000896782852</v>
      </c>
      <c r="AY60">
        <f t="shared" si="87"/>
        <v>4.2350508536339281E-4</v>
      </c>
      <c r="AZ60" t="str">
        <f t="shared" si="61"/>
        <v>1+0,0616965849541613i</v>
      </c>
      <c r="BA60">
        <f t="shared" si="88"/>
        <v>1.001901426585972</v>
      </c>
      <c r="BB60">
        <f t="shared" si="89"/>
        <v>6.1618481218679681E-2</v>
      </c>
      <c r="BC60" s="41" t="str">
        <f t="shared" si="90"/>
        <v>-0,902481246062722+14,7292225090909i</v>
      </c>
      <c r="BD60">
        <f t="shared" si="91"/>
        <v>23.379870188655815</v>
      </c>
      <c r="BE60" s="43">
        <f t="shared" si="92"/>
        <v>93.506213859842831</v>
      </c>
      <c r="BF60" s="41" t="str">
        <f t="shared" si="93"/>
        <v>0,616017257273175+474,734849364676i</v>
      </c>
      <c r="BG60" s="20">
        <f t="shared" si="94"/>
        <v>53.529029584612715</v>
      </c>
      <c r="BH60" s="43">
        <f t="shared" si="95"/>
        <v>89.925652879314555</v>
      </c>
      <c r="BI60" s="41" t="str">
        <f t="shared" si="101"/>
        <v>2,09896519538277+1148,39685020721i</v>
      </c>
      <c r="BJ60" s="20">
        <f t="shared" si="97"/>
        <v>61.201854361175982</v>
      </c>
      <c r="BK60" s="43">
        <f t="shared" si="102"/>
        <v>89.895278611132852</v>
      </c>
      <c r="BL60">
        <f t="shared" si="99"/>
        <v>53.529029584612715</v>
      </c>
      <c r="BM60" s="43">
        <f t="shared" si="100"/>
        <v>89.925652879314555</v>
      </c>
    </row>
    <row r="61" spans="1:65" x14ac:dyDescent="0.25">
      <c r="N61" s="9">
        <v>43</v>
      </c>
      <c r="O61" s="34">
        <f t="shared" si="62"/>
        <v>26.915348039269158</v>
      </c>
      <c r="P61" s="33" t="str">
        <f t="shared" si="50"/>
        <v>32,2315671197498</v>
      </c>
      <c r="Q61" s="4" t="str">
        <f t="shared" si="63"/>
        <v>1+0,0630736943079211i</v>
      </c>
      <c r="R61" s="4">
        <f t="shared" si="64"/>
        <v>1.0019871710324684</v>
      </c>
      <c r="S61" s="4">
        <f t="shared" si="65"/>
        <v>6.299025155828164E-2</v>
      </c>
      <c r="T61" s="4" t="str">
        <f t="shared" si="51"/>
        <v>1+0,0000761013537020825i</v>
      </c>
      <c r="U61" s="4">
        <f t="shared" si="66"/>
        <v>1.0000000028957079</v>
      </c>
      <c r="V61" s="4">
        <f t="shared" si="67"/>
        <v>7.6101353555170961E-5</v>
      </c>
      <c r="W61" t="str">
        <f t="shared" si="52"/>
        <v>1-0,000448670112529284i</v>
      </c>
      <c r="X61" s="4">
        <f t="shared" si="68"/>
        <v>1.0000001006524299</v>
      </c>
      <c r="Y61" s="4">
        <f t="shared" si="69"/>
        <v>-4.4867008242279474E-4</v>
      </c>
      <c r="Z61" t="str">
        <f t="shared" si="53"/>
        <v>0,999999985032315+0,000581650077116927i</v>
      </c>
      <c r="AA61" s="4">
        <f t="shared" si="70"/>
        <v>1.0000001541907093</v>
      </c>
      <c r="AB61" s="4">
        <f t="shared" si="71"/>
        <v>5.8165002022889263E-4</v>
      </c>
      <c r="AC61" s="47" t="str">
        <f t="shared" si="72"/>
        <v>32,1019002235493-2,05554140083701i</v>
      </c>
      <c r="AD61" s="20">
        <f t="shared" si="73"/>
        <v>30.148384772905892</v>
      </c>
      <c r="AE61" s="43">
        <f t="shared" si="74"/>
        <v>-3.6637482718123766</v>
      </c>
      <c r="AF61" t="str">
        <f t="shared" si="54"/>
        <v>77,9756878975879</v>
      </c>
      <c r="AG61" t="str">
        <f t="shared" si="55"/>
        <v>1+0,0644623231358815i</v>
      </c>
      <c r="AH61">
        <f t="shared" si="75"/>
        <v>1.0020755416155385</v>
      </c>
      <c r="AI61">
        <f t="shared" si="76"/>
        <v>6.4373256373616128E-2</v>
      </c>
      <c r="AJ61" t="str">
        <f t="shared" si="56"/>
        <v>1+0,0000761013537020825i</v>
      </c>
      <c r="AK61">
        <f t="shared" si="77"/>
        <v>1.0000000028957079</v>
      </c>
      <c r="AL61">
        <f t="shared" si="78"/>
        <v>7.6101353555170961E-5</v>
      </c>
      <c r="AM61" t="str">
        <f t="shared" si="57"/>
        <v>1-0,000189542475143063i</v>
      </c>
      <c r="AN61">
        <f t="shared" si="79"/>
        <v>1.0000000179631747</v>
      </c>
      <c r="AO61">
        <f t="shared" si="80"/>
        <v>-1.8954247287320664E-4</v>
      </c>
      <c r="AP61" s="41" t="str">
        <f t="shared" si="81"/>
        <v>77,6524425422784-5,01450249293106i</v>
      </c>
      <c r="AQ61">
        <f t="shared" si="82"/>
        <v>37.821175234175939</v>
      </c>
      <c r="AR61" s="43">
        <f t="shared" si="83"/>
        <v>-3.6948156010819981</v>
      </c>
      <c r="AS61" t="str">
        <f t="shared" si="58"/>
        <v>-0,0000166666666666667</v>
      </c>
      <c r="AT61" t="str">
        <f t="shared" si="59"/>
        <v>1,15792437510702E-06i</v>
      </c>
      <c r="AU61">
        <f t="shared" si="84"/>
        <v>1.15792437510702E-6</v>
      </c>
      <c r="AV61">
        <f t="shared" si="85"/>
        <v>1.5707963267948966</v>
      </c>
      <c r="AW61" t="str">
        <f t="shared" si="60"/>
        <v>1+0,000433369811956863i</v>
      </c>
      <c r="AX61">
        <f t="shared" si="86"/>
        <v>1.0000000939046925</v>
      </c>
      <c r="AY61">
        <f t="shared" si="87"/>
        <v>4.3336978482655879E-4</v>
      </c>
      <c r="AZ61" t="str">
        <f t="shared" si="61"/>
        <v>1+0,0631336830312476i</v>
      </c>
      <c r="BA61">
        <f t="shared" si="88"/>
        <v>1.0019909490275301</v>
      </c>
      <c r="BB61">
        <f t="shared" si="89"/>
        <v>6.305000234942755E-2</v>
      </c>
      <c r="BC61" s="41" t="str">
        <f t="shared" si="90"/>
        <v>-0,90248123843422+14,3939620743859i</v>
      </c>
      <c r="BD61">
        <f t="shared" si="91"/>
        <v>23.180646223612527</v>
      </c>
      <c r="BE61" s="43">
        <f t="shared" si="92"/>
        <v>93.587668773273066</v>
      </c>
      <c r="BF61" s="41" t="str">
        <f t="shared" si="93"/>
        <v>0,616022296137452+463,928621882569i</v>
      </c>
      <c r="BG61" s="20">
        <f t="shared" si="94"/>
        <v>53.329030996518426</v>
      </c>
      <c r="BH61" s="43">
        <f t="shared" si="95"/>
        <v>89.923920501460699</v>
      </c>
      <c r="BI61" s="41" t="str">
        <f t="shared" si="101"/>
        <v>2,09868619216572+1122,25180735694i</v>
      </c>
      <c r="BJ61" s="20">
        <f t="shared" si="97"/>
        <v>61.001821457788488</v>
      </c>
      <c r="BK61" s="43">
        <f t="shared" si="102"/>
        <v>89.892853172191082</v>
      </c>
      <c r="BL61">
        <f t="shared" si="99"/>
        <v>53.329030996518426</v>
      </c>
      <c r="BM61" s="43">
        <f t="shared" si="100"/>
        <v>89.923920501460699</v>
      </c>
    </row>
    <row r="62" spans="1:65" x14ac:dyDescent="0.25">
      <c r="A62" t="s">
        <v>227</v>
      </c>
      <c r="B62" s="1">
        <f>(-gm_ea)/Kfb</f>
        <v>-1.6666666666666667E-5</v>
      </c>
      <c r="C62" t="s">
        <v>150</v>
      </c>
      <c r="N62" s="9">
        <v>44</v>
      </c>
      <c r="O62" s="34">
        <f t="shared" si="62"/>
        <v>27.542287033381665</v>
      </c>
      <c r="P62" s="33" t="str">
        <f t="shared" si="50"/>
        <v>32,2315671197498</v>
      </c>
      <c r="Q62" s="4" t="str">
        <f t="shared" si="63"/>
        <v>1+0,0645428693825543i</v>
      </c>
      <c r="R62" s="4">
        <f t="shared" si="64"/>
        <v>1.0020807262831342</v>
      </c>
      <c r="S62" s="4">
        <f t="shared" si="65"/>
        <v>6.4453468889262955E-2</v>
      </c>
      <c r="T62" s="4" t="str">
        <f t="shared" si="51"/>
        <v>1+0,0000778739819464202i</v>
      </c>
      <c r="U62" s="4">
        <f t="shared" si="66"/>
        <v>1.0000000030321785</v>
      </c>
      <c r="V62" s="4">
        <f t="shared" si="67"/>
        <v>7.7873981789001664E-5</v>
      </c>
      <c r="W62" t="str">
        <f t="shared" si="52"/>
        <v>1-0,000459120981997035i</v>
      </c>
      <c r="X62" s="4">
        <f t="shared" si="68"/>
        <v>1.0000001053960323</v>
      </c>
      <c r="Y62" s="4">
        <f t="shared" si="69"/>
        <v>-4.5912094973735076E-4</v>
      </c>
      <c r="Z62" t="str">
        <f t="shared" si="53"/>
        <v>0,99999998432691+0,000595198447873312i</v>
      </c>
      <c r="AA62" s="4">
        <f t="shared" si="70"/>
        <v>1.0000001614574932</v>
      </c>
      <c r="AB62" s="4">
        <f t="shared" si="71"/>
        <v>5.9519838691668534E-4</v>
      </c>
      <c r="AC62" s="47" t="str">
        <f t="shared" si="72"/>
        <v>32,0958145625663-2,10302832436235i</v>
      </c>
      <c r="AD62" s="20">
        <f t="shared" si="73"/>
        <v>30.147573791045549</v>
      </c>
      <c r="AE62" s="43">
        <f t="shared" si="74"/>
        <v>-3.7488579400914466</v>
      </c>
      <c r="AF62" t="str">
        <f t="shared" si="54"/>
        <v>77,9756878975879</v>
      </c>
      <c r="AG62" t="str">
        <f t="shared" si="55"/>
        <v>1+0,0659638435310852i</v>
      </c>
      <c r="AH62">
        <f t="shared" si="75"/>
        <v>1.0021732528128027</v>
      </c>
      <c r="AI62">
        <f t="shared" si="76"/>
        <v>6.5868417949898297E-2</v>
      </c>
      <c r="AJ62" t="str">
        <f t="shared" si="56"/>
        <v>1+0,0000778739819464202i</v>
      </c>
      <c r="AK62">
        <f t="shared" si="77"/>
        <v>1.0000000030321785</v>
      </c>
      <c r="AL62">
        <f t="shared" si="78"/>
        <v>7.7873981789001664E-5</v>
      </c>
      <c r="AM62" t="str">
        <f t="shared" si="57"/>
        <v>1-0,000193957486553446i</v>
      </c>
      <c r="AN62">
        <f t="shared" si="79"/>
        <v>1.0000000188097531</v>
      </c>
      <c r="AO62">
        <f t="shared" si="80"/>
        <v>-1.9395748412125106E-4</v>
      </c>
      <c r="AP62" s="41" t="str">
        <f t="shared" si="81"/>
        <v>77,6372744578223-5,130304715641i</v>
      </c>
      <c r="AQ62">
        <f t="shared" si="82"/>
        <v>37.820328333210284</v>
      </c>
      <c r="AR62" s="43">
        <f t="shared" si="83"/>
        <v>-3.7806334464876592</v>
      </c>
      <c r="AS62" t="str">
        <f t="shared" si="58"/>
        <v>-0,0000166666666666667</v>
      </c>
      <c r="AT62" t="str">
        <f t="shared" si="59"/>
        <v>1,18489589863808E-06i</v>
      </c>
      <c r="AU62">
        <f t="shared" si="84"/>
        <v>1.1848958986380799E-6</v>
      </c>
      <c r="AV62">
        <f t="shared" si="85"/>
        <v>1.5707963267948966</v>
      </c>
      <c r="AW62" t="str">
        <f t="shared" si="60"/>
        <v>1+0,000443464291641487i</v>
      </c>
      <c r="AX62">
        <f t="shared" si="86"/>
        <v>1.0000000983302841</v>
      </c>
      <c r="AY62">
        <f t="shared" si="87"/>
        <v>4.4346426257084248E-4</v>
      </c>
      <c r="AZ62" t="str">
        <f t="shared" si="61"/>
        <v>1+0,0646042554227502i</v>
      </c>
      <c r="BA62">
        <f t="shared" si="88"/>
        <v>1.0020846819599269</v>
      </c>
      <c r="BB62">
        <f t="shared" si="89"/>
        <v>6.451460002818149E-2</v>
      </c>
      <c r="BC62" s="41" t="str">
        <f t="shared" si="90"/>
        <v>-0,9024812304462+14,0663335088991i</v>
      </c>
      <c r="BD62">
        <f t="shared" si="91"/>
        <v>22.981458683357836</v>
      </c>
      <c r="BE62" s="43">
        <f t="shared" si="92"/>
        <v>93.671005667979188</v>
      </c>
      <c r="BF62" s="41" t="str">
        <f t="shared" si="93"/>
        <v>0,616027570544155+453,368375466672i</v>
      </c>
      <c r="BG62" s="20">
        <f t="shared" si="94"/>
        <v>53.129032474403388</v>
      </c>
      <c r="BH62" s="43">
        <f t="shared" si="95"/>
        <v>89.922147727887747</v>
      </c>
      <c r="BI62" s="41" t="str">
        <f t="shared" si="101"/>
        <v>2,09839415129927+1096,701798958i</v>
      </c>
      <c r="BJ62" s="20">
        <f t="shared" si="97"/>
        <v>60.801787016568142</v>
      </c>
      <c r="BK62" s="43">
        <f t="shared" si="102"/>
        <v>89.890372221491546</v>
      </c>
      <c r="BL62">
        <f t="shared" si="99"/>
        <v>53.129032474403388</v>
      </c>
      <c r="BM62" s="43">
        <f t="shared" si="100"/>
        <v>89.922147727887747</v>
      </c>
    </row>
    <row r="63" spans="1:65" x14ac:dyDescent="0.25">
      <c r="A63" t="s">
        <v>226</v>
      </c>
      <c r="B63" s="1">
        <f>1/(RCOMP*CCOMP)</f>
        <v>2678.6670952534018</v>
      </c>
      <c r="E63" t="s">
        <v>240</v>
      </c>
      <c r="N63" s="9">
        <v>45</v>
      </c>
      <c r="O63" s="34">
        <f t="shared" si="62"/>
        <v>28.183829312644548</v>
      </c>
      <c r="P63" s="33" t="str">
        <f t="shared" si="50"/>
        <v>32,2315671197498</v>
      </c>
      <c r="Q63" s="4" t="str">
        <f t="shared" si="63"/>
        <v>1+0,0660462659408599i</v>
      </c>
      <c r="R63" s="4">
        <f t="shared" si="64"/>
        <v>1.0021786812962701</v>
      </c>
      <c r="S63" s="4">
        <f t="shared" si="65"/>
        <v>6.5950482830250678E-2</v>
      </c>
      <c r="T63" s="4" t="str">
        <f t="shared" si="51"/>
        <v>1+0,0000796879000067698i</v>
      </c>
      <c r="U63" s="4">
        <f t="shared" si="66"/>
        <v>1.0000000031750806</v>
      </c>
      <c r="V63" s="4">
        <f t="shared" si="67"/>
        <v>7.9687899838092803E-5</v>
      </c>
      <c r="W63" t="str">
        <f t="shared" si="52"/>
        <v>1-0,000469815283486624i</v>
      </c>
      <c r="X63" s="4">
        <f t="shared" si="68"/>
        <v>1.0000001103631941</v>
      </c>
      <c r="Y63" s="4">
        <f t="shared" si="69"/>
        <v>-4.6981524891974972E-4</v>
      </c>
      <c r="Z63" t="str">
        <f t="shared" si="53"/>
        <v>0,99999998358826+0,000609062400725142i</v>
      </c>
      <c r="AA63" s="4">
        <f t="shared" si="70"/>
        <v>1.0000001690667499</v>
      </c>
      <c r="AB63" s="4">
        <f t="shared" si="71"/>
        <v>6.0906233540894048E-4</v>
      </c>
      <c r="AC63" s="47" t="str">
        <f t="shared" si="72"/>
        <v>32,0894445284677-2,15159342945547i</v>
      </c>
      <c r="AD63" s="20">
        <f t="shared" si="73"/>
        <v>30.146724751061001</v>
      </c>
      <c r="AE63" s="43">
        <f t="shared" si="74"/>
        <v>-3.8359336748776807</v>
      </c>
      <c r="AF63" t="str">
        <f t="shared" si="54"/>
        <v>77,9756878975879</v>
      </c>
      <c r="AG63" t="str">
        <f t="shared" si="55"/>
        <v>1+0,0675003388292637i</v>
      </c>
      <c r="AH63">
        <f t="shared" si="75"/>
        <v>1.0022755587871359</v>
      </c>
      <c r="AI63">
        <f t="shared" si="76"/>
        <v>6.7398101010706757E-2</v>
      </c>
      <c r="AJ63" t="str">
        <f t="shared" si="56"/>
        <v>1+0,0000796879000067698i</v>
      </c>
      <c r="AK63">
        <f t="shared" si="77"/>
        <v>1.0000000031750806</v>
      </c>
      <c r="AL63">
        <f t="shared" si="78"/>
        <v>7.9687899838092803E-5</v>
      </c>
      <c r="AM63" t="str">
        <f t="shared" si="57"/>
        <v>1-0,00019847533679053i</v>
      </c>
      <c r="AN63">
        <f t="shared" si="79"/>
        <v>1.0000000196962295</v>
      </c>
      <c r="AO63">
        <f t="shared" si="80"/>
        <v>-1.9847533418438618E-4</v>
      </c>
      <c r="AP63" s="41" t="str">
        <f t="shared" si="81"/>
        <v>77,62139786223-5,24873318819842i</v>
      </c>
      <c r="AQ63">
        <f t="shared" si="82"/>
        <v>37.819441696009022</v>
      </c>
      <c r="AR63" s="43">
        <f t="shared" si="83"/>
        <v>-3.8684327537571388</v>
      </c>
      <c r="AS63" t="str">
        <f t="shared" si="58"/>
        <v>-0,0000166666666666667</v>
      </c>
      <c r="AT63" t="str">
        <f t="shared" si="59"/>
        <v>1,21249566965856E-06i</v>
      </c>
      <c r="AU63">
        <f t="shared" si="84"/>
        <v>1.21249566965856E-6</v>
      </c>
      <c r="AV63">
        <f t="shared" si="85"/>
        <v>1.5707963267948966</v>
      </c>
      <c r="AW63" t="str">
        <f t="shared" si="60"/>
        <v>1+0,000453793901963482i</v>
      </c>
      <c r="AX63">
        <f t="shared" si="86"/>
        <v>1.0000001029644474</v>
      </c>
      <c r="AY63">
        <f t="shared" si="87"/>
        <v>4.5379387081372535E-4</v>
      </c>
      <c r="AZ63" t="str">
        <f t="shared" si="61"/>
        <v>1+0,0661090818456162i</v>
      </c>
      <c r="BA63">
        <f t="shared" si="88"/>
        <v>1.0021828229931256</v>
      </c>
      <c r="BB63">
        <f t="shared" si="89"/>
        <v>6.6013025656808236E-2</v>
      </c>
      <c r="BC63" s="41" t="str">
        <f t="shared" si="90"/>
        <v>-0,902481222081707+13,7461630996282i</v>
      </c>
      <c r="BD63">
        <f t="shared" si="91"/>
        <v>22.782309270262196</v>
      </c>
      <c r="BE63" s="43">
        <f t="shared" si="92"/>
        <v>93.756267289457384</v>
      </c>
      <c r="BF63" s="41" t="str">
        <f t="shared" si="93"/>
        <v>0,616033091408593+443,048510932427i</v>
      </c>
      <c r="BG63" s="20">
        <f t="shared" si="94"/>
        <v>52.929034021323204</v>
      </c>
      <c r="BH63" s="43">
        <f t="shared" si="95"/>
        <v>89.920333614579718</v>
      </c>
      <c r="BI63" s="41" t="str">
        <f t="shared" si="101"/>
        <v>2,09808846901127+1071,73327817741i</v>
      </c>
      <c r="BJ63" s="20">
        <f t="shared" si="97"/>
        <v>60.601750966271204</v>
      </c>
      <c r="BK63" s="43">
        <f t="shared" si="102"/>
        <v>89.88783453570025</v>
      </c>
      <c r="BL63">
        <f t="shared" si="99"/>
        <v>52.929034021323204</v>
      </c>
      <c r="BM63" s="43">
        <f t="shared" si="100"/>
        <v>89.920333614579718</v>
      </c>
    </row>
    <row r="64" spans="1:65" x14ac:dyDescent="0.25">
      <c r="A64" t="s">
        <v>231</v>
      </c>
      <c r="B64" s="1">
        <f>(CCOMP+CHF)</f>
        <v>6.8470000000000009E-9</v>
      </c>
      <c r="E64" t="s">
        <v>241</v>
      </c>
      <c r="N64" s="9">
        <v>46</v>
      </c>
      <c r="O64" s="34">
        <f t="shared" si="62"/>
        <v>28.840315031266066</v>
      </c>
      <c r="P64" s="33" t="str">
        <f t="shared" si="50"/>
        <v>32,2315671197498</v>
      </c>
      <c r="Q64" s="4" t="str">
        <f t="shared" si="63"/>
        <v>1+0,067584681103593i</v>
      </c>
      <c r="R64" s="4">
        <f t="shared" si="64"/>
        <v>1.0022812425262055</v>
      </c>
      <c r="S64" s="4">
        <f t="shared" si="65"/>
        <v>6.7482060263660021E-2</v>
      </c>
      <c r="T64" s="4" t="str">
        <f t="shared" si="51"/>
        <v>1+0,000081544069646497i</v>
      </c>
      <c r="U64" s="4">
        <f t="shared" si="66"/>
        <v>1.0000000033247176</v>
      </c>
      <c r="V64" s="4">
        <f t="shared" si="67"/>
        <v>8.1544069465756325E-5</v>
      </c>
      <c r="W64" t="str">
        <f t="shared" si="52"/>
        <v>1-0,000480758687258258i</v>
      </c>
      <c r="X64" s="4">
        <f t="shared" si="68"/>
        <v>1.0000001155644509</v>
      </c>
      <c r="Y64" s="4">
        <f t="shared" si="69"/>
        <v>-4.8075865021918516E-4</v>
      </c>
      <c r="Z64" t="str">
        <f t="shared" si="53"/>
        <v>0,999999982814798+0,000623249286523731i</v>
      </c>
      <c r="AA64" s="4">
        <f t="shared" si="70"/>
        <v>1.000000177034619</v>
      </c>
      <c r="AB64" s="4">
        <f t="shared" si="71"/>
        <v>6.2324921653616105E-4</v>
      </c>
      <c r="AC64" s="47" t="str">
        <f t="shared" si="72"/>
        <v>32,0827769525435-2,20125985210685i</v>
      </c>
      <c r="AD64" s="20">
        <f t="shared" si="73"/>
        <v>30.145835874914386</v>
      </c>
      <c r="AE64" s="43">
        <f t="shared" si="74"/>
        <v>-3.9250201062448138</v>
      </c>
      <c r="AF64" t="str">
        <f t="shared" si="54"/>
        <v>77,9756878975879</v>
      </c>
      <c r="AG64" t="str">
        <f t="shared" si="55"/>
        <v>1+0,069072623700562i</v>
      </c>
      <c r="AH64">
        <f t="shared" si="75"/>
        <v>1.0023826751021185</v>
      </c>
      <c r="AI64">
        <f t="shared" si="76"/>
        <v>6.8963087963319097E-2</v>
      </c>
      <c r="AJ64" t="str">
        <f t="shared" si="56"/>
        <v>1+0,000081544069646497i</v>
      </c>
      <c r="AK64">
        <f t="shared" si="77"/>
        <v>1.0000000033247176</v>
      </c>
      <c r="AL64">
        <f t="shared" si="78"/>
        <v>8.1544069465756325E-5</v>
      </c>
      <c r="AM64" t="str">
        <f t="shared" si="57"/>
        <v>1-0,000203098421278312i</v>
      </c>
      <c r="AN64">
        <f t="shared" si="79"/>
        <v>1.0000000206244841</v>
      </c>
      <c r="AO64">
        <f t="shared" si="80"/>
        <v>-2.0309841848577861E-4</v>
      </c>
      <c r="AP64" s="41" t="str">
        <f t="shared" si="81"/>
        <v>77,604779971685-5,36984404853454i</v>
      </c>
      <c r="AQ64">
        <f t="shared" si="82"/>
        <v>37.818513466856274</v>
      </c>
      <c r="AR64" s="43">
        <f t="shared" si="83"/>
        <v>-3.9582584336679356</v>
      </c>
      <c r="AS64" t="str">
        <f t="shared" si="58"/>
        <v>-0,0000166666666666667</v>
      </c>
      <c r="AT64" t="str">
        <f t="shared" si="59"/>
        <v>1,24073832193236E-06i</v>
      </c>
      <c r="AU64">
        <f t="shared" si="84"/>
        <v>1.2407383219323599E-6</v>
      </c>
      <c r="AV64">
        <f t="shared" si="85"/>
        <v>1.5707963267948966</v>
      </c>
      <c r="AW64" t="str">
        <f t="shared" si="60"/>
        <v>1+0,000464364119818971i</v>
      </c>
      <c r="AX64">
        <f t="shared" si="86"/>
        <v>1.000000107817012</v>
      </c>
      <c r="AY64">
        <f t="shared" si="87"/>
        <v>4.6436408644140556E-4</v>
      </c>
      <c r="AZ64" t="str">
        <f t="shared" si="61"/>
        <v>1+0,0676489601787339i</v>
      </c>
      <c r="BA64">
        <f t="shared" si="88"/>
        <v>1.0022855789710157</v>
      </c>
      <c r="BB64">
        <f t="shared" si="89"/>
        <v>6.754604679017677E-2</v>
      </c>
      <c r="BC64" s="41" t="str">
        <f t="shared" si="90"/>
        <v>-0,902481213323013+13,4332810879844i</v>
      </c>
      <c r="BD64">
        <f t="shared" si="91"/>
        <v>22.583199765558124</v>
      </c>
      <c r="BE64" s="43">
        <f t="shared" si="92"/>
        <v>93.843497301559765</v>
      </c>
      <c r="BF64" s="41" t="str">
        <f t="shared" si="93"/>
        <v>0,616038870143228+432,963556548793i</v>
      </c>
      <c r="BG64" s="20">
        <f t="shared" si="94"/>
        <v>52.72903564047251</v>
      </c>
      <c r="BH64" s="43">
        <f t="shared" si="95"/>
        <v>89.918477195314964</v>
      </c>
      <c r="BI64" s="41" t="str">
        <f t="shared" si="101"/>
        <v>2,09776851409286+1047,3330065031i</v>
      </c>
      <c r="BJ64" s="20">
        <f t="shared" si="97"/>
        <v>60.401713232414366</v>
      </c>
      <c r="BK64" s="43">
        <f t="shared" si="102"/>
        <v>89.885238867891829</v>
      </c>
      <c r="BL64">
        <f t="shared" si="99"/>
        <v>52.72903564047251</v>
      </c>
      <c r="BM64" s="43">
        <f t="shared" si="100"/>
        <v>89.918477195314964</v>
      </c>
    </row>
    <row r="65" spans="1:65" x14ac:dyDescent="0.25">
      <c r="A65" t="s">
        <v>232</v>
      </c>
      <c r="B65" s="1">
        <f>(CCOMP+CHF)/(RCOMP*CHF*CCOMP)</f>
        <v>390230.50215319241</v>
      </c>
      <c r="E65" t="s">
        <v>242</v>
      </c>
      <c r="N65" s="9">
        <v>47</v>
      </c>
      <c r="O65" s="34">
        <f t="shared" si="62"/>
        <v>29.512092266663863</v>
      </c>
      <c r="P65" s="33" t="str">
        <f t="shared" si="50"/>
        <v>32,2315671197498</v>
      </c>
      <c r="Q65" s="4" t="str">
        <f t="shared" si="63"/>
        <v>1+0,0691589305588361i</v>
      </c>
      <c r="R65" s="4">
        <f t="shared" si="64"/>
        <v>1.002388626070768</v>
      </c>
      <c r="S65" s="4">
        <f t="shared" si="65"/>
        <v>6.9048984494614177E-2</v>
      </c>
      <c r="T65" s="4" t="str">
        <f t="shared" si="51"/>
        <v>1+0,000083443475031314i</v>
      </c>
      <c r="U65" s="4">
        <f t="shared" si="66"/>
        <v>1.0000000034814067</v>
      </c>
      <c r="V65" s="4">
        <f t="shared" si="67"/>
        <v>8.3443474837646884E-5</v>
      </c>
      <c r="W65" t="str">
        <f t="shared" si="52"/>
        <v>1-0,00049195699564947i</v>
      </c>
      <c r="X65" s="4">
        <f t="shared" si="68"/>
        <v>1.0000001210108356</v>
      </c>
      <c r="Y65" s="4">
        <f t="shared" si="69"/>
        <v>-4.919569559613886E-4</v>
      </c>
      <c r="Z65" t="str">
        <f t="shared" si="53"/>
        <v>0,999999982004884+0,000637766627343713i</v>
      </c>
      <c r="AA65" s="4">
        <f t="shared" si="70"/>
        <v>1.0000001853780025</v>
      </c>
      <c r="AB65" s="4">
        <f t="shared" si="71"/>
        <v>6.3776655235068158E-4</v>
      </c>
      <c r="AC65" s="47" t="str">
        <f t="shared" si="72"/>
        <v>32,0757980677468-2,25205112810545i</v>
      </c>
      <c r="AD65" s="20">
        <f t="shared" si="73"/>
        <v>30.144905302264885</v>
      </c>
      <c r="AE65" s="43">
        <f t="shared" si="74"/>
        <v>-4.0161628213125384</v>
      </c>
      <c r="AF65" t="str">
        <f t="shared" si="54"/>
        <v>77,9756878975879</v>
      </c>
      <c r="AG65" t="str">
        <f t="shared" si="55"/>
        <v>1+0,0706815317912306i</v>
      </c>
      <c r="AH65">
        <f t="shared" si="75"/>
        <v>1.0024948273863334</v>
      </c>
      <c r="AI65">
        <f t="shared" si="76"/>
        <v>7.0564177903762224E-2</v>
      </c>
      <c r="AJ65" t="str">
        <f t="shared" si="56"/>
        <v>1+0,000083443475031314i</v>
      </c>
      <c r="AK65">
        <f t="shared" si="77"/>
        <v>1.0000000034814067</v>
      </c>
      <c r="AL65">
        <f t="shared" si="78"/>
        <v>8.3443474837646884E-5</v>
      </c>
      <c r="AM65" t="str">
        <f t="shared" si="57"/>
        <v>1-0,000207829191237381i</v>
      </c>
      <c r="AN65">
        <f t="shared" si="79"/>
        <v>1.0000000215964862</v>
      </c>
      <c r="AO65">
        <f t="shared" si="80"/>
        <v>-2.0782918824512755E-4</v>
      </c>
      <c r="AP65" s="41" t="str">
        <f t="shared" si="81"/>
        <v>77,5873865152791-5,49369438836399i</v>
      </c>
      <c r="AQ65">
        <f t="shared" si="82"/>
        <v>37.817541704206874</v>
      </c>
      <c r="AR65" s="43">
        <f t="shared" si="83"/>
        <v>-4.0501563551058428</v>
      </c>
      <c r="AS65" t="str">
        <f t="shared" si="58"/>
        <v>-0,0000166666666666667</v>
      </c>
      <c r="AT65" t="str">
        <f t="shared" si="59"/>
        <v>1,26963883008757E-06i</v>
      </c>
      <c r="AU65">
        <f t="shared" si="84"/>
        <v>1.26963883008757E-6</v>
      </c>
      <c r="AV65">
        <f t="shared" si="85"/>
        <v>1.5707963267948966</v>
      </c>
      <c r="AW65" t="str">
        <f t="shared" si="60"/>
        <v>1+0,000475180549677373i</v>
      </c>
      <c r="AX65">
        <f t="shared" si="86"/>
        <v>1.000000112898271</v>
      </c>
      <c r="AY65">
        <f t="shared" si="87"/>
        <v>4.7518051391266754E-4</v>
      </c>
      <c r="AZ65" t="str">
        <f t="shared" si="61"/>
        <v>1+0,0692247068859781i</v>
      </c>
      <c r="BA65">
        <f t="shared" si="88"/>
        <v>1.0023931663990182</v>
      </c>
      <c r="BB65">
        <f t="shared" si="89"/>
        <v>6.9114447417480615E-2</v>
      </c>
      <c r="BC65" s="41" t="str">
        <f t="shared" si="90"/>
        <v>-0,90248120415153+13,1275215797835i</v>
      </c>
      <c r="BD65">
        <f t="shared" si="91"/>
        <v>22.384132032925748</v>
      </c>
      <c r="BE65" s="43">
        <f t="shared" si="92"/>
        <v>93.932740302446447</v>
      </c>
      <c r="BF65" s="41" t="str">
        <f t="shared" si="93"/>
        <v>0,616044918678615+423,108165137027i</v>
      </c>
      <c r="BG65" s="20">
        <f t="shared" si="94"/>
        <v>52.529037335190623</v>
      </c>
      <c r="BH65" s="43">
        <f t="shared" si="95"/>
        <v>89.916577481133913</v>
      </c>
      <c r="BI65" s="41" t="str">
        <f t="shared" si="101"/>
        <v>2,09743362670451+1023,48804672518i</v>
      </c>
      <c r="BJ65" s="20">
        <f t="shared" si="97"/>
        <v>60.201673737132609</v>
      </c>
      <c r="BK65" s="43">
        <f t="shared" si="102"/>
        <v>89.882583947340606</v>
      </c>
      <c r="BL65">
        <f t="shared" si="99"/>
        <v>52.529037335190623</v>
      </c>
      <c r="BM65" s="43">
        <f t="shared" si="100"/>
        <v>89.916577481133913</v>
      </c>
    </row>
    <row r="66" spans="1:65" x14ac:dyDescent="0.25">
      <c r="N66" s="9">
        <v>48</v>
      </c>
      <c r="O66" s="34">
        <f t="shared" si="62"/>
        <v>30.199517204020164</v>
      </c>
      <c r="P66" s="33" t="str">
        <f t="shared" si="50"/>
        <v>32,2315671197498</v>
      </c>
      <c r="Q66" s="4" t="str">
        <f t="shared" si="63"/>
        <v>1+0,0707698489944883i</v>
      </c>
      <c r="R66" s="4">
        <f t="shared" si="64"/>
        <v>1.0025010581174978</v>
      </c>
      <c r="S66" s="4">
        <f t="shared" si="65"/>
        <v>7.0652055532232638E-2</v>
      </c>
      <c r="T66" s="4" t="str">
        <f t="shared" si="51"/>
        <v>1+0,0000853871232510977i</v>
      </c>
      <c r="U66" s="4">
        <f t="shared" si="66"/>
        <v>1.0000000036454804</v>
      </c>
      <c r="V66" s="4">
        <f t="shared" si="67"/>
        <v>8.5387123043579639E-5</v>
      </c>
      <c r="W66" t="str">
        <f t="shared" si="52"/>
        <v>1-0,000503416146151596i</v>
      </c>
      <c r="X66" s="4">
        <f t="shared" si="68"/>
        <v>1.0000001267139</v>
      </c>
      <c r="Y66" s="4">
        <f t="shared" si="69"/>
        <v>-5.0341610362505105E-4</v>
      </c>
      <c r="Z66" t="str">
        <f t="shared" si="53"/>
        <v>0,999999981156801+0,000652622120471353i</v>
      </c>
      <c r="AA66" s="4">
        <f t="shared" si="70"/>
        <v>1.0000001941145984</v>
      </c>
      <c r="AB66" s="4">
        <f t="shared" si="71"/>
        <v>6.5262204011487252E-4</v>
      </c>
      <c r="AC66" s="47" t="str">
        <f t="shared" si="72"/>
        <v>32,0684934826118-2,30399119268759i</v>
      </c>
      <c r="AD66" s="20">
        <f t="shared" si="73"/>
        <v>30.143931086732611</v>
      </c>
      <c r="AE66" s="43">
        <f t="shared" si="74"/>
        <v>-4.1094083807381088</v>
      </c>
      <c r="AF66" t="str">
        <f t="shared" si="54"/>
        <v>77,9756878975879</v>
      </c>
      <c r="AG66" t="str">
        <f t="shared" si="55"/>
        <v>1+0,0723279161656356i</v>
      </c>
      <c r="AH66">
        <f t="shared" si="75"/>
        <v>1.0026122517987017</v>
      </c>
      <c r="AI66">
        <f t="shared" si="76"/>
        <v>7.2202186897661377E-2</v>
      </c>
      <c r="AJ66" t="str">
        <f t="shared" si="56"/>
        <v>1+0,0000853871232510977i</v>
      </c>
      <c r="AK66">
        <f t="shared" si="77"/>
        <v>1.0000000036454804</v>
      </c>
      <c r="AL66">
        <f t="shared" si="78"/>
        <v>8.5387123043579639E-5</v>
      </c>
      <c r="AM66" t="str">
        <f t="shared" si="57"/>
        <v>1-0,000212670154984589i</v>
      </c>
      <c r="AN66">
        <f t="shared" si="79"/>
        <v>1.0000000226142971</v>
      </c>
      <c r="AO66">
        <f t="shared" si="80"/>
        <v>-2.1267015177833166E-4</v>
      </c>
      <c r="AP66" s="41" t="str">
        <f t="shared" si="81"/>
        <v>77,5691816704294-5,62034225085289i</v>
      </c>
      <c r="AQ66">
        <f t="shared" si="82"/>
        <v>37.816524376796814</v>
      </c>
      <c r="AR66" s="43">
        <f t="shared" si="83"/>
        <v>-4.1441733612009166</v>
      </c>
      <c r="AS66" t="str">
        <f t="shared" si="58"/>
        <v>-0,0000166666666666667</v>
      </c>
      <c r="AT66" t="str">
        <f t="shared" si="59"/>
        <v>1,29921251755614E-06i</v>
      </c>
      <c r="AU66">
        <f t="shared" si="84"/>
        <v>1.29921251755614E-6</v>
      </c>
      <c r="AV66">
        <f t="shared" si="85"/>
        <v>1.5707963267948966</v>
      </c>
      <c r="AW66" t="str">
        <f t="shared" si="60"/>
        <v>1+0,000486248926552972i</v>
      </c>
      <c r="AX66">
        <f t="shared" si="86"/>
        <v>1.0000001182190024</v>
      </c>
      <c r="AY66">
        <f t="shared" si="87"/>
        <v>4.8624888823039982E-4</v>
      </c>
      <c r="AZ66" t="str">
        <f t="shared" si="61"/>
        <v>1+0,0708371574491107i</v>
      </c>
      <c r="BA66">
        <f t="shared" si="88"/>
        <v>1.0025058118911181</v>
      </c>
      <c r="BB66">
        <f t="shared" si="89"/>
        <v>7.0719028243515739E-2</v>
      </c>
      <c r="BC66" s="41" t="str">
        <f t="shared" si="90"/>
        <v>-0,902481194547815+12,8287224572872i</v>
      </c>
      <c r="BD66">
        <f t="shared" si="91"/>
        <v>22.185108022235731</v>
      </c>
      <c r="BE66" s="43">
        <f t="shared" si="92"/>
        <v>94.024041840531382</v>
      </c>
      <c r="BF66" s="41" t="str">
        <f t="shared" si="93"/>
        <v>0,616051249486887+413,477111235555i</v>
      </c>
      <c r="BG66" s="20">
        <f t="shared" si="94"/>
        <v>52.32903910896836</v>
      </c>
      <c r="BH66" s="43">
        <f t="shared" si="95"/>
        <v>89.914633459793279</v>
      </c>
      <c r="BI66" s="41" t="str">
        <f t="shared" si="101"/>
        <v>2,09708311713096+1000,18575607715i</v>
      </c>
      <c r="BJ66" s="20">
        <f t="shared" si="97"/>
        <v>60.001632399032587</v>
      </c>
      <c r="BK66" s="43">
        <f t="shared" si="102"/>
        <v>89.879868479330469</v>
      </c>
      <c r="BL66">
        <f t="shared" si="99"/>
        <v>52.32903910896836</v>
      </c>
      <c r="BM66" s="43">
        <f t="shared" si="100"/>
        <v>89.914633459793279</v>
      </c>
    </row>
    <row r="67" spans="1:65" x14ac:dyDescent="0.25">
      <c r="N67" s="9">
        <v>49</v>
      </c>
      <c r="O67" s="34">
        <f t="shared" si="62"/>
        <v>30.902954325135919</v>
      </c>
      <c r="P67" s="33" t="str">
        <f t="shared" si="50"/>
        <v>32,2315671197498</v>
      </c>
      <c r="Q67" s="4" t="str">
        <f t="shared" si="63"/>
        <v>1+0,072418290540827i</v>
      </c>
      <c r="R67" s="4">
        <f t="shared" si="64"/>
        <v>1.0026187754101035</v>
      </c>
      <c r="S67" s="4">
        <f t="shared" si="65"/>
        <v>7.2292090370441528E-2</v>
      </c>
      <c r="T67" s="4" t="str">
        <f t="shared" si="51"/>
        <v>1+0,0000873760448538613i</v>
      </c>
      <c r="U67" s="4">
        <f t="shared" si="66"/>
        <v>1.0000000038172865</v>
      </c>
      <c r="V67" s="4">
        <f t="shared" si="67"/>
        <v>8.7376044631501699E-5</v>
      </c>
      <c r="W67" t="str">
        <f t="shared" si="52"/>
        <v>1-0,000515142214557912i</v>
      </c>
      <c r="X67" s="4">
        <f t="shared" si="68"/>
        <v>1.0000001326857417</v>
      </c>
      <c r="Y67" s="4">
        <f t="shared" si="69"/>
        <v>-5.1514216898989836E-4</v>
      </c>
      <c r="Z67" t="str">
        <f t="shared" si="53"/>
        <v>0,999999980268748+0,000667823642485741i</v>
      </c>
      <c r="AA67" s="4">
        <f t="shared" si="70"/>
        <v>1.0000002032629363</v>
      </c>
      <c r="AB67" s="4">
        <f t="shared" si="71"/>
        <v>6.6782355638222209E-4</v>
      </c>
      <c r="AC67" s="47" t="str">
        <f t="shared" si="72"/>
        <v>32,0608481541409-2,35710437952057i</v>
      </c>
      <c r="AD67" s="20">
        <f t="shared" si="73"/>
        <v>30.142911191999765</v>
      </c>
      <c r="AE67" s="43">
        <f t="shared" si="74"/>
        <v>-4.2048043351891655</v>
      </c>
      <c r="AF67" t="str">
        <f t="shared" si="54"/>
        <v>77,9756878975879</v>
      </c>
      <c r="AG67" t="str">
        <f t="shared" si="55"/>
        <v>1+0,0740126497585647i</v>
      </c>
      <c r="AH67">
        <f t="shared" si="75"/>
        <v>1.0027351955148895</v>
      </c>
      <c r="AI67">
        <f t="shared" si="76"/>
        <v>7.387794826015201E-2</v>
      </c>
      <c r="AJ67" t="str">
        <f t="shared" si="56"/>
        <v>1+0,0000873760448538613i</v>
      </c>
      <c r="AK67">
        <f t="shared" si="77"/>
        <v>1.0000000038172865</v>
      </c>
      <c r="AL67">
        <f t="shared" si="78"/>
        <v>8.7376044631501699E-5</v>
      </c>
      <c r="AM67" t="str">
        <f t="shared" si="57"/>
        <v>1-0,000217623879262991i</v>
      </c>
      <c r="AN67">
        <f t="shared" si="79"/>
        <v>1.0000000236800761</v>
      </c>
      <c r="AO67">
        <f t="shared" si="80"/>
        <v>-2.1762387582742435E-4</v>
      </c>
      <c r="AP67" s="41" t="str">
        <f t="shared" si="81"/>
        <v>77,5501279957669-5,74984662656778i</v>
      </c>
      <c r="AQ67">
        <f t="shared" si="82"/>
        <v>37.815459359584956</v>
      </c>
      <c r="AR67" s="43">
        <f t="shared" si="83"/>
        <v>-4.2403572854108313</v>
      </c>
      <c r="AS67" t="str">
        <f t="shared" si="58"/>
        <v>-0,0000166666666666667</v>
      </c>
      <c r="AT67" t="str">
        <f t="shared" si="59"/>
        <v>1,32947506469864E-06i</v>
      </c>
      <c r="AU67">
        <f t="shared" si="84"/>
        <v>1.3294750646986401E-6</v>
      </c>
      <c r="AV67">
        <f t="shared" si="85"/>
        <v>1.5707963267948966</v>
      </c>
      <c r="AW67" t="str">
        <f t="shared" si="60"/>
        <v>1+0,000497575119045695i</v>
      </c>
      <c r="AX67">
        <f t="shared" si="86"/>
        <v>1.0000001237904919</v>
      </c>
      <c r="AY67">
        <f t="shared" si="87"/>
        <v>4.9757507798231938E-4</v>
      </c>
      <c r="AZ67" t="str">
        <f t="shared" si="61"/>
        <v>1+0,0724871668107633i</v>
      </c>
      <c r="BA67">
        <f t="shared" si="88"/>
        <v>1.0026237526371751</v>
      </c>
      <c r="BB67">
        <f t="shared" si="89"/>
        <v>7.2360606969460797E-2</v>
      </c>
      <c r="BC67" s="41" t="str">
        <f t="shared" si="90"/>
        <v>-0,902481184491482+12,5367252932454i</v>
      </c>
      <c r="BD67">
        <f t="shared" si="91"/>
        <v>21.986129773454103</v>
      </c>
      <c r="BE67" s="43">
        <f t="shared" si="92"/>
        <v>94.11744843039574</v>
      </c>
      <c r="BF67" s="41" t="str">
        <f t="shared" si="93"/>
        <v>0,616057875604415+404,065288329318i</v>
      </c>
      <c r="BG67" s="20">
        <f t="shared" si="94"/>
        <v>52.129040965453868</v>
      </c>
      <c r="BH67" s="43">
        <f t="shared" si="95"/>
        <v>89.912644095206588</v>
      </c>
      <c r="BI67" s="41" t="str">
        <f t="shared" si="101"/>
        <v>2,09671626448826+977,413779533138i</v>
      </c>
      <c r="BJ67" s="20">
        <f t="shared" si="97"/>
        <v>59.801589133039059</v>
      </c>
      <c r="BK67" s="43">
        <f t="shared" si="102"/>
        <v>89.877091144984931</v>
      </c>
      <c r="BL67">
        <f t="shared" si="99"/>
        <v>52.129040965453868</v>
      </c>
      <c r="BM67" s="43">
        <f t="shared" si="100"/>
        <v>89.912644095206588</v>
      </c>
    </row>
    <row r="68" spans="1:65" x14ac:dyDescent="0.25">
      <c r="N68" s="9">
        <v>50</v>
      </c>
      <c r="O68" s="34">
        <f t="shared" si="62"/>
        <v>31.622776601683803</v>
      </c>
      <c r="P68" s="33" t="str">
        <f t="shared" si="50"/>
        <v>32,2315671197498</v>
      </c>
      <c r="Q68" s="4" t="str">
        <f t="shared" si="63"/>
        <v>1+0,0741051292233798i</v>
      </c>
      <c r="R68" s="4">
        <f t="shared" si="64"/>
        <v>1.0027420257360384</v>
      </c>
      <c r="S68" s="4">
        <f t="shared" si="65"/>
        <v>7.396992326782055E-2</v>
      </c>
      <c r="T68" s="4" t="str">
        <f t="shared" si="51"/>
        <v>1+0,000089411294392165i</v>
      </c>
      <c r="U68" s="4">
        <f t="shared" si="66"/>
        <v>1.0000000039971897</v>
      </c>
      <c r="V68" s="4">
        <f t="shared" si="67"/>
        <v>8.9411294153902396E-5</v>
      </c>
      <c r="W68" t="str">
        <f t="shared" si="52"/>
        <v>1-0,000527141418185099i</v>
      </c>
      <c r="X68" s="4">
        <f t="shared" si="68"/>
        <v>1.0000001389390278</v>
      </c>
      <c r="Y68" s="4">
        <f t="shared" si="69"/>
        <v>-5.2714136935809301E-4</v>
      </c>
      <c r="Z68" t="str">
        <f t="shared" si="53"/>
        <v>0,999999979338843+0,000683379253435065i</v>
      </c>
      <c r="AA68" s="4">
        <f t="shared" si="70"/>
        <v>1.0000002128424226</v>
      </c>
      <c r="AB68" s="4">
        <f t="shared" si="71"/>
        <v>6.8337916117348321E-4</v>
      </c>
      <c r="AC68" s="47" t="str">
        <f t="shared" si="72"/>
        <v>32,0528463596323-2,41141541896289i</v>
      </c>
      <c r="AD68" s="20">
        <f t="shared" si="73"/>
        <v>30.14184348774296</v>
      </c>
      <c r="AE68" s="43">
        <f t="shared" si="74"/>
        <v>-4.3023992417702495</v>
      </c>
      <c r="AF68" t="str">
        <f t="shared" si="54"/>
        <v>77,9756878975879</v>
      </c>
      <c r="AG68" t="str">
        <f t="shared" si="55"/>
        <v>1+0,075736625838069i</v>
      </c>
      <c r="AH68">
        <f t="shared" si="75"/>
        <v>1.0028639172357015</v>
      </c>
      <c r="AI68">
        <f t="shared" si="76"/>
        <v>7.5592312834326159E-2</v>
      </c>
      <c r="AJ68" t="str">
        <f t="shared" si="56"/>
        <v>1+0,000089411294392165i</v>
      </c>
      <c r="AK68">
        <f t="shared" si="77"/>
        <v>1.0000000039971897</v>
      </c>
      <c r="AL68">
        <f t="shared" si="78"/>
        <v>8.9411294153902396E-5</v>
      </c>
      <c r="AM68" t="str">
        <f t="shared" si="57"/>
        <v>1-0,000222692990602772i</v>
      </c>
      <c r="AN68">
        <f t="shared" si="79"/>
        <v>1.0000000247960839</v>
      </c>
      <c r="AO68">
        <f t="shared" si="80"/>
        <v>-2.2269298692149605E-4</v>
      </c>
      <c r="AP68" s="41" t="str">
        <f t="shared" si="81"/>
        <v>77,5301863614277-5,88226744755739i</v>
      </c>
      <c r="AQ68">
        <f t="shared" si="82"/>
        <v>37.81434442951965</v>
      </c>
      <c r="AR68" s="43">
        <f t="shared" si="83"/>
        <v>-4.3387569675214372</v>
      </c>
      <c r="AS68" t="str">
        <f t="shared" si="58"/>
        <v>-0,0000166666666666667</v>
      </c>
      <c r="AT68" t="str">
        <f t="shared" si="59"/>
        <v>1,36044251711812E-06i</v>
      </c>
      <c r="AU68">
        <f t="shared" si="84"/>
        <v>1.3604425171181199E-6</v>
      </c>
      <c r="AV68">
        <f t="shared" si="85"/>
        <v>1.5707963267948966</v>
      </c>
      <c r="AW68" t="str">
        <f t="shared" si="60"/>
        <v>1+0,000509165132452721i</v>
      </c>
      <c r="AX68">
        <f t="shared" si="86"/>
        <v>1.0000001296245578</v>
      </c>
      <c r="AY68">
        <f t="shared" si="87"/>
        <v>5.0916508845252157E-4</v>
      </c>
      <c r="AZ68" t="str">
        <f t="shared" si="61"/>
        <v>1+0,07417560982774i</v>
      </c>
      <c r="BA68">
        <f t="shared" si="88"/>
        <v>1.0027472368913899</v>
      </c>
      <c r="BB68">
        <f t="shared" si="89"/>
        <v>7.4040018572673644E-2</v>
      </c>
      <c r="BC68" s="41" t="str">
        <f t="shared" si="90"/>
        <v>-0,902481173961214+12,2513752668968i</v>
      </c>
      <c r="BD68">
        <f t="shared" si="91"/>
        <v>21.787199420717322</v>
      </c>
      <c r="BE68" s="43">
        <f t="shared" si="92"/>
        <v>94.213007568640705</v>
      </c>
      <c r="BF68" s="41" t="str">
        <f t="shared" si="93"/>
        <v>0,616064810656155+394,867706142256i</v>
      </c>
      <c r="BG68" s="20">
        <f t="shared" si="94"/>
        <v>51.929042908460275</v>
      </c>
      <c r="BH68" s="43">
        <f t="shared" si="95"/>
        <v>89.910608326870474</v>
      </c>
      <c r="BI68" s="41" t="str">
        <f t="shared" si="101"/>
        <v>2,0963323153838+955,16004325792i</v>
      </c>
      <c r="BJ68" s="20">
        <f t="shared" si="97"/>
        <v>59.601543850236965</v>
      </c>
      <c r="BK68" s="43">
        <f t="shared" si="102"/>
        <v>89.874250601119286</v>
      </c>
      <c r="BL68">
        <f t="shared" si="99"/>
        <v>51.929042908460275</v>
      </c>
      <c r="BM68" s="43">
        <f t="shared" si="100"/>
        <v>89.910608326870474</v>
      </c>
    </row>
    <row r="69" spans="1:65" x14ac:dyDescent="0.25">
      <c r="A69" s="49" t="s">
        <v>457</v>
      </c>
      <c r="N69" s="9">
        <v>51</v>
      </c>
      <c r="O69" s="34">
        <f t="shared" si="62"/>
        <v>32.359365692962832</v>
      </c>
      <c r="P69" s="33" t="str">
        <f t="shared" si="50"/>
        <v>32,2315671197498</v>
      </c>
      <c r="Q69" s="4" t="str">
        <f t="shared" si="63"/>
        <v>1+0,0758312594263442i</v>
      </c>
      <c r="R69" s="4">
        <f t="shared" si="64"/>
        <v>1.0028710684361104</v>
      </c>
      <c r="S69" s="4">
        <f t="shared" si="65"/>
        <v>7.5686406025953695E-2</v>
      </c>
      <c r="T69" s="4" t="str">
        <f t="shared" si="51"/>
        <v>1+0,0000914939509822538i</v>
      </c>
      <c r="U69" s="4">
        <f t="shared" si="66"/>
        <v>1.0000000041855714</v>
      </c>
      <c r="V69" s="4">
        <f t="shared" si="67"/>
        <v>9.1493950726950819E-5</v>
      </c>
      <c r="W69" t="str">
        <f t="shared" si="52"/>
        <v>1-0,00053942011916975i</v>
      </c>
      <c r="X69" s="4">
        <f t="shared" si="68"/>
        <v>1.000000145487022</v>
      </c>
      <c r="Y69" s="4">
        <f t="shared" si="69"/>
        <v>-5.3942006685067092E-4</v>
      </c>
      <c r="Z69" t="str">
        <f t="shared" si="53"/>
        <v>0,999999978365113+0,000699297201110155i</v>
      </c>
      <c r="AA69" s="4">
        <f t="shared" si="70"/>
        <v>1.000000222873376</v>
      </c>
      <c r="AB69" s="4">
        <f t="shared" si="71"/>
        <v>6.9929710225008978E-4</v>
      </c>
      <c r="AC69" s="47" t="str">
        <f t="shared" si="72"/>
        <v>32,0444716674173-2,46694943553868i</v>
      </c>
      <c r="AD69" s="20">
        <f t="shared" si="73"/>
        <v>30.140725745389911</v>
      </c>
      <c r="AE69" s="43">
        <f t="shared" si="74"/>
        <v>-4.4022426803728889</v>
      </c>
      <c r="AF69" t="str">
        <f t="shared" si="54"/>
        <v>77,9756878975879</v>
      </c>
      <c r="AG69" t="str">
        <f t="shared" si="55"/>
        <v>1+0,0775007584790854i</v>
      </c>
      <c r="AH69">
        <f t="shared" si="75"/>
        <v>1.0029986877184005</v>
      </c>
      <c r="AI69">
        <f t="shared" si="76"/>
        <v>7.7346149267639483E-2</v>
      </c>
      <c r="AJ69" t="str">
        <f t="shared" si="56"/>
        <v>1+0,0000914939509822538i</v>
      </c>
      <c r="AK69">
        <f t="shared" si="77"/>
        <v>1.0000000041855714</v>
      </c>
      <c r="AL69">
        <f t="shared" si="78"/>
        <v>9.1493950726950819E-5</v>
      </c>
      <c r="AM69" t="str">
        <f t="shared" si="57"/>
        <v>1-0,00022788017671386i</v>
      </c>
      <c r="AN69">
        <f t="shared" si="79"/>
        <v>1.0000000259646871</v>
      </c>
      <c r="AO69">
        <f t="shared" si="80"/>
        <v>-2.2788017276930176E-4</v>
      </c>
      <c r="AP69" s="41" t="str">
        <f t="shared" si="81"/>
        <v>77,5093158766766-6,01766557940863i</v>
      </c>
      <c r="AQ69">
        <f t="shared" si="82"/>
        <v>37.813177261123471</v>
      </c>
      <c r="AR69" s="43">
        <f t="shared" si="83"/>
        <v>-4.4394222695313861</v>
      </c>
      <c r="AS69" t="str">
        <f t="shared" si="58"/>
        <v>-0,0000166666666666667</v>
      </c>
      <c r="AT69" t="str">
        <f t="shared" si="59"/>
        <v>1,39213129416776E-06i</v>
      </c>
      <c r="AU69">
        <f t="shared" si="84"/>
        <v>1.39213129416776E-6</v>
      </c>
      <c r="AV69">
        <f t="shared" si="85"/>
        <v>1.5707963267948966</v>
      </c>
      <c r="AW69" t="str">
        <f t="shared" si="60"/>
        <v>1+0,000521025111952571i</v>
      </c>
      <c r="AX69">
        <f t="shared" si="86"/>
        <v>1.0000001357335744</v>
      </c>
      <c r="AY69">
        <f t="shared" si="87"/>
        <v>5.2102506480550823E-4</v>
      </c>
      <c r="AZ69" t="str">
        <f t="shared" si="61"/>
        <v>1+0,0759033817348778i</v>
      </c>
      <c r="BA69">
        <f t="shared" si="88"/>
        <v>1.002876524482845</v>
      </c>
      <c r="BB69">
        <f t="shared" si="89"/>
        <v>7.5758115584967867E-2</v>
      </c>
      <c r="BC69" s="41" t="str">
        <f t="shared" si="90"/>
        <v>-0,902481162934672+11,9725210818804i</v>
      </c>
      <c r="BD69">
        <f t="shared" si="91"/>
        <v>21.58831919658228</v>
      </c>
      <c r="BE69" s="43">
        <f t="shared" si="92"/>
        <v>94.310767749649045</v>
      </c>
      <c r="BF69" s="41" t="str">
        <f t="shared" si="93"/>
        <v>0,616072068881888+385,879487991359i</v>
      </c>
      <c r="BG69" s="20">
        <f t="shared" si="94"/>
        <v>51.729044941972198</v>
      </c>
      <c r="BH69" s="43">
        <f t="shared" si="95"/>
        <v>89.908525069276152</v>
      </c>
      <c r="BI69" s="41" t="str">
        <f t="shared" si="101"/>
        <v>2,09593048252192+933,412748205894i</v>
      </c>
      <c r="BJ69" s="20">
        <f t="shared" si="97"/>
        <v>59.401496457705747</v>
      </c>
      <c r="BK69" s="43">
        <f t="shared" si="102"/>
        <v>89.871345480117668</v>
      </c>
      <c r="BL69">
        <f t="shared" si="99"/>
        <v>51.729044941972198</v>
      </c>
      <c r="BM69" s="43">
        <f t="shared" si="100"/>
        <v>89.908525069276152</v>
      </c>
    </row>
    <row r="70" spans="1:65" x14ac:dyDescent="0.25">
      <c r="A70" t="s">
        <v>480</v>
      </c>
      <c r="B70">
        <f>SQRT((2*IOUT*Lm*Fsw*(VOUT-VIN_var)/(VIN_var^2)))</f>
        <v>0.98630072272418956</v>
      </c>
      <c r="E70" s="31"/>
      <c r="N70" s="9">
        <v>52</v>
      </c>
      <c r="O70" s="34">
        <f t="shared" si="62"/>
        <v>33.113112148259127</v>
      </c>
      <c r="P70" s="33" t="str">
        <f t="shared" si="50"/>
        <v>32,2315671197498</v>
      </c>
      <c r="Q70" s="4" t="str">
        <f t="shared" si="63"/>
        <v>1+0,0775975963668022i</v>
      </c>
      <c r="R70" s="4">
        <f t="shared" si="64"/>
        <v>1.0030061749370764</v>
      </c>
      <c r="S70" s="4">
        <f t="shared" si="65"/>
        <v>7.7442408265708654E-2</v>
      </c>
      <c r="T70" s="4" t="str">
        <f t="shared" si="51"/>
        <v>1+0,0000936251188762195i</v>
      </c>
      <c r="U70" s="4">
        <f t="shared" si="66"/>
        <v>1.0000000043828314</v>
      </c>
      <c r="V70" s="4">
        <f t="shared" si="67"/>
        <v>9.3625118602657425E-5</v>
      </c>
      <c r="W70" t="str">
        <f t="shared" si="52"/>
        <v>1-0,000551984827841656i</v>
      </c>
      <c r="X70" s="4">
        <f t="shared" si="68"/>
        <v>1.0000001523436135</v>
      </c>
      <c r="Y70" s="4">
        <f t="shared" si="69"/>
        <v>-5.5198477178075307E-4</v>
      </c>
      <c r="Z70" t="str">
        <f t="shared" si="53"/>
        <v>0,999999977345492+0,000715585925417569i</v>
      </c>
      <c r="AA70" s="4">
        <f t="shared" si="70"/>
        <v>1.0000002333770732</v>
      </c>
      <c r="AB70" s="4">
        <f t="shared" si="71"/>
        <v>7.1558581948710212E-4</v>
      </c>
      <c r="AC70" s="47" t="str">
        <f t="shared" si="72"/>
        <v>32,0357069064783-2,52373194455982i</v>
      </c>
      <c r="AD70" s="20">
        <f t="shared" si="73"/>
        <v>30.139555633693924</v>
      </c>
      <c r="AE70" s="43">
        <f t="shared" si="74"/>
        <v>-4.5043852699163542</v>
      </c>
      <c r="AF70" t="str">
        <f t="shared" si="54"/>
        <v>77,9756878975879</v>
      </c>
      <c r="AG70" t="str">
        <f t="shared" si="55"/>
        <v>1+0,0793059830480916i</v>
      </c>
      <c r="AH70">
        <f t="shared" si="75"/>
        <v>1.0031397903319477</v>
      </c>
      <c r="AI70">
        <f t="shared" si="76"/>
        <v>7.9140344285657804E-2</v>
      </c>
      <c r="AJ70" t="str">
        <f t="shared" si="56"/>
        <v>1+0,0000936251188762195i</v>
      </c>
      <c r="AK70">
        <f t="shared" si="77"/>
        <v>1.0000000043828314</v>
      </c>
      <c r="AL70">
        <f t="shared" si="78"/>
        <v>9.3625118602657425E-5</v>
      </c>
      <c r="AM70" t="str">
        <f t="shared" si="57"/>
        <v>1-0,000233188187910993i</v>
      </c>
      <c r="AN70">
        <f t="shared" si="79"/>
        <v>1.0000000271883651</v>
      </c>
      <c r="AO70">
        <f t="shared" si="80"/>
        <v>-2.3318818368432269E-4</v>
      </c>
      <c r="AP70" s="41" t="str">
        <f t="shared" si="81"/>
        <v>77,4874738147942-6,1561028111086i</v>
      </c>
      <c r="AQ70">
        <f t="shared" si="82"/>
        <v>37.811955421889188</v>
      </c>
      <c r="AR70" s="43">
        <f t="shared" si="83"/>
        <v>-4.542404091385567</v>
      </c>
      <c r="AS70" t="str">
        <f t="shared" si="58"/>
        <v>-0,0000166666666666667</v>
      </c>
      <c r="AT70" t="str">
        <f t="shared" si="59"/>
        <v>1,42455819765661E-06i</v>
      </c>
      <c r="AU70">
        <f t="shared" si="84"/>
        <v>1.42455819765661E-6</v>
      </c>
      <c r="AV70">
        <f t="shared" si="85"/>
        <v>1.5707963267948966</v>
      </c>
      <c r="AW70" t="str">
        <f t="shared" si="60"/>
        <v>1+0,000533161345863363i</v>
      </c>
      <c r="AX70">
        <f t="shared" si="86"/>
        <v>1.0000001421305003</v>
      </c>
      <c r="AY70">
        <f t="shared" si="87"/>
        <v>5.3316129534437546E-4</v>
      </c>
      <c r="AZ70" t="str">
        <f t="shared" si="61"/>
        <v>1+0,0776713986197117i</v>
      </c>
      <c r="BA70">
        <f t="shared" si="88"/>
        <v>1.0030118873490694</v>
      </c>
      <c r="BB70">
        <f t="shared" si="89"/>
        <v>7.7515768368793189E-2</v>
      </c>
      <c r="BC70" s="41" t="str">
        <f t="shared" si="90"/>
        <v>-0,902481151388464+11,7000148860161i</v>
      </c>
      <c r="BD70">
        <f t="shared" si="91"/>
        <v>21.389491436459039</v>
      </c>
      <c r="BE70" s="43">
        <f t="shared" si="92"/>
        <v>94.410778481222565</v>
      </c>
      <c r="BF70" s="41" t="str">
        <f t="shared" si="93"/>
        <v>0,616079665162346+377,095868200967i</v>
      </c>
      <c r="BG70" s="20">
        <f t="shared" si="94"/>
        <v>51.529047070152956</v>
      </c>
      <c r="BH70" s="43">
        <f t="shared" si="95"/>
        <v>89.906393211306224</v>
      </c>
      <c r="BI70" s="41" t="str">
        <f t="shared" si="101"/>
        <v>2,09550994325726+912,16036386591i</v>
      </c>
      <c r="BJ70" s="20">
        <f t="shared" si="97"/>
        <v>59.20144685834822</v>
      </c>
      <c r="BK70" s="43">
        <f t="shared" si="102"/>
        <v>89.868374389837001</v>
      </c>
      <c r="BL70">
        <f t="shared" si="99"/>
        <v>51.529047070152956</v>
      </c>
      <c r="BM70" s="43">
        <f t="shared" si="100"/>
        <v>89.906393211306224</v>
      </c>
    </row>
    <row r="71" spans="1:65" x14ac:dyDescent="0.25">
      <c r="A71" t="s">
        <v>459</v>
      </c>
      <c r="B71">
        <f>(Fsw*Gcomp)/((R_cs*Acs*(VIN_var/Lm))+((R_sl+Rsl_int)*Isl))</f>
        <v>5.4476129774217315</v>
      </c>
      <c r="C71" t="s">
        <v>150</v>
      </c>
      <c r="E71" s="158"/>
      <c r="N71" s="9">
        <v>53</v>
      </c>
      <c r="O71" s="34">
        <f t="shared" si="62"/>
        <v>33.884415613920268</v>
      </c>
      <c r="P71" s="33" t="str">
        <f t="shared" si="50"/>
        <v>32,2315671197498</v>
      </c>
      <c r="Q71" s="4" t="str">
        <f t="shared" si="63"/>
        <v>1+0,0794050765799789i</v>
      </c>
      <c r="R71" s="4">
        <f t="shared" si="64"/>
        <v>1.0031476293082051</v>
      </c>
      <c r="S71" s="4">
        <f t="shared" si="65"/>
        <v>7.9238817700818226E-2</v>
      </c>
      <c r="T71" s="4" t="str">
        <f t="shared" si="51"/>
        <v>1+0,0000958059280474876i</v>
      </c>
      <c r="U71" s="4">
        <f t="shared" si="66"/>
        <v>1.0000000045893878</v>
      </c>
      <c r="V71" s="4">
        <f t="shared" si="67"/>
        <v>9.5805927754360554E-5</v>
      </c>
      <c r="W71" t="str">
        <f t="shared" si="52"/>
        <v>1-0,000564842206175663i</v>
      </c>
      <c r="X71" s="4">
        <f t="shared" si="68"/>
        <v>1.0000001595233463</v>
      </c>
      <c r="Y71" s="4">
        <f t="shared" si="69"/>
        <v>-5.6484214610532377E-4</v>
      </c>
      <c r="Z71" t="str">
        <f t="shared" si="53"/>
        <v>0,999999976277818+0,000732254062854534i</v>
      </c>
      <c r="AA71" s="4">
        <f t="shared" si="70"/>
        <v>1.0000002443757947</v>
      </c>
      <c r="AB71" s="4">
        <f t="shared" si="71"/>
        <v>7.3225394934799517E-4</v>
      </c>
      <c r="AC71" s="47" t="str">
        <f t="shared" si="72"/>
        <v>32,0265341349199-2,5817888478247i</v>
      </c>
      <c r="AD71" s="20">
        <f t="shared" si="73"/>
        <v>30.13833071411937</v>
      </c>
      <c r="AE71" s="43">
        <f t="shared" si="74"/>
        <v>-4.6088786844431144</v>
      </c>
      <c r="AF71" t="str">
        <f t="shared" si="54"/>
        <v>77,9756878975879</v>
      </c>
      <c r="AG71" t="str">
        <f t="shared" si="55"/>
        <v>1+0,0811532566990481i</v>
      </c>
      <c r="AH71">
        <f t="shared" si="75"/>
        <v>1.0032875216371733</v>
      </c>
      <c r="AI71">
        <f t="shared" si="76"/>
        <v>8.0975802962467841E-2</v>
      </c>
      <c r="AJ71" t="str">
        <f t="shared" si="56"/>
        <v>1+0,0000958059280474876i</v>
      </c>
      <c r="AK71">
        <f t="shared" si="77"/>
        <v>1.0000000045893878</v>
      </c>
      <c r="AL71">
        <f t="shared" si="78"/>
        <v>9.5805927754360554E-5</v>
      </c>
      <c r="AM71" t="str">
        <f t="shared" si="57"/>
        <v>1-0,000238619838571966i</v>
      </c>
      <c r="AN71">
        <f t="shared" si="79"/>
        <v>1.0000000284697133</v>
      </c>
      <c r="AO71">
        <f t="shared" si="80"/>
        <v>-2.3861983404300716E-4</v>
      </c>
      <c r="AP71" s="41" t="str">
        <f t="shared" si="81"/>
        <v>77,4646155351596-6,29764184253237i</v>
      </c>
      <c r="AQ71">
        <f t="shared" si="82"/>
        <v>37.810676367479758</v>
      </c>
      <c r="AR71" s="43">
        <f t="shared" si="83"/>
        <v>-4.6477543865184741</v>
      </c>
      <c r="AS71" t="str">
        <f t="shared" si="58"/>
        <v>-0,0000166666666666667</v>
      </c>
      <c r="AT71" t="str">
        <f t="shared" si="59"/>
        <v>1,45774042075811E-06i</v>
      </c>
      <c r="AU71">
        <f t="shared" si="84"/>
        <v>1.4577404207581101E-6</v>
      </c>
      <c r="AV71">
        <f t="shared" si="85"/>
        <v>1.5707963267948966</v>
      </c>
      <c r="AW71" t="str">
        <f t="shared" si="60"/>
        <v>1+0,000545580268976953i</v>
      </c>
      <c r="AX71">
        <f t="shared" si="86"/>
        <v>1.0000001488289039</v>
      </c>
      <c r="AY71">
        <f t="shared" si="87"/>
        <v>5.4558021484488303E-4</v>
      </c>
      <c r="AZ71" t="str">
        <f t="shared" si="61"/>
        <v>1+0,0794805979081957i</v>
      </c>
      <c r="BA71">
        <f t="shared" si="88"/>
        <v>1.0031536100936109</v>
      </c>
      <c r="BB71">
        <f t="shared" si="89"/>
        <v>7.9313865390692406E-2</v>
      </c>
      <c r="BC71" s="41" t="str">
        <f t="shared" si="90"/>
        <v>-0,902481139298095+11,4337121929118i</v>
      </c>
      <c r="BD71">
        <f t="shared" si="91"/>
        <v>21.190718583233302</v>
      </c>
      <c r="BE71" s="43">
        <f t="shared" si="92"/>
        <v>94.51309030005892</v>
      </c>
      <c r="BF71" s="41" t="str">
        <f t="shared" si="93"/>
        <v>0,616087615045142+368,512189575952i</v>
      </c>
      <c r="BG71" s="20">
        <f t="shared" si="94"/>
        <v>51.329049297352675</v>
      </c>
      <c r="BH71" s="43">
        <f t="shared" si="95"/>
        <v>89.904211615615807</v>
      </c>
      <c r="BI71" s="41" t="str">
        <f t="shared" si="101"/>
        <v>2,09506983809415+891,391622148519i</v>
      </c>
      <c r="BJ71" s="20">
        <f t="shared" si="97"/>
        <v>59.001394950713063</v>
      </c>
      <c r="BK71" s="43">
        <f t="shared" si="102"/>
        <v>89.865335913540463</v>
      </c>
      <c r="BL71">
        <f t="shared" si="99"/>
        <v>51.329049297352675</v>
      </c>
      <c r="BM71" s="43">
        <f t="shared" si="100"/>
        <v>89.904211615615807</v>
      </c>
    </row>
    <row r="72" spans="1:65" x14ac:dyDescent="0.25">
      <c r="A72" t="s">
        <v>458</v>
      </c>
      <c r="B72">
        <f>(B71*2*VOUT/DC_VIN_var_DCM)*(((VOUT/VIN_var)-1)/((2*VOUT/VIN_var)-1))</f>
        <v>77.975687897587918</v>
      </c>
      <c r="C72" t="s">
        <v>150</v>
      </c>
      <c r="N72" s="9">
        <v>54</v>
      </c>
      <c r="O72" s="34">
        <f t="shared" si="62"/>
        <v>34.67368504525318</v>
      </c>
      <c r="P72" s="33" t="str">
        <f t="shared" si="50"/>
        <v>32,2315671197498</v>
      </c>
      <c r="Q72" s="4" t="str">
        <f t="shared" si="63"/>
        <v>1+0,081254658415809i</v>
      </c>
      <c r="R72" s="4">
        <f t="shared" si="64"/>
        <v>1.0032957288428321</v>
      </c>
      <c r="S72" s="4">
        <f t="shared" si="65"/>
        <v>8.1076540408094921E-2</v>
      </c>
      <c r="T72" s="4" t="str">
        <f t="shared" si="51"/>
        <v>1+0,0000980375347899482i</v>
      </c>
      <c r="U72" s="4">
        <f t="shared" si="66"/>
        <v>1.000000004805679</v>
      </c>
      <c r="V72" s="4">
        <f t="shared" si="67"/>
        <v>9.803753447585692E-5</v>
      </c>
      <c r="W72" t="str">
        <f t="shared" si="52"/>
        <v>1-0,000577999071323957i</v>
      </c>
      <c r="X72" s="4">
        <f t="shared" si="68"/>
        <v>1.0000001670414493</v>
      </c>
      <c r="Y72" s="4">
        <f t="shared" si="69"/>
        <v>-5.7799900695742947E-4</v>
      </c>
      <c r="Z72" t="str">
        <f t="shared" si="53"/>
        <v>0,999999975159826+0,000749310451088156i</v>
      </c>
      <c r="AA72" s="4">
        <f t="shared" si="70"/>
        <v>1.0000002558928696</v>
      </c>
      <c r="AB72" s="4">
        <f t="shared" si="71"/>
        <v>7.4931032946371E-4</v>
      </c>
      <c r="AC72" s="47" t="str">
        <f t="shared" si="72"/>
        <v>32,0169346072623-2,64114642831851i</v>
      </c>
      <c r="AD72" s="20">
        <f t="shared" si="73"/>
        <v>30.137048436030518</v>
      </c>
      <c r="AE72" s="43">
        <f t="shared" si="74"/>
        <v>-4.7157756690316317</v>
      </c>
      <c r="AF72" t="str">
        <f t="shared" si="54"/>
        <v>77,9756878975879</v>
      </c>
      <c r="AG72" t="str">
        <f t="shared" si="55"/>
        <v>1+0,0830435588808972i</v>
      </c>
      <c r="AH72">
        <f t="shared" si="75"/>
        <v>1.0034421919929444</v>
      </c>
      <c r="AI72">
        <f t="shared" si="76"/>
        <v>8.2853448987031231E-2</v>
      </c>
      <c r="AJ72" t="str">
        <f t="shared" si="56"/>
        <v>1+0,0000980375347899482i</v>
      </c>
      <c r="AK72">
        <f t="shared" si="77"/>
        <v>1.000000004805679</v>
      </c>
      <c r="AL72">
        <f t="shared" si="78"/>
        <v>9.803753447585692E-5</v>
      </c>
      <c r="AM72" t="str">
        <f t="shared" si="57"/>
        <v>1-0,000244178008629858i</v>
      </c>
      <c r="AN72">
        <f t="shared" si="79"/>
        <v>1.0000000298114495</v>
      </c>
      <c r="AO72">
        <f t="shared" si="80"/>
        <v>-2.441780037769912E-4</v>
      </c>
      <c r="AP72" s="41" t="str">
        <f t="shared" si="81"/>
        <v>77,4406944024663-6,44234626936612i</v>
      </c>
      <c r="AQ72">
        <f t="shared" si="82"/>
        <v>37.809337436725265</v>
      </c>
      <c r="AR72" s="43">
        <f t="shared" si="83"/>
        <v>-4.7555261771663684</v>
      </c>
      <c r="AS72" t="str">
        <f t="shared" si="58"/>
        <v>-0,0000166666666666667</v>
      </c>
      <c r="AT72" t="str">
        <f t="shared" si="59"/>
        <v>1,49169555712617E-06i</v>
      </c>
      <c r="AU72">
        <f t="shared" si="84"/>
        <v>1.4916955571261699E-6</v>
      </c>
      <c r="AV72">
        <f t="shared" si="85"/>
        <v>1.5707963267948966</v>
      </c>
      <c r="AW72" t="str">
        <f t="shared" si="60"/>
        <v>1+0,000558288465970765i</v>
      </c>
      <c r="AX72">
        <f t="shared" si="86"/>
        <v>1.0000001558429934</v>
      </c>
      <c r="AY72">
        <f t="shared" si="87"/>
        <v>5.5828840796720753E-4</v>
      </c>
      <c r="AZ72" t="str">
        <f t="shared" si="61"/>
        <v>1+0,081331938861741i</v>
      </c>
      <c r="BA72">
        <f t="shared" si="88"/>
        <v>1.0033019905686473</v>
      </c>
      <c r="BB72">
        <f t="shared" si="89"/>
        <v>8.1153313491360651E-2</v>
      </c>
      <c r="BC72" s="41" t="str">
        <f t="shared" si="90"/>
        <v>-0,902481126637932+11,1734718053546i</v>
      </c>
      <c r="BD72">
        <f t="shared" si="91"/>
        <v>20.992003192085129</v>
      </c>
      <c r="BE72" s="43">
        <f t="shared" si="92"/>
        <v>94.61775478702944</v>
      </c>
      <c r="BF72" s="41" t="str">
        <f t="shared" si="93"/>
        <v>0,616095934774801+360,123900932372i</v>
      </c>
      <c r="BG72" s="20">
        <f t="shared" si="94"/>
        <v>51.129051628115647</v>
      </c>
      <c r="BH72" s="43">
        <f t="shared" si="95"/>
        <v>89.901979117997811</v>
      </c>
      <c r="BI72" s="41" t="str">
        <f t="shared" si="101"/>
        <v>2,09460926913215+871,095511412408i</v>
      </c>
      <c r="BJ72" s="20">
        <f t="shared" si="97"/>
        <v>58.801340628810394</v>
      </c>
      <c r="BK72" s="43">
        <f t="shared" si="102"/>
        <v>89.862228609863081</v>
      </c>
      <c r="BL72">
        <f t="shared" si="99"/>
        <v>51.129051628115647</v>
      </c>
      <c r="BM72" s="43">
        <f t="shared" si="100"/>
        <v>89.901979117997811</v>
      </c>
    </row>
    <row r="73" spans="1:65" x14ac:dyDescent="0.25">
      <c r="A73" t="s">
        <v>483</v>
      </c>
      <c r="B73">
        <f>(IOUT_VAR*((2*VOUT)-VIN_var))/(Cout*VOUT*(VOUT-VIN_var))</f>
        <v>2623.4567901234568</v>
      </c>
      <c r="C73" t="s">
        <v>385</v>
      </c>
      <c r="N73" s="9">
        <v>55</v>
      </c>
      <c r="O73" s="34">
        <f t="shared" si="62"/>
        <v>35.481338923357555</v>
      </c>
      <c r="P73" s="33" t="str">
        <f t="shared" si="50"/>
        <v>32,2315671197498</v>
      </c>
      <c r="Q73" s="4" t="str">
        <f t="shared" si="63"/>
        <v>1+0,0831473225470638i</v>
      </c>
      <c r="R73" s="4">
        <f t="shared" si="64"/>
        <v>1.0034507846659673</v>
      </c>
      <c r="S73" s="4">
        <f t="shared" si="65"/>
        <v>8.2956501093536625E-2</v>
      </c>
      <c r="T73" s="4" t="str">
        <f t="shared" si="51"/>
        <v>1+0,000100321122331035i</v>
      </c>
      <c r="U73" s="4">
        <f t="shared" si="66"/>
        <v>1.0000000050321638</v>
      </c>
      <c r="V73" s="4">
        <f t="shared" si="67"/>
        <v>1.0032112199448011E-4</v>
      </c>
      <c r="W73" t="str">
        <f t="shared" si="52"/>
        <v>1-0,000591462399230589i</v>
      </c>
      <c r="X73" s="4">
        <f t="shared" si="68"/>
        <v>1.0000001749138696</v>
      </c>
      <c r="Y73" s="4">
        <f t="shared" si="69"/>
        <v>-5.9146233026061276E-4</v>
      </c>
      <c r="Z73" t="str">
        <f t="shared" si="53"/>
        <v>0,999999973989144+0,000766764133641241i</v>
      </c>
      <c r="AA73" s="4">
        <f t="shared" si="70"/>
        <v>1.0000002679527267</v>
      </c>
      <c r="AB73" s="4">
        <f t="shared" si="71"/>
        <v>7.6676400331830165E-4</v>
      </c>
      <c r="AC73" s="47" t="str">
        <f t="shared" si="72"/>
        <v>32,0068887405334-2,70183134383405i</v>
      </c>
      <c r="AD73" s="20">
        <f t="shared" si="73"/>
        <v>30.13570613167715</v>
      </c>
      <c r="AE73" s="43">
        <f t="shared" si="74"/>
        <v>-4.8251300554833456</v>
      </c>
      <c r="AF73" t="str">
        <f t="shared" si="54"/>
        <v>77,9756878975879</v>
      </c>
      <c r="AG73" t="str">
        <f t="shared" si="55"/>
        <v>1+0,0849778918568762i</v>
      </c>
      <c r="AH73">
        <f t="shared" si="75"/>
        <v>1.0036041261894248</v>
      </c>
      <c r="AI73">
        <f t="shared" si="76"/>
        <v>8.4774224924684519E-2</v>
      </c>
      <c r="AJ73" t="str">
        <f t="shared" si="56"/>
        <v>1+0,000100321122331035i</v>
      </c>
      <c r="AK73">
        <f t="shared" si="77"/>
        <v>1.0000000050321638</v>
      </c>
      <c r="AL73">
        <f t="shared" si="78"/>
        <v>1.0032112199448011E-4</v>
      </c>
      <c r="AM73" t="str">
        <f t="shared" si="57"/>
        <v>1-0,000249865645100003i</v>
      </c>
      <c r="AN73">
        <f t="shared" si="79"/>
        <v>1.0000000312164199</v>
      </c>
      <c r="AO73">
        <f t="shared" si="80"/>
        <v>-2.4986563990006251E-4</v>
      </c>
      <c r="AP73" s="41" t="str">
        <f t="shared" si="81"/>
        <v>77,4156617030078-6,59028056526093i</v>
      </c>
      <c r="AQ73">
        <f t="shared" si="82"/>
        <v>37.807935846409173</v>
      </c>
      <c r="AR73" s="43">
        <f t="shared" si="83"/>
        <v>-4.8657735694024762</v>
      </c>
      <c r="AS73" t="str">
        <f t="shared" si="58"/>
        <v>-0,0000166666666666667</v>
      </c>
      <c r="AT73" t="str">
        <f t="shared" si="59"/>
        <v>1,52644161022354E-06i</v>
      </c>
      <c r="AU73">
        <f t="shared" si="84"/>
        <v>1.5264416102235399E-6</v>
      </c>
      <c r="AV73">
        <f t="shared" si="85"/>
        <v>1.5707963267948966</v>
      </c>
      <c r="AW73" t="str">
        <f t="shared" si="60"/>
        <v>1+0,000571292674899056i</v>
      </c>
      <c r="AX73">
        <f t="shared" si="86"/>
        <v>1.000000163187647</v>
      </c>
      <c r="AY73">
        <f t="shared" si="87"/>
        <v>5.7129261274712489E-4</v>
      </c>
      <c r="AZ73" t="str">
        <f t="shared" si="61"/>
        <v>1+0,0832264030858263i</v>
      </c>
      <c r="BA73">
        <f t="shared" si="88"/>
        <v>1.0034573404836922</v>
      </c>
      <c r="BB73">
        <f t="shared" si="89"/>
        <v>8.3035038151565349E-2</v>
      </c>
      <c r="BC73" s="41" t="str">
        <f t="shared" si="90"/>
        <v>-0,902481113381115+10,9191557404463i</v>
      </c>
      <c r="BD73">
        <f t="shared" si="91"/>
        <v>20.793347935511722</v>
      </c>
      <c r="BE73" s="43">
        <f t="shared" si="92"/>
        <v>94.724824582215078</v>
      </c>
      <c r="BF73" s="41" t="str">
        <f t="shared" si="93"/>
        <v>0,61610464132125+351,926554684373i</v>
      </c>
      <c r="BG73" s="20">
        <f t="shared" si="94"/>
        <v>50.929054067188879</v>
      </c>
      <c r="BH73" s="43">
        <f t="shared" si="95"/>
        <v>89.899694526731736</v>
      </c>
      <c r="BI73" s="41" t="str">
        <f t="shared" si="101"/>
        <v>2,09412729845435+851,261270626877i</v>
      </c>
      <c r="BJ73" s="20">
        <f t="shared" si="97"/>
        <v>58.601283781920898</v>
      </c>
      <c r="BK73" s="43">
        <f t="shared" si="102"/>
        <v>89.8590510128126</v>
      </c>
      <c r="BL73">
        <f t="shared" si="99"/>
        <v>50.929054067188879</v>
      </c>
      <c r="BM73" s="43">
        <f t="shared" si="100"/>
        <v>89.899694526731736</v>
      </c>
    </row>
    <row r="74" spans="1:65" x14ac:dyDescent="0.25">
      <c r="B74">
        <f>B73/(2*PI())</f>
        <v>417.53611613614521</v>
      </c>
      <c r="C74" t="s">
        <v>65</v>
      </c>
      <c r="N74" s="9">
        <v>56</v>
      </c>
      <c r="O74" s="34">
        <f t="shared" si="62"/>
        <v>36.307805477010156</v>
      </c>
      <c r="P74" s="33" t="str">
        <f t="shared" si="50"/>
        <v>32,2315671197498</v>
      </c>
      <c r="Q74" s="4" t="str">
        <f t="shared" si="63"/>
        <v>1+0,0850840724893182i</v>
      </c>
      <c r="R74" s="4">
        <f t="shared" si="64"/>
        <v>1.0036131223690568</v>
      </c>
      <c r="S74" s="4">
        <f t="shared" si="65"/>
        <v>8.4879643353544962E-2</v>
      </c>
      <c r="T74" s="4" t="str">
        <f t="shared" si="51"/>
        <v>1+0,000102657901459088i</v>
      </c>
      <c r="U74" s="4">
        <f t="shared" si="66"/>
        <v>1.0000000052693223</v>
      </c>
      <c r="V74" s="4">
        <f t="shared" si="67"/>
        <v>1.0265790109846295E-4</v>
      </c>
      <c r="W74" t="str">
        <f t="shared" si="52"/>
        <v>1-0,000605239328330225i</v>
      </c>
      <c r="X74" s="4">
        <f t="shared" si="68"/>
        <v>1.0000001831573055</v>
      </c>
      <c r="Y74" s="4">
        <f t="shared" si="69"/>
        <v>-6.0523925442756477E-4</v>
      </c>
      <c r="Z74" t="str">
        <f t="shared" si="53"/>
        <v>0,999999972763291+0,000784624364687308i</v>
      </c>
      <c r="AA74" s="4">
        <f t="shared" si="70"/>
        <v>1.0000002805809489</v>
      </c>
      <c r="AB74" s="4">
        <f t="shared" si="71"/>
        <v>7.8462422504376383E-4</v>
      </c>
      <c r="AC74" s="47" t="str">
        <f t="shared" si="72"/>
        <v>31,9963760791313-2,7638706194281i</v>
      </c>
      <c r="AD74" s="20">
        <f t="shared" si="73"/>
        <v>30.134301010968905</v>
      </c>
      <c r="AE74" s="43">
        <f t="shared" si="74"/>
        <v>-4.9369967777402364</v>
      </c>
      <c r="AF74" t="str">
        <f t="shared" si="54"/>
        <v>77,9756878975879</v>
      </c>
      <c r="AG74" t="str">
        <f t="shared" si="55"/>
        <v>1+0,0869572812359335i</v>
      </c>
      <c r="AH74">
        <f t="shared" si="75"/>
        <v>1.0037736641095667</v>
      </c>
      <c r="AI74">
        <f t="shared" si="76"/>
        <v>8.6739092472950377E-2</v>
      </c>
      <c r="AJ74" t="str">
        <f t="shared" si="56"/>
        <v>1+0,000102657901459088i</v>
      </c>
      <c r="AK74">
        <f t="shared" si="77"/>
        <v>1.0000000052693223</v>
      </c>
      <c r="AL74">
        <f t="shared" si="78"/>
        <v>1.0265790109846295E-4</v>
      </c>
      <c r="AM74" t="str">
        <f t="shared" si="57"/>
        <v>1-0,000255685763642544i</v>
      </c>
      <c r="AN74">
        <f t="shared" si="79"/>
        <v>1.0000000326876044</v>
      </c>
      <c r="AO74">
        <f t="shared" si="80"/>
        <v>-2.5568575807070741E-4</v>
      </c>
      <c r="AP74" s="41" t="str">
        <f t="shared" si="81"/>
        <v>77,3894665579771-6,74151006100213i</v>
      </c>
      <c r="AQ74">
        <f t="shared" si="82"/>
        <v>37.806468685836585</v>
      </c>
      <c r="AR74" s="43">
        <f t="shared" si="83"/>
        <v>-4.9785517678474598</v>
      </c>
      <c r="AS74" t="str">
        <f t="shared" si="58"/>
        <v>-0,0000166666666666667</v>
      </c>
      <c r="AT74" t="str">
        <f t="shared" si="59"/>
        <v>0,0000015619970028675i</v>
      </c>
      <c r="AU74">
        <f t="shared" si="84"/>
        <v>1.5619970028675E-6</v>
      </c>
      <c r="AV74">
        <f t="shared" si="85"/>
        <v>1.5707963267948966</v>
      </c>
      <c r="AW74" t="str">
        <f t="shared" si="60"/>
        <v>1+0,000584599790765533i</v>
      </c>
      <c r="AX74">
        <f t="shared" si="86"/>
        <v>1.0000001708784432</v>
      </c>
      <c r="AY74">
        <f t="shared" si="87"/>
        <v>5.8459972416853958E-4</v>
      </c>
      <c r="AZ74" t="str">
        <f t="shared" si="61"/>
        <v>1+0,0851649950504597i</v>
      </c>
      <c r="BA74">
        <f t="shared" si="88"/>
        <v>1.003619986041502</v>
      </c>
      <c r="BB74">
        <f t="shared" si="89"/>
        <v>8.4959983753145021E-2</v>
      </c>
      <c r="BC74" s="41" t="str">
        <f t="shared" si="90"/>
        <v>-0,902481099499524+10,670629156443i</v>
      </c>
      <c r="BD74">
        <f t="shared" si="91"/>
        <v>20.594755608561375</v>
      </c>
      <c r="BE74" s="43">
        <f t="shared" si="92"/>
        <v>94.83435339965591</v>
      </c>
      <c r="BF74" s="41" t="str">
        <f t="shared" si="93"/>
        <v>0,616113752410978+343,91580448599i</v>
      </c>
      <c r="BG74" s="20">
        <f t="shared" si="94"/>
        <v>50.72905661953029</v>
      </c>
      <c r="BH74" s="43">
        <f t="shared" si="95"/>
        <v>89.897356621915677</v>
      </c>
      <c r="BI74" s="41" t="str">
        <f t="shared" si="101"/>
        <v>2,09362294645834+831,878383667261i</v>
      </c>
      <c r="BJ74" s="20">
        <f t="shared" si="97"/>
        <v>58.401224294397956</v>
      </c>
      <c r="BK74" s="43">
        <f t="shared" si="102"/>
        <v>89.855801631808461</v>
      </c>
      <c r="BL74">
        <f t="shared" si="99"/>
        <v>50.72905661953029</v>
      </c>
      <c r="BM74" s="43">
        <f t="shared" si="100"/>
        <v>89.897356621915677</v>
      </c>
    </row>
    <row r="75" spans="1:65" x14ac:dyDescent="0.25">
      <c r="A75" t="s">
        <v>461</v>
      </c>
      <c r="B75">
        <f>1/(Cout*Resr)</f>
        <v>2222222.2222222225</v>
      </c>
      <c r="C75" t="s">
        <v>385</v>
      </c>
      <c r="N75" s="9">
        <v>57</v>
      </c>
      <c r="O75" s="34">
        <f t="shared" si="62"/>
        <v>37.15352290971726</v>
      </c>
      <c r="P75" s="33" t="str">
        <f t="shared" si="50"/>
        <v>32,2315671197498</v>
      </c>
      <c r="Q75" s="4" t="str">
        <f t="shared" si="63"/>
        <v>1+0,087065935133027i</v>
      </c>
      <c r="R75" s="4">
        <f t="shared" si="64"/>
        <v>1.0037830826730387</v>
      </c>
      <c r="S75" s="4">
        <f t="shared" si="65"/>
        <v>8.6846929930398331E-2</v>
      </c>
      <c r="T75" s="4" t="str">
        <f t="shared" si="51"/>
        <v>1+0,000105049111165333i</v>
      </c>
      <c r="U75" s="4">
        <f t="shared" si="66"/>
        <v>1.0000000055176579</v>
      </c>
      <c r="V75" s="4">
        <f t="shared" si="67"/>
        <v>1.050491107789163E-4</v>
      </c>
      <c r="W75" t="str">
        <f t="shared" si="52"/>
        <v>1-0,00061933716333303i</v>
      </c>
      <c r="X75" s="4">
        <f t="shared" si="68"/>
        <v>1.0000001917892425</v>
      </c>
      <c r="Y75" s="4">
        <f t="shared" si="69"/>
        <v>-6.1933708414490369E-4</v>
      </c>
      <c r="Z75" t="str">
        <f t="shared" si="53"/>
        <v>0,999999971479664+0,000802900613957261i</v>
      </c>
      <c r="AA75" s="4">
        <f t="shared" si="70"/>
        <v>1.0000002938043193</v>
      </c>
      <c r="AB75" s="4">
        <f t="shared" si="71"/>
        <v>8.0290046432651035E-4</v>
      </c>
      <c r="AC75" s="47" t="str">
        <f t="shared" si="72"/>
        <v>31,9853752584351-2,827291638622i</v>
      </c>
      <c r="AD75" s="20">
        <f t="shared" si="73"/>
        <v>30.132830156031321</v>
      </c>
      <c r="AE75" s="43">
        <f t="shared" si="74"/>
        <v>-5.0514318869834218</v>
      </c>
      <c r="AF75" t="str">
        <f t="shared" si="54"/>
        <v>77,9756878975879</v>
      </c>
      <c r="AG75" t="str">
        <f t="shared" si="55"/>
        <v>1+0,0889827765165174i</v>
      </c>
      <c r="AH75">
        <f t="shared" si="75"/>
        <v>1.0039511614200107</v>
      </c>
      <c r="AI75">
        <f t="shared" si="76"/>
        <v>8.874903271073474E-2</v>
      </c>
      <c r="AJ75" t="str">
        <f t="shared" si="56"/>
        <v>1+0,000105049111165333i</v>
      </c>
      <c r="AK75">
        <f t="shared" si="77"/>
        <v>1.0000000055176579</v>
      </c>
      <c r="AL75">
        <f t="shared" si="78"/>
        <v>1.050491107789163E-4</v>
      </c>
      <c r="AM75" t="str">
        <f t="shared" si="57"/>
        <v>1-0,000261641450161368i</v>
      </c>
      <c r="AN75">
        <f t="shared" si="79"/>
        <v>1.0000000342281237</v>
      </c>
      <c r="AO75">
        <f t="shared" si="80"/>
        <v>-2.6164144419103753E-4</v>
      </c>
      <c r="AP75" s="41" t="str">
        <f t="shared" si="81"/>
        <v>77,3620558337245-6,89610092046335i</v>
      </c>
      <c r="AQ75">
        <f t="shared" si="82"/>
        <v>37.804932911176465</v>
      </c>
      <c r="AR75" s="43">
        <f t="shared" si="83"/>
        <v>-5.0939170900022033</v>
      </c>
      <c r="AS75" t="str">
        <f t="shared" si="58"/>
        <v>-0,0000166666666666667</v>
      </c>
      <c r="AT75" t="str">
        <f t="shared" si="59"/>
        <v>1,59838058699786E-06i</v>
      </c>
      <c r="AU75">
        <f t="shared" si="84"/>
        <v>1.59838058699786E-6</v>
      </c>
      <c r="AV75">
        <f t="shared" si="85"/>
        <v>1.5707963267948966</v>
      </c>
      <c r="AW75" t="str">
        <f t="shared" si="60"/>
        <v>1+0,000598216869179165i</v>
      </c>
      <c r="AX75">
        <f t="shared" si="86"/>
        <v>1.0000001789316952</v>
      </c>
      <c r="AY75">
        <f t="shared" si="87"/>
        <v>5.9821679781920159E-4</v>
      </c>
      <c r="AZ75" t="str">
        <f t="shared" si="61"/>
        <v>1+0,0871487426227605i</v>
      </c>
      <c r="BA75">
        <f t="shared" si="88"/>
        <v>1.0037902686023252</v>
      </c>
      <c r="BB75">
        <f t="shared" si="89"/>
        <v>8.6929113834225441E-2</v>
      </c>
      <c r="BC75" s="41" t="str">
        <f t="shared" si="90"/>
        <v>-0,902481084963705+10,4277602812602i</v>
      </c>
      <c r="BD75">
        <f t="shared" si="91"/>
        <v>20.396229134286305</v>
      </c>
      <c r="BE75" s="43">
        <f t="shared" si="92"/>
        <v>94.946396041764515</v>
      </c>
      <c r="BF75" s="41" t="str">
        <f t="shared" si="93"/>
        <v>0,616123286557801+336,087402926645i</v>
      </c>
      <c r="BG75" s="20">
        <f t="shared" si="94"/>
        <v>50.529059290317633</v>
      </c>
      <c r="BH75" s="43">
        <f t="shared" si="95"/>
        <v>89.894964154781093</v>
      </c>
      <c r="BI75" s="41" t="str">
        <f t="shared" si="101"/>
        <v>2,09309519012722+812,936573740265i</v>
      </c>
      <c r="BJ75" s="20">
        <f t="shared" si="97"/>
        <v>58.201162045462766</v>
      </c>
      <c r="BK75" s="43">
        <f t="shared" si="102"/>
        <v>89.852478951762322</v>
      </c>
      <c r="BL75">
        <f t="shared" si="99"/>
        <v>50.529059290317633</v>
      </c>
      <c r="BM75" s="43">
        <f t="shared" si="100"/>
        <v>89.894964154781093</v>
      </c>
    </row>
    <row r="76" spans="1:65" x14ac:dyDescent="0.25">
      <c r="B76">
        <f>B75/(2*PI())</f>
        <v>353677.65131532302</v>
      </c>
      <c r="C76" t="s">
        <v>65</v>
      </c>
      <c r="N76" s="9">
        <v>58</v>
      </c>
      <c r="O76" s="34">
        <f t="shared" si="62"/>
        <v>38.018939632056139</v>
      </c>
      <c r="P76" s="33" t="str">
        <f t="shared" si="50"/>
        <v>32,2315671197498</v>
      </c>
      <c r="Q76" s="4" t="str">
        <f t="shared" si="63"/>
        <v>1+0,0890939612879972i</v>
      </c>
      <c r="R76" s="4">
        <f t="shared" si="64"/>
        <v>1.0039610221208726</v>
      </c>
      <c r="S76" s="4">
        <f t="shared" si="65"/>
        <v>8.8859342961067178E-2</v>
      </c>
      <c r="T76" s="4" t="str">
        <f t="shared" si="51"/>
        <v>1+0,000107496019300807i</v>
      </c>
      <c r="U76" s="4">
        <f t="shared" si="66"/>
        <v>1.000000005777697</v>
      </c>
      <c r="V76" s="4">
        <f t="shared" si="67"/>
        <v>1.0749601888675403E-4</v>
      </c>
      <c r="W76" t="str">
        <f t="shared" si="52"/>
        <v>1-0,00063376337909773i</v>
      </c>
      <c r="X76" s="4">
        <f t="shared" si="68"/>
        <v>1.0000002008279902</v>
      </c>
      <c r="Y76" s="4">
        <f t="shared" si="69"/>
        <v>-6.3376329424612472E-4</v>
      </c>
      <c r="Z76" t="str">
        <f t="shared" si="53"/>
        <v>0,999999970135542+0,00082160257176038i</v>
      </c>
      <c r="AA76" s="4">
        <f t="shared" si="70"/>
        <v>1.0000003076508881</v>
      </c>
      <c r="AB76" s="4">
        <f t="shared" si="71"/>
        <v>8.2160241142814454E-4</v>
      </c>
      <c r="AC76" s="47" t="str">
        <f t="shared" si="72"/>
        <v>31,97386396714-2,89212213325014i</v>
      </c>
      <c r="AD76" s="20">
        <f t="shared" si="73"/>
        <v>30.131290515535376</v>
      </c>
      <c r="AE76" s="43">
        <f t="shared" si="74"/>
        <v>-5.1684925663612091</v>
      </c>
      <c r="AF76" t="str">
        <f t="shared" si="54"/>
        <v>77,9756878975879</v>
      </c>
      <c r="AG76" t="str">
        <f t="shared" si="55"/>
        <v>1+0,0910554516430367i</v>
      </c>
      <c r="AH76">
        <f t="shared" si="75"/>
        <v>1.004136990292618</v>
      </c>
      <c r="AI76">
        <f t="shared" si="76"/>
        <v>9.0805046339937523E-2</v>
      </c>
      <c r="AJ76" t="str">
        <f t="shared" si="56"/>
        <v>1+0,000107496019300807i</v>
      </c>
      <c r="AK76">
        <f t="shared" si="77"/>
        <v>1.000000005777697</v>
      </c>
      <c r="AL76">
        <f t="shared" si="78"/>
        <v>1.0749601888675403E-4</v>
      </c>
      <c r="AM76" t="str">
        <f t="shared" si="57"/>
        <v>1-0,000267735862440302i</v>
      </c>
      <c r="AN76">
        <f t="shared" si="79"/>
        <v>1.0000000358412453</v>
      </c>
      <c r="AO76">
        <f t="shared" si="80"/>
        <v>-2.6773585604297767E-4</v>
      </c>
      <c r="AP76" s="41" t="str">
        <f t="shared" si="81"/>
        <v>77,3333740489275-7,05412011310239i</v>
      </c>
      <c r="AQ76">
        <f t="shared" si="82"/>
        <v>37.803325339570208</v>
      </c>
      <c r="AR76" s="43">
        <f t="shared" si="83"/>
        <v>-5.2119269801471981</v>
      </c>
      <c r="AS76" t="str">
        <f t="shared" si="58"/>
        <v>-0,0000166666666666667</v>
      </c>
      <c r="AT76" t="str">
        <f t="shared" si="59"/>
        <v>1,63561165367251E-06i</v>
      </c>
      <c r="AU76">
        <f t="shared" si="84"/>
        <v>1.6356116536725099E-6</v>
      </c>
      <c r="AV76">
        <f t="shared" si="85"/>
        <v>1.5707963267948966</v>
      </c>
      <c r="AW76" t="str">
        <f t="shared" si="60"/>
        <v>1+0,000612151130095172i</v>
      </c>
      <c r="AX76">
        <f t="shared" si="86"/>
        <v>1.0000001873644855</v>
      </c>
      <c r="AY76">
        <f t="shared" si="87"/>
        <v>6.121510536315943E-4</v>
      </c>
      <c r="AZ76" t="str">
        <f t="shared" si="61"/>
        <v>1+0,0891786976119498i</v>
      </c>
      <c r="BA76">
        <f t="shared" si="88"/>
        <v>1.0039685453776745</v>
      </c>
      <c r="BB76">
        <f t="shared" si="89"/>
        <v>8.8943411337739767E-2</v>
      </c>
      <c r="BC76" s="41" t="str">
        <f t="shared" si="90"/>
        <v>-0,90248106974284+10,1904203426054i</v>
      </c>
      <c r="BD76">
        <f t="shared" si="91"/>
        <v>20.197771569422024</v>
      </c>
      <c r="BE76" s="43">
        <f t="shared" si="92"/>
        <v>95.061008413350919</v>
      </c>
      <c r="BF76" s="41" t="str">
        <f t="shared" si="93"/>
        <v>0,616133263094994+328,437199279084i</v>
      </c>
      <c r="BG76" s="20">
        <f t="shared" si="94"/>
        <v>50.3290620849574</v>
      </c>
      <c r="BH76" s="43">
        <f t="shared" si="95"/>
        <v>89.89251584698971</v>
      </c>
      <c r="BI76" s="41" t="str">
        <f t="shared" si="101"/>
        <v>2,09254296124122+794,42579793627i</v>
      </c>
      <c r="BJ76" s="20">
        <f t="shared" si="97"/>
        <v>58.001096908992224</v>
      </c>
      <c r="BK76" s="43">
        <f t="shared" si="102"/>
        <v>89.849081433203722</v>
      </c>
      <c r="BL76">
        <f t="shared" si="99"/>
        <v>50.3290620849574</v>
      </c>
      <c r="BM76" s="43">
        <f t="shared" si="100"/>
        <v>89.89251584698971</v>
      </c>
    </row>
    <row r="77" spans="1:65" x14ac:dyDescent="0.25">
      <c r="A77" t="s">
        <v>462</v>
      </c>
      <c r="B77">
        <f>2*Fsw/(DC_VIN_var_DCM)</f>
        <v>892222.80763357447</v>
      </c>
      <c r="C77" t="s">
        <v>385</v>
      </c>
      <c r="N77" s="9">
        <v>59</v>
      </c>
      <c r="O77" s="34">
        <f t="shared" si="62"/>
        <v>38.904514499428053</v>
      </c>
      <c r="P77" s="33" t="str">
        <f t="shared" si="50"/>
        <v>32,2315671197498</v>
      </c>
      <c r="Q77" s="4" t="str">
        <f t="shared" si="63"/>
        <v>1+0,0911692262405403i</v>
      </c>
      <c r="R77" s="4">
        <f t="shared" si="64"/>
        <v>1.0041473138007684</v>
      </c>
      <c r="S77" s="4">
        <f t="shared" si="65"/>
        <v>9.0917884218380013E-2</v>
      </c>
      <c r="T77" s="4" t="str">
        <f t="shared" si="51"/>
        <v>1+0,000109999923248593i</v>
      </c>
      <c r="U77" s="4">
        <f t="shared" si="66"/>
        <v>1.0000000060499914</v>
      </c>
      <c r="V77" s="4">
        <f t="shared" si="67"/>
        <v>1.0999992280492727E-4</v>
      </c>
      <c r="W77" t="str">
        <f t="shared" si="52"/>
        <v>1-0,000648525624594879i</v>
      </c>
      <c r="X77" s="4">
        <f t="shared" si="68"/>
        <v>1.0000002102927208</v>
      </c>
      <c r="Y77" s="4">
        <f t="shared" si="69"/>
        <v>-6.4852553367474703E-4</v>
      </c>
      <c r="Z77" t="str">
        <f t="shared" si="53"/>
        <v>0,999999968728073+0,000840740154122242i</v>
      </c>
      <c r="AA77" s="4">
        <f t="shared" si="70"/>
        <v>1.0000003221500249</v>
      </c>
      <c r="AB77" s="4">
        <f t="shared" si="71"/>
        <v>8.4073998232315995E-4</v>
      </c>
      <c r="AC77" s="47" t="str">
        <f t="shared" si="72"/>
        <v>31,9618189082972-2,95839017185365i</v>
      </c>
      <c r="AD77" s="20">
        <f t="shared" si="73"/>
        <v>30.129678898792761</v>
      </c>
      <c r="AE77" s="43">
        <f t="shared" si="74"/>
        <v>-5.288237145289818</v>
      </c>
      <c r="AF77" t="str">
        <f t="shared" si="54"/>
        <v>77,9756878975879</v>
      </c>
      <c r="AG77" t="str">
        <f t="shared" si="55"/>
        <v>1+0,0931764055752786i</v>
      </c>
      <c r="AH77">
        <f t="shared" si="75"/>
        <v>1.0043315401578947</v>
      </c>
      <c r="AI77">
        <f t="shared" si="76"/>
        <v>9.2908153918410008E-2</v>
      </c>
      <c r="AJ77" t="str">
        <f t="shared" si="56"/>
        <v>1+0,000109999923248593i</v>
      </c>
      <c r="AK77">
        <f t="shared" si="77"/>
        <v>1.0000000060499914</v>
      </c>
      <c r="AL77">
        <f t="shared" si="78"/>
        <v>1.0999992280492727E-4</v>
      </c>
      <c r="AM77" t="str">
        <f t="shared" si="57"/>
        <v>1-0,000273972231817406i</v>
      </c>
      <c r="AN77">
        <f t="shared" si="79"/>
        <v>1.0000000375303912</v>
      </c>
      <c r="AO77">
        <f t="shared" si="80"/>
        <v>-2.739722249625495E-4</v>
      </c>
      <c r="AP77" s="41" t="str">
        <f t="shared" si="81"/>
        <v>77,3033632786298-7,21563538273952i</v>
      </c>
      <c r="AQ77">
        <f t="shared" si="82"/>
        <v>37.801642642998594</v>
      </c>
      <c r="AR77" s="43">
        <f t="shared" si="83"/>
        <v>-5.3326400227474124</v>
      </c>
      <c r="AS77" t="str">
        <f t="shared" si="58"/>
        <v>-0,0000166666666666667</v>
      </c>
      <c r="AT77" t="str">
        <f t="shared" si="59"/>
        <v>1,67370994329581E-06i</v>
      </c>
      <c r="AU77">
        <f t="shared" si="84"/>
        <v>1.6737099432958101E-6</v>
      </c>
      <c r="AV77">
        <f t="shared" si="85"/>
        <v>1.5707963267948966</v>
      </c>
      <c r="AW77" t="str">
        <f t="shared" si="60"/>
        <v>1+0,000626409961643134i</v>
      </c>
      <c r="AX77">
        <f t="shared" si="86"/>
        <v>1.0000001961947007</v>
      </c>
      <c r="AY77">
        <f t="shared" si="87"/>
        <v>6.2640987971093525E-4</v>
      </c>
      <c r="AZ77" t="str">
        <f t="shared" si="61"/>
        <v>1+0,0912559363270327i</v>
      </c>
      <c r="BA77">
        <f t="shared" si="88"/>
        <v>1.0041551901548502</v>
      </c>
      <c r="BB77">
        <f t="shared" si="89"/>
        <v>9.1003878852256373E-2</v>
      </c>
      <c r="BC77" s="41" t="str">
        <f t="shared" si="90"/>
        <v>-0,902481053804642+9,9584834997015i</v>
      </c>
      <c r="BD77">
        <f t="shared" si="91"/>
        <v>19.999386110301387</v>
      </c>
      <c r="BE77" s="43">
        <f t="shared" si="92"/>
        <v>95.178247535201393</v>
      </c>
      <c r="BF77" s="41" t="str">
        <f t="shared" si="93"/>
        <v>0,616143702210472+320,961137298585i</v>
      </c>
      <c r="BG77" s="20">
        <f t="shared" si="94"/>
        <v>50.129065009094155</v>
      </c>
      <c r="BH77" s="43">
        <f t="shared" si="95"/>
        <v>89.890010389911581</v>
      </c>
      <c r="BI77" s="41" t="str">
        <f t="shared" si="101"/>
        <v>2,09196514453295+776,336241905751i</v>
      </c>
      <c r="BJ77" s="20">
        <f t="shared" si="97"/>
        <v>57.801028753299981</v>
      </c>
      <c r="BK77" s="43">
        <f t="shared" si="102"/>
        <v>89.845607512453995</v>
      </c>
      <c r="BL77">
        <f t="shared" si="99"/>
        <v>50.129065009094155</v>
      </c>
      <c r="BM77" s="43">
        <f t="shared" si="100"/>
        <v>89.890010389911581</v>
      </c>
    </row>
    <row r="78" spans="1:65" x14ac:dyDescent="0.25">
      <c r="B78">
        <f>B77/(2*PI())</f>
        <v>142001.67017421263</v>
      </c>
      <c r="C78" t="s">
        <v>65</v>
      </c>
      <c r="N78" s="9">
        <v>60</v>
      </c>
      <c r="O78" s="34">
        <f t="shared" si="62"/>
        <v>39.810717055349755</v>
      </c>
      <c r="P78" s="33" t="str">
        <f t="shared" si="50"/>
        <v>32,2315671197498</v>
      </c>
      <c r="Q78" s="4" t="str">
        <f t="shared" si="63"/>
        <v>1+0,0932928303236033i</v>
      </c>
      <c r="R78" s="4">
        <f t="shared" si="64"/>
        <v>1.0043423481013776</v>
      </c>
      <c r="S78" s="4">
        <f t="shared" si="65"/>
        <v>9.3023575343481463E-2</v>
      </c>
      <c r="T78" s="4" t="str">
        <f t="shared" si="51"/>
        <v>1+0,000112562150611706i</v>
      </c>
      <c r="U78" s="4">
        <f t="shared" si="66"/>
        <v>1.0000000063351189</v>
      </c>
      <c r="V78" s="4">
        <f t="shared" si="67"/>
        <v>1.125621501363096E-4</v>
      </c>
      <c r="W78" t="str">
        <f t="shared" si="52"/>
        <v>1-0,000663631726962437i</v>
      </c>
      <c r="X78" s="4">
        <f t="shared" si="68"/>
        <v>1.0000002202035103</v>
      </c>
      <c r="Y78" s="4">
        <f t="shared" si="69"/>
        <v>-6.636316295397615E-4</v>
      </c>
      <c r="Z78" t="str">
        <f t="shared" si="53"/>
        <v>0,999999967254273+0,00086032350804233i</v>
      </c>
      <c r="AA78" s="4">
        <f t="shared" si="70"/>
        <v>1.0000003373324857</v>
      </c>
      <c r="AB78" s="4">
        <f t="shared" si="71"/>
        <v>8.603233239562998E-4</v>
      </c>
      <c r="AC78" s="47" t="str">
        <f t="shared" si="72"/>
        <v>31,9492157590431-3,02612414651089i</v>
      </c>
      <c r="AD78" s="20">
        <f t="shared" si="73"/>
        <v>30.127991969609521</v>
      </c>
      <c r="AE78" s="43">
        <f t="shared" si="74"/>
        <v>-5.4107251132663672</v>
      </c>
      <c r="AF78" t="str">
        <f t="shared" si="54"/>
        <v>77,9756878975879</v>
      </c>
      <c r="AG78" t="str">
        <f t="shared" si="55"/>
        <v>1+0,0953467628710917i</v>
      </c>
      <c r="AH78">
        <f t="shared" si="75"/>
        <v>1.0045352184916148</v>
      </c>
      <c r="AI78">
        <f t="shared" si="76"/>
        <v>9.5059396083128994E-2</v>
      </c>
      <c r="AJ78" t="str">
        <f t="shared" si="56"/>
        <v>1+0,000112562150611706i</v>
      </c>
      <c r="AK78">
        <f t="shared" si="77"/>
        <v>1.0000000063351189</v>
      </c>
      <c r="AL78">
        <f t="shared" si="78"/>
        <v>1.125621501363096E-4</v>
      </c>
      <c r="AM78" t="str">
        <f t="shared" si="57"/>
        <v>1-0,000280353864898269i</v>
      </c>
      <c r="AN78">
        <f t="shared" si="79"/>
        <v>1.0000000392991442</v>
      </c>
      <c r="AO78">
        <f t="shared" si="80"/>
        <v>-2.8035385755315794E-4</v>
      </c>
      <c r="AP78" s="41" t="str">
        <f t="shared" si="81"/>
        <v>77,2719630551144-7,38071521234476i</v>
      </c>
      <c r="AQ78">
        <f t="shared" si="82"/>
        <v>37.799881341898917</v>
      </c>
      <c r="AR78" s="43">
        <f t="shared" si="83"/>
        <v>-5.4561159552979985</v>
      </c>
      <c r="AS78" t="str">
        <f t="shared" si="58"/>
        <v>-0,0000166666666666667</v>
      </c>
      <c r="AT78" t="str">
        <f t="shared" si="59"/>
        <v>1,71269565608522E-06i</v>
      </c>
      <c r="AU78">
        <f t="shared" si="84"/>
        <v>1.71269565608522E-6</v>
      </c>
      <c r="AV78">
        <f t="shared" si="85"/>
        <v>1.5707963267948966</v>
      </c>
      <c r="AW78" t="str">
        <f t="shared" si="60"/>
        <v>1+0,000641000924044274i</v>
      </c>
      <c r="AX78">
        <f t="shared" si="86"/>
        <v>1.0000002054410713</v>
      </c>
      <c r="AY78">
        <f t="shared" si="87"/>
        <v>6.410008362523423E-4</v>
      </c>
      <c r="AZ78" t="str">
        <f t="shared" si="61"/>
        <v>1+0,0933815601474711i</v>
      </c>
      <c r="BA78">
        <f t="shared" si="88"/>
        <v>1.0043505940534789</v>
      </c>
      <c r="BB78">
        <f t="shared" si="89"/>
        <v>9.3111538844053141E-2</v>
      </c>
      <c r="BC78" s="41" t="str">
        <f t="shared" si="90"/>
        <v>-0,902481037115295+9,73182677656435i</v>
      </c>
      <c r="BD78">
        <f t="shared" si="91"/>
        <v>19.801076099010949</v>
      </c>
      <c r="BE78" s="43">
        <f t="shared" si="92"/>
        <v>95.298171557151036</v>
      </c>
      <c r="BF78" s="41" t="str">
        <f t="shared" si="93"/>
        <v>0,616154624981075+313,65525307227i</v>
      </c>
      <c r="BG78" s="20">
        <f t="shared" si="94"/>
        <v>49.929068068620467</v>
      </c>
      <c r="BH78" s="43">
        <f t="shared" si="95"/>
        <v>89.887446443884684</v>
      </c>
      <c r="BI78" s="41" t="str">
        <f t="shared" si="101"/>
        <v>2,09136057577817+758,658314656943i</v>
      </c>
      <c r="BJ78" s="20">
        <f t="shared" si="97"/>
        <v>57.600957440909866</v>
      </c>
      <c r="BK78" s="43">
        <f t="shared" si="102"/>
        <v>89.842055601853048</v>
      </c>
      <c r="BL78">
        <f t="shared" si="99"/>
        <v>49.929068068620467</v>
      </c>
      <c r="BM78" s="43">
        <f t="shared" si="100"/>
        <v>89.887446443884684</v>
      </c>
    </row>
    <row r="79" spans="1:65" x14ac:dyDescent="0.25">
      <c r="N79" s="9">
        <v>61</v>
      </c>
      <c r="O79" s="34">
        <f t="shared" si="62"/>
        <v>40.738027780411279</v>
      </c>
      <c r="P79" s="33" t="str">
        <f t="shared" si="50"/>
        <v>32,2315671197498</v>
      </c>
      <c r="Q79" s="4" t="str">
        <f t="shared" si="63"/>
        <v>1+0,0954658995001808i</v>
      </c>
      <c r="R79" s="4">
        <f t="shared" si="64"/>
        <v>1.0045465335002548</v>
      </c>
      <c r="S79" s="4">
        <f t="shared" si="65"/>
        <v>9.5177458068442786E-2</v>
      </c>
      <c r="T79" s="4" t="str">
        <f t="shared" si="51"/>
        <v>1+0,000115184059917009i</v>
      </c>
      <c r="U79" s="4">
        <f t="shared" si="66"/>
        <v>1.0000000066336838</v>
      </c>
      <c r="V79" s="4">
        <f t="shared" si="67"/>
        <v>1.1518405940761258E-4</v>
      </c>
      <c r="W79" t="str">
        <f t="shared" si="52"/>
        <v>1-0,000679089695655837i</v>
      </c>
      <c r="X79" s="4">
        <f t="shared" si="68"/>
        <v>1.0000002305813809</v>
      </c>
      <c r="Y79" s="4">
        <f t="shared" si="69"/>
        <v>-6.7908959126556073E-4</v>
      </c>
      <c r="Z79" t="str">
        <f t="shared" si="53"/>
        <v>0,999999965711014+0,000880363016874112i</v>
      </c>
      <c r="AA79" s="4">
        <f t="shared" si="70"/>
        <v>1.0000003532304731</v>
      </c>
      <c r="AB79" s="4">
        <f t="shared" si="71"/>
        <v>8.8036281962238102E-4</v>
      </c>
      <c r="AC79" s="47" t="str">
        <f t="shared" si="72"/>
        <v>31,9360291289993-3,09535275798938i</v>
      </c>
      <c r="AD79" s="20">
        <f t="shared" si="73"/>
        <v>30.126226239888908</v>
      </c>
      <c r="AE79" s="43">
        <f t="shared" si="74"/>
        <v>-5.5360171331292776</v>
      </c>
      <c r="AF79" t="str">
        <f t="shared" si="54"/>
        <v>77,9756878975879</v>
      </c>
      <c r="AG79" t="str">
        <f t="shared" si="55"/>
        <v>1+0,0975676742826431i</v>
      </c>
      <c r="AH79">
        <f t="shared" si="75"/>
        <v>1.0047484516359924</v>
      </c>
      <c r="AI79">
        <f t="shared" si="76"/>
        <v>9.7259833762369088E-2</v>
      </c>
      <c r="AJ79" t="str">
        <f t="shared" si="56"/>
        <v>1+0,000115184059917009i</v>
      </c>
      <c r="AK79">
        <f t="shared" si="77"/>
        <v>1.0000000066336838</v>
      </c>
      <c r="AL79">
        <f t="shared" si="78"/>
        <v>1.1518405940761258E-4</v>
      </c>
      <c r="AM79" t="str">
        <f t="shared" si="57"/>
        <v>1-0,000286884145309224i</v>
      </c>
      <c r="AN79">
        <f t="shared" si="79"/>
        <v>1.0000000411512555</v>
      </c>
      <c r="AO79">
        <f t="shared" si="80"/>
        <v>-2.868841374387957E-4</v>
      </c>
      <c r="AP79" s="41" t="str">
        <f t="shared" si="81"/>
        <v>77,2391102655836-7,54942878454415i</v>
      </c>
      <c r="AQ79">
        <f t="shared" si="82"/>
        <v>37.798037798524263</v>
      </c>
      <c r="AR79" s="43">
        <f t="shared" si="83"/>
        <v>-5.5824156805409944</v>
      </c>
      <c r="AS79" t="str">
        <f t="shared" si="58"/>
        <v>-0,0000166666666666667</v>
      </c>
      <c r="AT79" t="str">
        <f t="shared" si="59"/>
        <v>1,75258946278169E-06i</v>
      </c>
      <c r="AU79">
        <f t="shared" si="84"/>
        <v>1.7525894627816899E-6</v>
      </c>
      <c r="AV79">
        <f t="shared" si="85"/>
        <v>1.5707963267948966</v>
      </c>
      <c r="AW79" t="str">
        <f t="shared" si="60"/>
        <v>1+0,000655931753619994i</v>
      </c>
      <c r="AX79">
        <f t="shared" si="86"/>
        <v>1.0000002151232095</v>
      </c>
      <c r="AY79">
        <f t="shared" si="87"/>
        <v>6.5593165954924541E-4</v>
      </c>
      <c r="AZ79" t="str">
        <f t="shared" si="61"/>
        <v>1+0,095556696107151i</v>
      </c>
      <c r="BA79">
        <f t="shared" si="88"/>
        <v>1.0045551663153769</v>
      </c>
      <c r="BB79">
        <f t="shared" si="89"/>
        <v>9.526743387929594E-2</v>
      </c>
      <c r="BC79" s="41" t="str">
        <f t="shared" si="90"/>
        <v>-0,90248101963941+9,51032999679909i</v>
      </c>
      <c r="BD79">
        <f t="shared" si="91"/>
        <v>19.602845029797674</v>
      </c>
      <c r="BE79" s="43">
        <f t="shared" si="92"/>
        <v>95.420839770584109</v>
      </c>
      <c r="BF79" s="41" t="str">
        <f t="shared" si="93"/>
        <v>0,616166053408008+306,515672917346i</v>
      </c>
      <c r="BG79" s="20">
        <f t="shared" si="94"/>
        <v>49.7290712696866</v>
      </c>
      <c r="BH79" s="43">
        <f t="shared" si="95"/>
        <v>89.884822637454832</v>
      </c>
      <c r="BI79" s="41" t="str">
        <f t="shared" si="101"/>
        <v>2,09072803982401+741,382643472023i</v>
      </c>
      <c r="BJ79" s="20">
        <f t="shared" si="97"/>
        <v>57.40088282832194</v>
      </c>
      <c r="BK79" s="43">
        <f t="shared" si="102"/>
        <v>89.838424090043105</v>
      </c>
      <c r="BL79">
        <f t="shared" si="99"/>
        <v>49.7290712696866</v>
      </c>
      <c r="BM79" s="43">
        <f t="shared" si="100"/>
        <v>89.884822637454832</v>
      </c>
    </row>
    <row r="80" spans="1:65" x14ac:dyDescent="0.25">
      <c r="N80" s="9">
        <v>62</v>
      </c>
      <c r="O80" s="34">
        <f t="shared" si="62"/>
        <v>41.686938347033561</v>
      </c>
      <c r="P80" s="33" t="str">
        <f t="shared" si="50"/>
        <v>32,2315671197498</v>
      </c>
      <c r="Q80" s="4" t="str">
        <f t="shared" si="63"/>
        <v>1+0,097689585960314i</v>
      </c>
      <c r="R80" s="4">
        <f t="shared" si="64"/>
        <v>1.0047602973869427</v>
      </c>
      <c r="S80" s="4">
        <f t="shared" si="65"/>
        <v>9.7380594427797756E-2</v>
      </c>
      <c r="T80" s="4" t="str">
        <f t="shared" si="51"/>
        <v>1+0,000117867041335522i</v>
      </c>
      <c r="U80" s="4">
        <f t="shared" si="66"/>
        <v>1.0000000069463197</v>
      </c>
      <c r="V80" s="4">
        <f t="shared" si="67"/>
        <v>1.178670407896939E-4</v>
      </c>
      <c r="W80" t="str">
        <f t="shared" si="52"/>
        <v>1-0,000694907726694689i</v>
      </c>
      <c r="X80" s="4">
        <f t="shared" si="68"/>
        <v>1.0000002414483451</v>
      </c>
      <c r="Y80" s="4">
        <f t="shared" si="69"/>
        <v>-6.9490761483849417E-4</v>
      </c>
      <c r="Z80" t="str">
        <f t="shared" si="53"/>
        <v>0,999999964095024+0,000900869305830424i</v>
      </c>
      <c r="AA80" s="4">
        <f t="shared" si="70"/>
        <v>1.0000003698777093</v>
      </c>
      <c r="AB80" s="4">
        <f t="shared" si="71"/>
        <v>9.0086909447139034E-4</v>
      </c>
      <c r="AC80" s="47" t="str">
        <f t="shared" si="72"/>
        <v>31,9222325173362-3,16610499909741i</v>
      </c>
      <c r="AD80" s="20">
        <f t="shared" si="73"/>
        <v>30.124378062976284</v>
      </c>
      <c r="AE80" s="43">
        <f t="shared" si="74"/>
        <v>-5.6641750536957733</v>
      </c>
      <c r="AF80" t="str">
        <f t="shared" si="54"/>
        <v>77,9756878975879</v>
      </c>
      <c r="AG80" t="str">
        <f t="shared" si="55"/>
        <v>1+0,09984031736656i</v>
      </c>
      <c r="AH80">
        <f t="shared" si="75"/>
        <v>1.0049716856567927</v>
      </c>
      <c r="AI80">
        <f t="shared" si="76"/>
        <v>9.951054837556042E-2</v>
      </c>
      <c r="AJ80" t="str">
        <f t="shared" si="56"/>
        <v>1+0,000117867041335522i</v>
      </c>
      <c r="AK80">
        <f t="shared" si="77"/>
        <v>1.0000000069463197</v>
      </c>
      <c r="AL80">
        <f t="shared" si="78"/>
        <v>1.178670407896939E-4</v>
      </c>
      <c r="AM80" t="str">
        <f t="shared" si="57"/>
        <v>1-0,000293566535491383i</v>
      </c>
      <c r="AN80">
        <f t="shared" si="79"/>
        <v>1.0000000430906544</v>
      </c>
      <c r="AO80">
        <f t="shared" si="80"/>
        <v>-2.9356652705806715E-4</v>
      </c>
      <c r="AP80" s="41" t="str">
        <f t="shared" si="81"/>
        <v>77,204739046629-7,72184593753795i</v>
      </c>
      <c r="AQ80">
        <f t="shared" si="82"/>
        <v>37.796108210036643</v>
      </c>
      <c r="AR80" s="43">
        <f t="shared" si="83"/>
        <v>-5.7116012779778176</v>
      </c>
      <c r="AS80" t="str">
        <f t="shared" si="58"/>
        <v>-0,0000166666666666667</v>
      </c>
      <c r="AT80" t="str">
        <f t="shared" si="59"/>
        <v>0,0000017934125156096i</v>
      </c>
      <c r="AU80">
        <f t="shared" si="84"/>
        <v>1.7934125156095999E-6</v>
      </c>
      <c r="AV80">
        <f t="shared" si="85"/>
        <v>1.5707963267948966</v>
      </c>
      <c r="AW80" t="str">
        <f t="shared" si="60"/>
        <v>1+0,000671210366893767i</v>
      </c>
      <c r="AX80">
        <f t="shared" si="86"/>
        <v>1.0000002252616529</v>
      </c>
      <c r="AY80">
        <f t="shared" si="87"/>
        <v>6.7121026609514504E-4</v>
      </c>
      <c r="AZ80" t="str">
        <f t="shared" si="61"/>
        <v>1+0,0977824974919494i</v>
      </c>
      <c r="BA80">
        <f t="shared" si="88"/>
        <v>1.0047693351290947</v>
      </c>
      <c r="BB80">
        <f t="shared" si="89"/>
        <v>9.7472626835089768E-2</v>
      </c>
      <c r="BC80" s="41" t="str">
        <f t="shared" si="90"/>
        <v>-0,902481001339908+9,2938757198811i</v>
      </c>
      <c r="BD80">
        <f t="shared" si="91"/>
        <v>19.404696555734478</v>
      </c>
      <c r="BE80" s="43">
        <f t="shared" si="92"/>
        <v>95.546312620291147</v>
      </c>
      <c r="BF80" s="41" t="str">
        <f t="shared" si="93"/>
        <v>0,616178010454643+299,538611327203i</v>
      </c>
      <c r="BG80" s="20">
        <f t="shared" si="94"/>
        <v>49.529074618710773</v>
      </c>
      <c r="BH80" s="43">
        <f t="shared" si="95"/>
        <v>89.882137566595375</v>
      </c>
      <c r="BI80" s="41" t="str">
        <f t="shared" si="101"/>
        <v>2,09006626855843+724,500068939123i</v>
      </c>
      <c r="BJ80" s="20">
        <f t="shared" si="97"/>
        <v>57.200804765771124</v>
      </c>
      <c r="BK80" s="43">
        <f t="shared" si="102"/>
        <v>89.834711342313341</v>
      </c>
      <c r="BL80">
        <f t="shared" si="99"/>
        <v>49.529074618710773</v>
      </c>
      <c r="BM80" s="43">
        <f t="shared" si="100"/>
        <v>89.882137566595375</v>
      </c>
    </row>
    <row r="81" spans="14:65" x14ac:dyDescent="0.25">
      <c r="N81" s="9">
        <v>63</v>
      </c>
      <c r="O81" s="34">
        <f t="shared" si="62"/>
        <v>42.657951880159267</v>
      </c>
      <c r="P81" s="33" t="str">
        <f t="shared" si="50"/>
        <v>32,2315671197498</v>
      </c>
      <c r="Q81" s="4" t="str">
        <f t="shared" si="63"/>
        <v>1+0,0999650687319976i</v>
      </c>
      <c r="R81" s="4">
        <f t="shared" si="64"/>
        <v>1.0049840869220732</v>
      </c>
      <c r="S81" s="4">
        <f t="shared" si="65"/>
        <v>9.9634066957696568E-2</v>
      </c>
      <c r="T81" s="4" t="str">
        <f t="shared" si="51"/>
        <v>1+0,000120612517419506i</v>
      </c>
      <c r="U81" s="4">
        <f t="shared" si="66"/>
        <v>1.0000000072736897</v>
      </c>
      <c r="V81" s="4">
        <f t="shared" si="67"/>
        <v>1.2061251683464065E-4</v>
      </c>
      <c r="W81" t="str">
        <f t="shared" si="52"/>
        <v>1-0,000711094207008425i</v>
      </c>
      <c r="X81" s="4">
        <f t="shared" si="68"/>
        <v>1.0000002528274536</v>
      </c>
      <c r="Y81" s="4">
        <f t="shared" si="69"/>
        <v>-7.1109408715235435E-4</v>
      </c>
      <c r="Z81" t="str">
        <f t="shared" si="53"/>
        <v>0,999999962402875+0,0009218532476171i</v>
      </c>
      <c r="AA81" s="4">
        <f t="shared" si="70"/>
        <v>1.0000003873095058</v>
      </c>
      <c r="AB81" s="4">
        <f t="shared" si="71"/>
        <v>9.2185302114181945E-4</v>
      </c>
      <c r="AC81" s="47" t="str">
        <f t="shared" si="72"/>
        <v>31,9077982684903-3,23841013610655i</v>
      </c>
      <c r="AD81" s="20">
        <f t="shared" si="73"/>
        <v>30.122443626737269</v>
      </c>
      <c r="AE81" s="43">
        <f t="shared" si="74"/>
        <v>-5.7952619217021581</v>
      </c>
      <c r="AF81" t="str">
        <f t="shared" si="54"/>
        <v>77,9756878975879</v>
      </c>
      <c r="AG81" t="str">
        <f t="shared" si="55"/>
        <v>1+0,102165897108287i</v>
      </c>
      <c r="AH81">
        <f t="shared" si="75"/>
        <v>1.0052053872378226</v>
      </c>
      <c r="AI81">
        <f t="shared" si="76"/>
        <v>0.10181264201943996</v>
      </c>
      <c r="AJ81" t="str">
        <f t="shared" si="56"/>
        <v>1+0,000120612517419506i</v>
      </c>
      <c r="AK81">
        <f t="shared" si="77"/>
        <v>1.0000000072736897</v>
      </c>
      <c r="AL81">
        <f t="shared" si="78"/>
        <v>1.2061251683464065E-4</v>
      </c>
      <c r="AM81" t="str">
        <f t="shared" si="57"/>
        <v>1-0,000300404578536471i</v>
      </c>
      <c r="AN81">
        <f t="shared" si="79"/>
        <v>1.0000000451214544</v>
      </c>
      <c r="AO81">
        <f t="shared" si="80"/>
        <v>-3.0040456950001029E-4</v>
      </c>
      <c r="AP81" s="41" t="str">
        <f t="shared" si="81"/>
        <v>77,1687806754844-7,89803711610763i</v>
      </c>
      <c r="AQ81">
        <f t="shared" si="82"/>
        <v>37.794088601325996</v>
      </c>
      <c r="AR81" s="43">
        <f t="shared" si="83"/>
        <v>-5.8437360145979351</v>
      </c>
      <c r="AS81" t="str">
        <f t="shared" si="58"/>
        <v>-0,0000166666666666667</v>
      </c>
      <c r="AT81" t="str">
        <f t="shared" si="59"/>
        <v>0,0000018351864594919i</v>
      </c>
      <c r="AU81">
        <f t="shared" si="84"/>
        <v>1.8351864594918999E-6</v>
      </c>
      <c r="AV81">
        <f t="shared" si="85"/>
        <v>1.5707963267948966</v>
      </c>
      <c r="AW81" t="str">
        <f t="shared" si="60"/>
        <v>1+0,000686844864788586i</v>
      </c>
      <c r="AX81">
        <f t="shared" si="86"/>
        <v>1.0000002358779063</v>
      </c>
      <c r="AY81">
        <f t="shared" si="87"/>
        <v>6.8684475678091814E-4</v>
      </c>
      <c r="AZ81" t="str">
        <f t="shared" si="61"/>
        <v>1+0,100060144451222i</v>
      </c>
      <c r="BA81">
        <f t="shared" si="88"/>
        <v>1.0049935484905361</v>
      </c>
      <c r="BB81">
        <f t="shared" si="89"/>
        <v>9.9728201098091801E-2</v>
      </c>
      <c r="BC81" s="41" t="str">
        <f t="shared" si="90"/>
        <v>-0,902480982177977+9,08234917888767i</v>
      </c>
      <c r="BD81">
        <f t="shared" si="91"/>
        <v>19.206634495652782</v>
      </c>
      <c r="BE81" s="43">
        <f t="shared" si="92"/>
        <v>95.674651715608348</v>
      </c>
      <c r="BF81" s="41" t="str">
        <f t="shared" si="93"/>
        <v>0,616190520084952+292,720368964265i</v>
      </c>
      <c r="BG81" s="20">
        <f t="shared" si="94"/>
        <v>49.329078122390058</v>
      </c>
      <c r="BH81" s="43">
        <f t="shared" si="95"/>
        <v>89.879389793906199</v>
      </c>
      <c r="BI81" s="41" t="str">
        <f t="shared" si="101"/>
        <v>2,08937393881642+708,001640097571i</v>
      </c>
      <c r="BJ81" s="20">
        <f t="shared" si="97"/>
        <v>57.000723096978788</v>
      </c>
      <c r="BK81" s="43">
        <f t="shared" si="102"/>
        <v>89.830915701010426</v>
      </c>
      <c r="BL81">
        <f t="shared" si="99"/>
        <v>49.329078122390058</v>
      </c>
      <c r="BM81" s="43">
        <f t="shared" si="100"/>
        <v>89.879389793906199</v>
      </c>
    </row>
    <row r="82" spans="14:65" x14ac:dyDescent="0.25">
      <c r="N82" s="9">
        <v>64</v>
      </c>
      <c r="O82" s="34">
        <f t="shared" si="62"/>
        <v>43.651583224016633</v>
      </c>
      <c r="P82" s="33" t="str">
        <f t="shared" si="50"/>
        <v>32,2315671197498</v>
      </c>
      <c r="Q82" s="4" t="str">
        <f t="shared" si="63"/>
        <v>1+0,102293554306317i</v>
      </c>
      <c r="R82" s="4">
        <f t="shared" si="64"/>
        <v>1.0052183699339261</v>
      </c>
      <c r="S82" s="4">
        <f t="shared" si="65"/>
        <v>0.10193897888127142</v>
      </c>
      <c r="T82" s="4" t="str">
        <f t="shared" si="51"/>
        <v>1+0,000123421943856721i</v>
      </c>
      <c r="U82" s="4">
        <f t="shared" si="66"/>
        <v>1.0000000076164881</v>
      </c>
      <c r="V82" s="4">
        <f t="shared" si="67"/>
        <v>1.234219432300265E-4</v>
      </c>
      <c r="W82" t="str">
        <f t="shared" si="52"/>
        <v>1-0,00072765771888316i</v>
      </c>
      <c r="X82" s="4">
        <f t="shared" si="68"/>
        <v>1.000000264742843</v>
      </c>
      <c r="Y82" s="4">
        <f t="shared" si="69"/>
        <v>-7.2765759045506835E-4</v>
      </c>
      <c r="Z82" t="str">
        <f t="shared" si="53"/>
        <v>0,999999960630977+0,000943325968197831i</v>
      </c>
      <c r="AA82" s="4">
        <f t="shared" si="70"/>
        <v>1.0000004055628366</v>
      </c>
      <c r="AB82" s="4">
        <f t="shared" si="71"/>
        <v>9.4332572552520107E-4</v>
      </c>
      <c r="AC82" s="47" t="str">
        <f t="shared" si="72"/>
        <v>31,8926975265348-3,31229768810894i</v>
      </c>
      <c r="AD82" s="20">
        <f t="shared" si="73"/>
        <v>30.120418946361355</v>
      </c>
      <c r="AE82" s="43">
        <f t="shared" si="74"/>
        <v>-5.9293419929661839</v>
      </c>
      <c r="AF82" t="str">
        <f t="shared" si="54"/>
        <v>77,9756878975879</v>
      </c>
      <c r="AG82" t="str">
        <f t="shared" si="55"/>
        <v>1+0,104545646560987i</v>
      </c>
      <c r="AH82">
        <f t="shared" si="75"/>
        <v>1.0054500446142787</v>
      </c>
      <c r="AI82">
        <f t="shared" si="76"/>
        <v>0.1041672376389956</v>
      </c>
      <c r="AJ82" t="str">
        <f t="shared" si="56"/>
        <v>1+0,000123421943856721i</v>
      </c>
      <c r="AK82">
        <f t="shared" si="77"/>
        <v>1.0000000076164881</v>
      </c>
      <c r="AL82">
        <f t="shared" si="78"/>
        <v>1.234219432300265E-4</v>
      </c>
      <c r="AM82" t="str">
        <f t="shared" si="57"/>
        <v>1-0,000307401900065424i</v>
      </c>
      <c r="AN82">
        <f t="shared" si="79"/>
        <v>1.0000000472479629</v>
      </c>
      <c r="AO82">
        <f t="shared" si="80"/>
        <v>-3.0740189038268192E-4</v>
      </c>
      <c r="AP82" s="41" t="str">
        <f t="shared" si="81"/>
        <v>77,131163458065-8,07807331736932i</v>
      </c>
      <c r="AQ82">
        <f t="shared" si="82"/>
        <v>37.791974817546389</v>
      </c>
      <c r="AR82" s="43">
        <f t="shared" si="83"/>
        <v>-5.9788843547376276</v>
      </c>
      <c r="AS82" t="str">
        <f t="shared" si="58"/>
        <v>-0,0000166666666666667</v>
      </c>
      <c r="AT82" t="str">
        <f t="shared" si="59"/>
        <v>1,87793344352659E-06i</v>
      </c>
      <c r="AU82">
        <f t="shared" si="84"/>
        <v>1.8779334435265899E-6</v>
      </c>
      <c r="AV82">
        <f t="shared" si="85"/>
        <v>1.5707963267948966</v>
      </c>
      <c r="AW82" t="str">
        <f t="shared" si="60"/>
        <v>1+0,00070284353692218i</v>
      </c>
      <c r="AX82">
        <f t="shared" si="86"/>
        <v>1.0000002469944882</v>
      </c>
      <c r="AY82">
        <f t="shared" si="87"/>
        <v>7.0284342118988015E-4</v>
      </c>
      <c r="AZ82" t="str">
        <f t="shared" si="61"/>
        <v>1+0,102390844623535i</v>
      </c>
      <c r="BA82">
        <f t="shared" si="88"/>
        <v>1.0052282751010941</v>
      </c>
      <c r="BB82">
        <f t="shared" si="89"/>
        <v>0.10203526074927609</v>
      </c>
      <c r="BC82" s="41" t="str">
        <f t="shared" si="90"/>
        <v>-0,90248096211297+8,87563821964672i</v>
      </c>
      <c r="BD82">
        <f t="shared" si="91"/>
        <v>19.00866284134964</v>
      </c>
      <c r="BE82" s="43">
        <f t="shared" si="92"/>
        <v>95.805919840757667</v>
      </c>
      <c r="BF82" s="41" t="str">
        <f t="shared" si="93"/>
        <v>0,616203607302115+286,057330698514i</v>
      </c>
      <c r="BG82" s="20">
        <f t="shared" si="94"/>
        <v>49.129081787711002</v>
      </c>
      <c r="BH82" s="43">
        <f t="shared" si="95"/>
        <v>89.876577847791495</v>
      </c>
      <c r="BI82" s="41" t="str">
        <f t="shared" si="101"/>
        <v>2,08864967022426+691,878609693699i</v>
      </c>
      <c r="BJ82" s="20">
        <f t="shared" si="97"/>
        <v>56.800637658896029</v>
      </c>
      <c r="BK82" s="43">
        <f t="shared" si="102"/>
        <v>89.827035486020037</v>
      </c>
      <c r="BL82">
        <f t="shared" si="99"/>
        <v>49.129081787711002</v>
      </c>
      <c r="BM82" s="43">
        <f t="shared" si="100"/>
        <v>89.876577847791495</v>
      </c>
    </row>
    <row r="83" spans="14:65" x14ac:dyDescent="0.25">
      <c r="N83" s="9">
        <v>65</v>
      </c>
      <c r="O83" s="34">
        <f t="shared" si="62"/>
        <v>44.668359215096324</v>
      </c>
      <c r="P83" s="33" t="str">
        <f t="shared" ref="P83:P146" si="103">COMPLEX(Adc,0)</f>
        <v>32,2315671197498</v>
      </c>
      <c r="Q83" s="4" t="str">
        <f t="shared" ref="Q83:Q146" si="104">IMSUM(COMPLEX(1,0),IMDIV(COMPLEX(0,2*PI()*O83),COMPLEX(wp_lf,0)))</f>
        <v>1+0,104676277277145i</v>
      </c>
      <c r="R83" s="4">
        <f t="shared" si="64"/>
        <v>1.0054636358539286</v>
      </c>
      <c r="S83" s="4">
        <f t="shared" si="65"/>
        <v>0.10429645427870859</v>
      </c>
      <c r="T83" s="4" t="str">
        <f t="shared" ref="T83:T146" si="105">IMSUM(COMPLEX(1,0),IMDIV(COMPLEX(0,2*PI()*O83),COMPLEX(wz_esr,0)))</f>
        <v>1+0,000126296810242251i</v>
      </c>
      <c r="U83" s="4">
        <f t="shared" si="66"/>
        <v>1.0000000079754421</v>
      </c>
      <c r="V83" s="4">
        <f t="shared" si="67"/>
        <v>1.2629680957073575E-4</v>
      </c>
      <c r="W83" t="str">
        <f t="shared" ref="W83:W146" si="106">IMSUB(COMPLEX(1,0),IMDIV(COMPLEX(0,2*PI()*O83),COMPLEX(wz_rhp,0)))</f>
        <v>1-0,000744607044512136i</v>
      </c>
      <c r="X83" s="4">
        <f t="shared" si="68"/>
        <v>1.0000002772197869</v>
      </c>
      <c r="Y83" s="4">
        <f t="shared" si="69"/>
        <v>-7.4460690689895858E-4</v>
      </c>
      <c r="Z83" t="str">
        <f t="shared" ref="Z83:Z146" si="107">IMSUM(COMPLEX(1,0),IMDIV(COMPLEX(0,2*PI()*O83),COMPLEX(Q*(wsl/2),0)),IMDIV(IMPOWER(COMPLEX(0,2*PI()*O83),2),IMPOWER(COMPLEX(wsl/2,0),2)))</f>
        <v>0,999999958775572+0,000965298852693298i</v>
      </c>
      <c r="AA83" s="4">
        <f t="shared" si="70"/>
        <v>1.0000004246764203</v>
      </c>
      <c r="AB83" s="4">
        <f t="shared" si="71"/>
        <v>9.6529859266489618E-4</v>
      </c>
      <c r="AC83" s="47" t="str">
        <f t="shared" si="72"/>
        <v>31,8769001882036-3,38779740416572i</v>
      </c>
      <c r="AD83" s="20">
        <f t="shared" si="73"/>
        <v>30.118299856882238</v>
      </c>
      <c r="AE83" s="43">
        <f t="shared" si="74"/>
        <v>-6.0664807426860108</v>
      </c>
      <c r="AF83" t="str">
        <f t="shared" ref="AF83:AF146" si="108">COMPLEX($B$72,0)</f>
        <v>77,9756878975879</v>
      </c>
      <c r="AG83" t="str">
        <f t="shared" ref="AG83:AG146" si="109">IMSUM(COMPLEX(1,0),IMDIV(COMPLEX(0,2*PI()*O83),COMPLEX(wp_lf_DCM,0)))</f>
        <v>1+0,106980827499318i</v>
      </c>
      <c r="AH83">
        <f t="shared" si="75"/>
        <v>1.005706168546479</v>
      </c>
      <c r="AI83">
        <f t="shared" si="76"/>
        <v>0.10657547918159509</v>
      </c>
      <c r="AJ83" t="str">
        <f t="shared" ref="AJ83:AJ146" si="110">IMSUM(COMPLEX(1,0),IMDIV(COMPLEX(0,2*PI()*O83),COMPLEX(wz1_dcm,0)))</f>
        <v>1+0,000126296810242251i</v>
      </c>
      <c r="AK83">
        <f t="shared" si="77"/>
        <v>1.0000000079754421</v>
      </c>
      <c r="AL83">
        <f t="shared" si="78"/>
        <v>1.2629680957073575E-4</v>
      </c>
      <c r="AM83" t="str">
        <f t="shared" ref="AM83:AM146" si="111">IMSUB(COMPLEX(1,0),IMDIV(COMPLEX(0,2*PI()*O83),COMPLEX(wz2_dcm,0)))</f>
        <v>1-0,000314562210150737i</v>
      </c>
      <c r="AN83">
        <f t="shared" si="79"/>
        <v>1.0000000494746908</v>
      </c>
      <c r="AO83">
        <f t="shared" si="80"/>
        <v>-3.1456219977549194E-4</v>
      </c>
      <c r="AP83" s="41" t="str">
        <f t="shared" si="81"/>
        <v>77,0918126138139-8,26202603091335i</v>
      </c>
      <c r="AQ83">
        <f t="shared" si="82"/>
        <v>37.78976251636162</v>
      </c>
      <c r="AR83" s="43">
        <f t="shared" si="83"/>
        <v>-6.1171119689768831</v>
      </c>
      <c r="AS83" t="str">
        <f t="shared" ref="AS83:AS146" si="112">COMPLEX(Adc_ea,0)</f>
        <v>-0,0000166666666666667</v>
      </c>
      <c r="AT83" t="str">
        <f t="shared" ref="AT83:AT146" si="113">COMPLEX(0,2*PI()*O83*wp0_ea)</f>
        <v>1,92167613273043E-06i</v>
      </c>
      <c r="AU83">
        <f t="shared" si="84"/>
        <v>1.92167613273043E-6</v>
      </c>
      <c r="AV83">
        <f t="shared" si="85"/>
        <v>1.5707963267948966</v>
      </c>
      <c r="AW83" t="str">
        <f t="shared" ref="AW83:AW146" si="114">IMSUM(COMPLEX(1,0),IMDIV(COMPLEX(0,2*PI()*O83),COMPLEX(wp1_ea,0)))</f>
        <v>1+0,000719214866002287i</v>
      </c>
      <c r="AX83">
        <f t="shared" si="86"/>
        <v>1.0000002586349783</v>
      </c>
      <c r="AY83">
        <f t="shared" si="87"/>
        <v>7.1921474199289522E-4</v>
      </c>
      <c r="AZ83" t="str">
        <f t="shared" ref="AZ83:AZ146" si="115">IMSUM(COMPLEX(1,0),IMDIV(COMPLEX(0,2*PI()*O83),COMPLEX(wz_ea,0)))</f>
        <v>1+0,104775833776971i</v>
      </c>
      <c r="BA83">
        <f t="shared" si="88"/>
        <v>1.0054740053047913</v>
      </c>
      <c r="BB83">
        <f t="shared" si="89"/>
        <v>0.10439493073334113</v>
      </c>
      <c r="BC83" s="41" t="str">
        <f t="shared" si="90"/>
        <v>-0,902480941102334+8,67363324127145i</v>
      </c>
      <c r="BD83">
        <f t="shared" si="91"/>
        <v>18.810785765078755</v>
      </c>
      <c r="BE83" s="43">
        <f t="shared" si="92"/>
        <v>95.940180964301234</v>
      </c>
      <c r="BF83" s="41" t="str">
        <f t="shared" si="93"/>
        <v>0,616217298189763+279,54596369067i</v>
      </c>
      <c r="BG83" s="20">
        <f t="shared" si="94"/>
        <v>48.929085621960986</v>
      </c>
      <c r="BH83" s="43">
        <f t="shared" si="95"/>
        <v>89.873700221615223</v>
      </c>
      <c r="BI83" s="41" t="str">
        <f t="shared" si="101"/>
        <v>2,0878920229805+676,122429544837i</v>
      </c>
      <c r="BJ83" s="20">
        <f t="shared" si="97"/>
        <v>56.600548281440382</v>
      </c>
      <c r="BK83" s="43">
        <f t="shared" si="102"/>
        <v>89.823068995324348</v>
      </c>
      <c r="BL83">
        <f t="shared" si="99"/>
        <v>48.929085621960986</v>
      </c>
      <c r="BM83" s="43">
        <f t="shared" si="100"/>
        <v>89.873700221615223</v>
      </c>
    </row>
    <row r="84" spans="14:65" x14ac:dyDescent="0.25">
      <c r="N84" s="9">
        <v>66</v>
      </c>
      <c r="O84" s="34">
        <f t="shared" ref="O84:O118" si="116">10^(1+(N84/100))</f>
        <v>45.70881896148753</v>
      </c>
      <c r="P84" s="33" t="str">
        <f t="shared" si="103"/>
        <v>32,2315671197498</v>
      </c>
      <c r="Q84" s="4" t="str">
        <f t="shared" si="104"/>
        <v>1+0,107114500995739i</v>
      </c>
      <c r="R84" s="4">
        <f t="shared" ref="R84:R147" si="117">IMABS(Q84)</f>
        <v>1.0057203966926227</v>
      </c>
      <c r="S84" s="4">
        <f t="shared" ref="S84:S147" si="118">IMARGUMENT(Q84)</f>
        <v>0.10670763824042138</v>
      </c>
      <c r="T84" s="4" t="str">
        <f t="shared" si="105"/>
        <v>1+0,000129238640868308i</v>
      </c>
      <c r="U84" s="4">
        <f t="shared" ref="U84:U147" si="119">IMABS(T84)</f>
        <v>1.0000000083513132</v>
      </c>
      <c r="V84" s="4">
        <f t="shared" ref="V84:V147" si="120">IMARGUMENT(T84)</f>
        <v>1.2923864014876643E-4</v>
      </c>
      <c r="W84" t="str">
        <f t="shared" si="106"/>
        <v>1-0,000761951170652153i</v>
      </c>
      <c r="X84" s="4">
        <f t="shared" ref="X84:X147" si="121">IMABS(W84)</f>
        <v>1.0000002902847511</v>
      </c>
      <c r="Y84" s="4">
        <f t="shared" ref="Y84:Y147" si="122">IMARGUMENT(W84)</f>
        <v>-7.6195102319697903E-4</v>
      </c>
      <c r="Z84" t="str">
        <f t="shared" si="107"/>
        <v>0,999999956832725+0,000987783551417704i</v>
      </c>
      <c r="AA84" s="4">
        <f t="shared" ref="AA84:AA147" si="123">IMABS(Z84)</f>
        <v>1.0000004446907995</v>
      </c>
      <c r="AB84" s="4">
        <f t="shared" ref="AB84:AB147" si="124">IMARGUMENT(Z84)</f>
        <v>9.8778327279225786E-4</v>
      </c>
      <c r="AC84" s="47" t="str">
        <f t="shared" ref="AC84:AC147" si="125">(IMDIV(IMPRODUCT(P84,T84,W84),IMPRODUCT(Q84,Z84)))</f>
        <v>31,8603748545782-3,46493923809537i</v>
      </c>
      <c r="AD84" s="20">
        <f t="shared" ref="AD84:AD147" si="126">20*LOG(IMABS(AC84))</f>
        <v>30.116082005407069</v>
      </c>
      <c r="AE84" s="43">
        <f t="shared" ref="AE84:AE147" si="127">(180/PI())*IMARGUMENT(AC84)</f>
        <v>-6.2067448747839027</v>
      </c>
      <c r="AF84" t="str">
        <f t="shared" si="108"/>
        <v>77,9756878975879</v>
      </c>
      <c r="AG84" t="str">
        <f t="shared" si="109"/>
        <v>1+0,109472731088449i</v>
      </c>
      <c r="AH84">
        <f t="shared" ref="AH84:AH147" si="128">IMABS(AG84)</f>
        <v>1.0059742933355524</v>
      </c>
      <c r="AI84">
        <f t="shared" ref="AI84:AI147" si="129">IMARGUMENT(AG84)</f>
        <v>0.10903853173260637</v>
      </c>
      <c r="AJ84" t="str">
        <f t="shared" si="110"/>
        <v>1+0,000129238640868308i</v>
      </c>
      <c r="AK84">
        <f t="shared" ref="AK84:AK147" si="130">IMABS(AJ84)</f>
        <v>1.0000000083513132</v>
      </c>
      <c r="AL84">
        <f t="shared" ref="AL84:AL147" si="131">IMARGUMENT(AJ84)</f>
        <v>1.2923864014876643E-4</v>
      </c>
      <c r="AM84" t="str">
        <f t="shared" si="111"/>
        <v>1-0,000321889305283595i</v>
      </c>
      <c r="AN84">
        <f t="shared" ref="AN84:AN147" si="132">IMABS(AM84)</f>
        <v>1.000000051806361</v>
      </c>
      <c r="AO84">
        <f t="shared" ref="AO84:AO147" si="133">IMARGUMENT(AM84)</f>
        <v>-3.2188929416631967E-4</v>
      </c>
      <c r="AP84" s="41" t="str">
        <f t="shared" ref="AP84:AP147" si="134">(IMDIV(IMPRODUCT(AF84,AJ84,AM84),IMPRODUCT(AG84)))</f>
        <v>77,0506501573875-8,44996717295156i</v>
      </c>
      <c r="AQ84">
        <f t="shared" ref="AQ84:AQ147" si="135">20*LOG(IMABS(AP84))</f>
        <v>37.78744715989194</v>
      </c>
      <c r="AR84" s="43">
        <f t="shared" ref="AR84:AR147" si="136">(180/PI())*IMARGUMENT(AP84)</f>
        <v>-6.2584857419772923</v>
      </c>
      <c r="AS84" t="str">
        <f t="shared" si="112"/>
        <v>-0,0000166666666666667</v>
      </c>
      <c r="AT84" t="str">
        <f t="shared" si="113"/>
        <v>1,96643772005623E-06i</v>
      </c>
      <c r="AU84">
        <f t="shared" ref="AU84:AU147" si="137">IMABS(AT84)</f>
        <v>1.9664377200562298E-6</v>
      </c>
      <c r="AV84">
        <f t="shared" ref="AV84:AV147" si="138">IMARGUMENT(AT84)</f>
        <v>1.5707963267948966</v>
      </c>
      <c r="AW84" t="str">
        <f t="shared" si="114"/>
        <v>1+0,000735967532324282i</v>
      </c>
      <c r="AX84">
        <f t="shared" ref="AX84:AX147" si="139">IMABS(AW84)</f>
        <v>1.0000002708240676</v>
      </c>
      <c r="AY84">
        <f t="shared" ref="AY84:AY147" si="140">IMARGUMENT(AW84)</f>
        <v>7.359673994458267E-4</v>
      </c>
      <c r="AZ84" t="str">
        <f t="shared" si="115"/>
        <v>1+0,107216376464348i</v>
      </c>
      <c r="BA84">
        <f t="shared" ref="BA84:BA147" si="141">IMABS(AZ84)</f>
        <v>1.0057312520659507</v>
      </c>
      <c r="BB84">
        <f t="shared" ref="BB84:BB147" si="142">IMARGUMENT(AZ84)</f>
        <v>0.10680835701114841</v>
      </c>
      <c r="BC84" s="41" t="str">
        <f t="shared" ref="BC84:BC147" si="143">IMPRODUCT(AS84,IMDIV(AZ84,IMPRODUCT(AT84,AW84)))</f>
        <v>-0,902480919101502+8,4762271380484i</v>
      </c>
      <c r="BD84">
        <f t="shared" ref="BD84:BD147" si="144">20*LOG(IMABS(BC84))</f>
        <v>18.613007627332692</v>
      </c>
      <c r="BE84" s="43">
        <f t="shared" ref="BE84:BE147" si="145">(180/PI())*IMARGUMENT(BC84)</f>
        <v>96.077500247617877</v>
      </c>
      <c r="BF84" s="41" t="str">
        <f t="shared" ref="BF84:BF147" si="146">IMPRODUCT(AC84,BC84)</f>
        <v>0,616231619954601+273,182815518998i</v>
      </c>
      <c r="BG84" s="20">
        <f t="shared" ref="BG84:BG147" si="147">20*LOG(IMABS(BF84))</f>
        <v>48.729089632739779</v>
      </c>
      <c r="BH84" s="43">
        <f t="shared" ref="BH84:BH147" si="148">(180/PI())*IMARGUMENT(BF84)</f>
        <v>89.870755372833969</v>
      </c>
      <c r="BI84" s="41" t="str">
        <f t="shared" si="101"/>
        <v>2,08709949558278+660,724746008944i</v>
      </c>
      <c r="BJ84" s="20">
        <f t="shared" ref="BJ84:BJ147" si="149">20*LOG(IMABS(BI84))</f>
        <v>56.400454787224632</v>
      </c>
      <c r="BK84" s="43">
        <f t="shared" si="102"/>
        <v>89.819014505640581</v>
      </c>
      <c r="BL84">
        <f t="shared" ref="BL84:BL147" si="150">IF($B$31=0,BJ84,BG84)</f>
        <v>48.729089632739779</v>
      </c>
      <c r="BM84" s="43">
        <f t="shared" ref="BM84:BM147" si="151">IF($B$31=0,BK84,BH84)</f>
        <v>89.870755372833969</v>
      </c>
    </row>
    <row r="85" spans="14:65" x14ac:dyDescent="0.25">
      <c r="N85" s="9">
        <v>67</v>
      </c>
      <c r="O85" s="34">
        <f t="shared" si="116"/>
        <v>46.773514128719818</v>
      </c>
      <c r="P85" s="33" t="str">
        <f t="shared" si="103"/>
        <v>32,2315671197498</v>
      </c>
      <c r="Q85" s="4" t="str">
        <f t="shared" si="104"/>
        <v>1+0,10960951824059i</v>
      </c>
      <c r="R85" s="4">
        <f t="shared" si="117"/>
        <v>1.0059891880576719</v>
      </c>
      <c r="S85" s="4">
        <f t="shared" si="118"/>
        <v>0.10917369700161215</v>
      </c>
      <c r="T85" s="4" t="str">
        <f t="shared" si="105"/>
        <v>1+0,000132248995532428i</v>
      </c>
      <c r="U85" s="4">
        <f t="shared" si="119"/>
        <v>1.0000000087448984</v>
      </c>
      <c r="V85" s="4">
        <f t="shared" si="120"/>
        <v>1.3224899476142532E-4</v>
      </c>
      <c r="W85" t="str">
        <f t="shared" si="106"/>
        <v>1-0,000779699293388465i</v>
      </c>
      <c r="X85" s="4">
        <f t="shared" si="121"/>
        <v>1.0000003039654479</v>
      </c>
      <c r="Y85" s="4">
        <f t="shared" si="122"/>
        <v>-7.7969913538740204E-4</v>
      </c>
      <c r="Z85" t="str">
        <f t="shared" si="107"/>
        <v>0,999999954798314+0,00101079198605593i</v>
      </c>
      <c r="AA85" s="4">
        <f t="shared" si="123"/>
        <v>1.0000004656484263</v>
      </c>
      <c r="AB85" s="4">
        <f t="shared" si="124"/>
        <v>1.0107916875033932E-3</v>
      </c>
      <c r="AC85" s="47" t="str">
        <f t="shared" si="125"/>
        <v>31,843088781452-3,54375332074245i</v>
      </c>
      <c r="AD85" s="20">
        <f t="shared" si="126"/>
        <v>30.113760843046418</v>
      </c>
      <c r="AE85" s="43">
        <f t="shared" si="127"/>
        <v>-6.3502023301963098</v>
      </c>
      <c r="AF85" t="str">
        <f t="shared" si="108"/>
        <v>77,9756878975879</v>
      </c>
      <c r="AG85" t="str">
        <f t="shared" si="109"/>
        <v>1+0,112022678568645i</v>
      </c>
      <c r="AH85">
        <f t="shared" si="128"/>
        <v>1.0062549778826904</v>
      </c>
      <c r="AI85">
        <f t="shared" si="129"/>
        <v>0.11155758163065979</v>
      </c>
      <c r="AJ85" t="str">
        <f t="shared" si="110"/>
        <v>1+0,000132248995532428i</v>
      </c>
      <c r="AK85">
        <f t="shared" si="130"/>
        <v>1.0000000087448984</v>
      </c>
      <c r="AL85">
        <f t="shared" si="131"/>
        <v>1.3224899476142532E-4</v>
      </c>
      <c r="AM85" t="str">
        <f t="shared" si="111"/>
        <v>1-0,000329387070386823i</v>
      </c>
      <c r="AN85">
        <f t="shared" si="132"/>
        <v>1.0000000542479195</v>
      </c>
      <c r="AO85">
        <f t="shared" si="133"/>
        <v>-3.2938705847444788E-4</v>
      </c>
      <c r="AP85" s="41" t="str">
        <f t="shared" si="134"/>
        <v>77,0075947772318-8,64196901407189i</v>
      </c>
      <c r="AQ85">
        <f t="shared" si="135"/>
        <v>37.785024006353822</v>
      </c>
      <c r="AR85" s="43">
        <f t="shared" si="136"/>
        <v>-6.4030737791551093</v>
      </c>
      <c r="AS85" t="str">
        <f t="shared" si="112"/>
        <v>-0,0000166666666666667</v>
      </c>
      <c r="AT85" t="str">
        <f t="shared" si="113"/>
        <v>2,01224193869008E-06i</v>
      </c>
      <c r="AU85">
        <f t="shared" si="137"/>
        <v>2.0122419386900801E-6</v>
      </c>
      <c r="AV85">
        <f t="shared" si="138"/>
        <v>1.5707963267948966</v>
      </c>
      <c r="AW85" t="str">
        <f t="shared" si="114"/>
        <v>1+0,000753110418373596i</v>
      </c>
      <c r="AX85">
        <f t="shared" si="139"/>
        <v>1.0000002835876109</v>
      </c>
      <c r="AY85">
        <f t="shared" si="140"/>
        <v>7.5311027599176815E-4</v>
      </c>
      <c r="AZ85" t="str">
        <f t="shared" si="115"/>
        <v>1+0,109713766693702i</v>
      </c>
      <c r="BA85">
        <f t="shared" si="141"/>
        <v>1.0060005519889739</v>
      </c>
      <c r="BB85">
        <f t="shared" si="142"/>
        <v>0.10927670669347377</v>
      </c>
      <c r="BC85" s="41" t="str">
        <f t="shared" si="143"/>
        <v>-0,902480896063797+8,28331524264857i</v>
      </c>
      <c r="BD85">
        <f t="shared" si="144"/>
        <v>18.415332984924785</v>
      </c>
      <c r="BE85" s="43">
        <f t="shared" si="145"/>
        <v>96.217944052302769</v>
      </c>
      <c r="BF85" s="41" t="str">
        <f t="shared" si="146"/>
        <v>0,61624660096858+266,964512348746i</v>
      </c>
      <c r="BG85" s="20">
        <f t="shared" si="147"/>
        <v>48.529093827971209</v>
      </c>
      <c r="BH85" s="43">
        <f t="shared" si="148"/>
        <v>89.867741722106459</v>
      </c>
      <c r="BI85" s="41" t="str">
        <f t="shared" si="101"/>
        <v>2,08627052248438+645,677395557524i</v>
      </c>
      <c r="BJ85" s="20">
        <f t="shared" si="149"/>
        <v>56.200356991278611</v>
      </c>
      <c r="BK85" s="43">
        <f t="shared" si="102"/>
        <v>89.814870273147676</v>
      </c>
      <c r="BL85">
        <f t="shared" si="150"/>
        <v>48.529093827971209</v>
      </c>
      <c r="BM85" s="43">
        <f t="shared" si="151"/>
        <v>89.867741722106459</v>
      </c>
    </row>
    <row r="86" spans="14:65" x14ac:dyDescent="0.25">
      <c r="N86" s="9">
        <v>68</v>
      </c>
      <c r="O86" s="34">
        <f t="shared" si="116"/>
        <v>47.863009232263877</v>
      </c>
      <c r="P86" s="33" t="str">
        <f t="shared" si="103"/>
        <v>32,2315671197498</v>
      </c>
      <c r="Q86" s="4" t="str">
        <f t="shared" si="104"/>
        <v>1+0,112162651902865i</v>
      </c>
      <c r="R86" s="4">
        <f t="shared" si="117"/>
        <v>1.0062705702155277</v>
      </c>
      <c r="S86" s="4">
        <f t="shared" si="118"/>
        <v>0.11169581805637879</v>
      </c>
      <c r="T86" s="4" t="str">
        <f t="shared" si="105"/>
        <v>1+0,000135329470364503i</v>
      </c>
      <c r="U86" s="4">
        <f t="shared" si="119"/>
        <v>1.0000000091570327</v>
      </c>
      <c r="V86" s="4">
        <f t="shared" si="120"/>
        <v>1.3532946953835875E-4</v>
      </c>
      <c r="W86" t="str">
        <f t="shared" si="106"/>
        <v>1-0,000797860823010672i</v>
      </c>
      <c r="X86" s="4">
        <f t="shared" si="121"/>
        <v>1.0000003182908959</v>
      </c>
      <c r="Y86" s="4">
        <f t="shared" si="122"/>
        <v>-7.9786065370948569E-4</v>
      </c>
      <c r="Z86" t="str">
        <f t="shared" si="107"/>
        <v>0,999999952668024+0,00103433635598458i</v>
      </c>
      <c r="AA86" s="4">
        <f t="shared" si="123"/>
        <v>1.0000004875937547</v>
      </c>
      <c r="AB86" s="4">
        <f t="shared" si="124"/>
        <v>1.0343360360797816E-3</v>
      </c>
      <c r="AC86" s="47" t="str">
        <f t="shared" si="125"/>
        <v>31,8250078283927-3,62426992955936i</v>
      </c>
      <c r="AD86" s="20">
        <f t="shared" si="126"/>
        <v>30.111331616536731</v>
      </c>
      <c r="AE86" s="43">
        <f t="shared" si="127"/>
        <v>-6.496922294006132</v>
      </c>
      <c r="AF86" t="str">
        <f t="shared" si="108"/>
        <v>77,9756878975879</v>
      </c>
      <c r="AG86" t="str">
        <f t="shared" si="109"/>
        <v>1+0,114632021955814i</v>
      </c>
      <c r="AH86">
        <f t="shared" si="128"/>
        <v>1.006548806793629</v>
      </c>
      <c r="AI86">
        <f t="shared" si="129"/>
        <v>0.11413383656063637</v>
      </c>
      <c r="AJ86" t="str">
        <f t="shared" si="110"/>
        <v>1+0,000135329470364503i</v>
      </c>
      <c r="AK86">
        <f t="shared" si="130"/>
        <v>1.0000000091570327</v>
      </c>
      <c r="AL86">
        <f t="shared" si="131"/>
        <v>1.3532946953835875E-4</v>
      </c>
      <c r="AM86" t="str">
        <f t="shared" si="111"/>
        <v>1-0,000337059480874724i</v>
      </c>
      <c r="AN86">
        <f t="shared" si="132"/>
        <v>1.0000000568045453</v>
      </c>
      <c r="AO86">
        <f t="shared" si="133"/>
        <v>-3.3705946811038418E-4</v>
      </c>
      <c r="AP86" s="41" t="str">
        <f t="shared" si="134"/>
        <v>76,9625617111173-8,83810410018361i</v>
      </c>
      <c r="AQ86">
        <f t="shared" si="135"/>
        <v>37.782488101384807</v>
      </c>
      <c r="AR86" s="43">
        <f t="shared" si="136"/>
        <v>-6.550945412079753</v>
      </c>
      <c r="AS86" t="str">
        <f t="shared" si="112"/>
        <v>-0,0000166666666666667</v>
      </c>
      <c r="AT86" t="str">
        <f t="shared" si="113"/>
        <v>0,000002059113074635i</v>
      </c>
      <c r="AU86">
        <f t="shared" si="137"/>
        <v>2.059113074635E-6</v>
      </c>
      <c r="AV86">
        <f t="shared" si="138"/>
        <v>1.5707963267948966</v>
      </c>
      <c r="AW86" t="str">
        <f t="shared" si="114"/>
        <v>1+0,000770652613535328i</v>
      </c>
      <c r="AX86">
        <f t="shared" si="139"/>
        <v>1.0000002969526813</v>
      </c>
      <c r="AY86">
        <f t="shared" si="140"/>
        <v>7.7065246097045314E-4</v>
      </c>
      <c r="AZ86" t="str">
        <f t="shared" si="115"/>
        <v>1+0,112269328614391i</v>
      </c>
      <c r="BA86">
        <f t="shared" si="141"/>
        <v>1.0062824663818435</v>
      </c>
      <c r="BB86">
        <f t="shared" si="142"/>
        <v>0.11180116815423828</v>
      </c>
      <c r="BC86" s="41" t="str">
        <f t="shared" si="143"/>
        <v>-0,902480871940364+8,09479527063135i</v>
      </c>
      <c r="BD86">
        <f t="shared" si="144"/>
        <v>18.217766599378656</v>
      </c>
      <c r="BE86" s="43">
        <f t="shared" si="145"/>
        <v>96.361579946385319</v>
      </c>
      <c r="BF86" s="41" t="str">
        <f t="shared" si="146"/>
        <v>0,61626227081177+260,887757143255i</v>
      </c>
      <c r="BG86" s="20">
        <f t="shared" si="147"/>
        <v>48.329098215915394</v>
      </c>
      <c r="BH86" s="43">
        <f t="shared" si="148"/>
        <v>89.864657652379179</v>
      </c>
      <c r="BI86" s="41" t="str">
        <f t="shared" si="101"/>
        <v>2,08540347170062+630,972400449459i</v>
      </c>
      <c r="BJ86" s="20">
        <f t="shared" si="149"/>
        <v>56.000254700763463</v>
      </c>
      <c r="BK86" s="43">
        <f t="shared" si="102"/>
        <v>89.810634534305564</v>
      </c>
      <c r="BL86">
        <f t="shared" si="150"/>
        <v>48.329098215915394</v>
      </c>
      <c r="BM86" s="43">
        <f t="shared" si="151"/>
        <v>89.864657652379179</v>
      </c>
    </row>
    <row r="87" spans="14:65" x14ac:dyDescent="0.25">
      <c r="N87" s="9">
        <v>69</v>
      </c>
      <c r="O87" s="34">
        <f t="shared" si="116"/>
        <v>48.977881936844632</v>
      </c>
      <c r="P87" s="33" t="str">
        <f t="shared" si="103"/>
        <v>32,2315671197498</v>
      </c>
      <c r="Q87" s="4" t="str">
        <f t="shared" si="104"/>
        <v>1+0,114775255687828i</v>
      </c>
      <c r="R87" s="4">
        <f t="shared" si="117"/>
        <v>1.0065651291984072</v>
      </c>
      <c r="S87" s="4">
        <f t="shared" si="118"/>
        <v>0.11427521024943481</v>
      </c>
      <c r="T87" s="4" t="str">
        <f t="shared" si="105"/>
        <v>1+0,000138481698673062i</v>
      </c>
      <c r="U87" s="4">
        <f t="shared" si="119"/>
        <v>1.0000000095885904</v>
      </c>
      <c r="V87" s="4">
        <f t="shared" si="120"/>
        <v>1.3848169778783248E-4</v>
      </c>
      <c r="W87" t="str">
        <f t="shared" si="106"/>
        <v>1-0,000816445389002177i</v>
      </c>
      <c r="X87" s="4">
        <f t="shared" si="121"/>
        <v>1.0000003332914811</v>
      </c>
      <c r="Y87" s="4">
        <f t="shared" si="122"/>
        <v>-8.1644520759269071E-4</v>
      </c>
      <c r="Z87" t="str">
        <f t="shared" si="107"/>
        <v>0,999999950437336+0,00105842914474024i</v>
      </c>
      <c r="AA87" s="4">
        <f t="shared" si="123"/>
        <v>1.0000005105733341</v>
      </c>
      <c r="AB87" s="4">
        <f t="shared" si="124"/>
        <v>1.0584288019560829E-3</v>
      </c>
      <c r="AC87" s="47" t="str">
        <f t="shared" si="125"/>
        <v>31,8060964065331-3,7065194553253i</v>
      </c>
      <c r="AD87" s="20">
        <f t="shared" si="126"/>
        <v>30.108789359547657</v>
      </c>
      <c r="AE87" s="43">
        <f t="shared" si="127"/>
        <v>-6.6469752013056329</v>
      </c>
      <c r="AF87" t="str">
        <f t="shared" si="108"/>
        <v>77,9756878975879</v>
      </c>
      <c r="AG87" t="str">
        <f t="shared" si="109"/>
        <v>1+0,117302144758358i</v>
      </c>
      <c r="AH87">
        <f t="shared" si="128"/>
        <v>1.0068563915300488</v>
      </c>
      <c r="AI87">
        <f t="shared" si="129"/>
        <v>0.1167685256222815</v>
      </c>
      <c r="AJ87" t="str">
        <f t="shared" si="110"/>
        <v>1+0,000138481698673062i</v>
      </c>
      <c r="AK87">
        <f t="shared" si="130"/>
        <v>1.0000000095885904</v>
      </c>
      <c r="AL87">
        <f t="shared" si="131"/>
        <v>1.3848169778783248E-4</v>
      </c>
      <c r="AM87" t="str">
        <f t="shared" si="111"/>
        <v>1-0,000344910604760894i</v>
      </c>
      <c r="AN87">
        <f t="shared" si="132"/>
        <v>1.0000000594816609</v>
      </c>
      <c r="AO87">
        <f t="shared" si="133"/>
        <v>-3.4491059108365747E-4</v>
      </c>
      <c r="AP87" s="41" t="str">
        <f t="shared" si="134"/>
        <v>76,9154626187261-9,03844516621203i</v>
      </c>
      <c r="AQ87">
        <f t="shared" si="135"/>
        <v>37.779834269046106</v>
      </c>
      <c r="AR87" s="43">
        <f t="shared" si="136"/>
        <v>-6.7021712024773548</v>
      </c>
      <c r="AS87" t="str">
        <f t="shared" si="112"/>
        <v>-0,0000166666666666667</v>
      </c>
      <c r="AT87" t="str">
        <f t="shared" si="113"/>
        <v>2,10707597958767E-06i</v>
      </c>
      <c r="AU87">
        <f t="shared" si="137"/>
        <v>2.1070759795876701E-6</v>
      </c>
      <c r="AV87">
        <f t="shared" si="138"/>
        <v>1.5707963267948966</v>
      </c>
      <c r="AW87" t="str">
        <f t="shared" si="114"/>
        <v>1+0,000788603418913551i</v>
      </c>
      <c r="AX87">
        <f t="shared" si="139"/>
        <v>1.0000003109476279</v>
      </c>
      <c r="AY87">
        <f t="shared" si="140"/>
        <v>7.8860325543734502E-4</v>
      </c>
      <c r="AZ87" t="str">
        <f t="shared" si="115"/>
        <v>1+0,114884417219172i</v>
      </c>
      <c r="BA87">
        <f t="shared" si="141"/>
        <v>1.0065775823650103</v>
      </c>
      <c r="BB87">
        <f t="shared" si="142"/>
        <v>0.11438295112124879</v>
      </c>
      <c r="BC87" s="41" t="str">
        <f t="shared" si="143"/>
        <v>-0,902480846680033+7,9105672662122i</v>
      </c>
      <c r="BD87">
        <f t="shared" si="144"/>
        <v>18.020313445633622</v>
      </c>
      <c r="BE87" s="43">
        <f t="shared" si="145"/>
        <v>96.508476709251894</v>
      </c>
      <c r="BF87" s="41" t="str">
        <f t="shared" si="146"/>
        <v>0,616278660320244+254,949327915788i</v>
      </c>
      <c r="BG87" s="20">
        <f t="shared" si="147"/>
        <v>48.129102805181276</v>
      </c>
      <c r="BH87" s="43">
        <f t="shared" si="148"/>
        <v>89.861501507946258</v>
      </c>
      <c r="BI87" s="41" t="str">
        <f t="shared" si="101"/>
        <v>2,08449664235641+616,601964503537i</v>
      </c>
      <c r="BJ87" s="20">
        <f t="shared" si="149"/>
        <v>55.800147714679731</v>
      </c>
      <c r="BK87" s="43">
        <f t="shared" si="102"/>
        <v>89.806305506774549</v>
      </c>
      <c r="BL87">
        <f t="shared" si="150"/>
        <v>48.129102805181276</v>
      </c>
      <c r="BM87" s="43">
        <f t="shared" si="151"/>
        <v>89.861501507946258</v>
      </c>
    </row>
    <row r="88" spans="14:65" x14ac:dyDescent="0.25">
      <c r="N88" s="9">
        <v>70</v>
      </c>
      <c r="O88" s="34">
        <f t="shared" si="116"/>
        <v>50.118723362727238</v>
      </c>
      <c r="P88" s="33" t="str">
        <f t="shared" si="103"/>
        <v>32,2315671197498</v>
      </c>
      <c r="Q88" s="4" t="str">
        <f t="shared" si="104"/>
        <v>1+0,117448714832586i</v>
      </c>
      <c r="R88" s="4">
        <f t="shared" si="117"/>
        <v>1.0068734779582915</v>
      </c>
      <c r="S88" s="4">
        <f t="shared" si="118"/>
        <v>0.11691310384333931</v>
      </c>
      <c r="T88" s="4" t="str">
        <f t="shared" si="105"/>
        <v>1+0,000141707351811279i</v>
      </c>
      <c r="U88" s="4">
        <f t="shared" si="119"/>
        <v>1.0000000100404867</v>
      </c>
      <c r="V88" s="4">
        <f t="shared" si="120"/>
        <v>1.417073508627385E-4</v>
      </c>
      <c r="W88" t="str">
        <f t="shared" si="106"/>
        <v>1-0,000835462845145861i</v>
      </c>
      <c r="X88" s="4">
        <f t="shared" si="121"/>
        <v>1.0000003489990219</v>
      </c>
      <c r="Y88" s="4">
        <f t="shared" si="122"/>
        <v>-8.35462650762098E-4</v>
      </c>
      <c r="Z88" t="str">
        <f t="shared" si="107"/>
        <v>0,99999994810152+0,00108308312663839i</v>
      </c>
      <c r="AA88" s="4">
        <f t="shared" si="123"/>
        <v>1.000000534635908</v>
      </c>
      <c r="AB88" s="4">
        <f t="shared" si="124"/>
        <v>1.0830827593385581E-3</v>
      </c>
      <c r="AC88" s="47" t="str">
        <f t="shared" si="125"/>
        <v>31,7863174251292-3,79053236581771i</v>
      </c>
      <c r="AD88" s="20">
        <f t="shared" si="126"/>
        <v>30.106128883666482</v>
      </c>
      <c r="AE88" s="43">
        <f t="shared" si="127"/>
        <v>-6.8004327416706349</v>
      </c>
      <c r="AF88" t="str">
        <f t="shared" si="108"/>
        <v>77,9756878975879</v>
      </c>
      <c r="AG88" t="str">
        <f t="shared" si="109"/>
        <v>1+0,12003446271073i</v>
      </c>
      <c r="AH88">
        <f t="shared" si="128"/>
        <v>1.0071783716096439</v>
      </c>
      <c r="AI88">
        <f t="shared" si="129"/>
        <v>0.11946289937226104</v>
      </c>
      <c r="AJ88" t="str">
        <f t="shared" si="110"/>
        <v>1+0,000141707351811279i</v>
      </c>
      <c r="AK88">
        <f t="shared" si="130"/>
        <v>1.0000000100404867</v>
      </c>
      <c r="AL88">
        <f t="shared" si="131"/>
        <v>1.417073508627385E-4</v>
      </c>
      <c r="AM88" t="str">
        <f t="shared" si="111"/>
        <v>1-0,000352944604815139i</v>
      </c>
      <c r="AN88">
        <f t="shared" si="132"/>
        <v>1.0000000622849452</v>
      </c>
      <c r="AO88">
        <f t="shared" si="133"/>
        <v>-3.5294459015971607E-4</v>
      </c>
      <c r="AP88" s="41" t="str">
        <f t="shared" si="134"/>
        <v>76,866205451403-9,24306504208431i</v>
      </c>
      <c r="AQ88">
        <f t="shared" si="135"/>
        <v>37.777057102495185</v>
      </c>
      <c r="AR88" s="43">
        <f t="shared" si="136"/>
        <v>-6.8568229447143159</v>
      </c>
      <c r="AS88" t="str">
        <f t="shared" si="112"/>
        <v>-0,0000166666666666667</v>
      </c>
      <c r="AT88" t="str">
        <f t="shared" si="113"/>
        <v>2,15615608411517E-06i</v>
      </c>
      <c r="AU88">
        <f t="shared" si="137"/>
        <v>2.1561560841151699E-6</v>
      </c>
      <c r="AV88">
        <f t="shared" si="138"/>
        <v>1.5707963267948966</v>
      </c>
      <c r="AW88" t="str">
        <f t="shared" si="114"/>
        <v>1+0,000806972352262879i</v>
      </c>
      <c r="AX88">
        <f t="shared" si="139"/>
        <v>1.0000003256021357</v>
      </c>
      <c r="AY88">
        <f t="shared" si="140"/>
        <v>8.0697217709497138E-4</v>
      </c>
      <c r="AZ88" t="str">
        <f t="shared" si="115"/>
        <v>1+0,117560419062637i</v>
      </c>
      <c r="BA88">
        <f t="shared" si="141"/>
        <v>1.0068865140273668</v>
      </c>
      <c r="BB88">
        <f t="shared" si="142"/>
        <v>0.11702328674237794</v>
      </c>
      <c r="BC88" s="41" t="str">
        <f t="shared" si="143"/>
        <v>-0,902480820229215+7,73053354926442i</v>
      </c>
      <c r="BD88">
        <f t="shared" si="144"/>
        <v>17.822978721072595</v>
      </c>
      <c r="BE88" s="43">
        <f t="shared" si="145"/>
        <v>96.658704335155463</v>
      </c>
      <c r="BF88" s="41" t="str">
        <f t="shared" si="146"/>
        <v>0,616295801629651+249,146076021138i</v>
      </c>
      <c r="BG88" s="20">
        <f t="shared" si="147"/>
        <v>47.929107604739073</v>
      </c>
      <c r="BH88" s="43">
        <f t="shared" si="148"/>
        <v>89.85827159348483</v>
      </c>
      <c r="BI88" s="41" t="str">
        <f t="shared" si="101"/>
        <v>2,08354826217636+602,558468967335i</v>
      </c>
      <c r="BJ88" s="20">
        <f t="shared" si="149"/>
        <v>55.600035823567779</v>
      </c>
      <c r="BK88" s="43">
        <f t="shared" si="102"/>
        <v>89.801881390441153</v>
      </c>
      <c r="BL88">
        <f t="shared" si="150"/>
        <v>47.929107604739073</v>
      </c>
      <c r="BM88" s="43">
        <f t="shared" si="151"/>
        <v>89.85827159348483</v>
      </c>
    </row>
    <row r="89" spans="14:65" x14ac:dyDescent="0.25">
      <c r="N89" s="9">
        <v>71</v>
      </c>
      <c r="O89" s="34">
        <f t="shared" si="116"/>
        <v>51.28613839913649</v>
      </c>
      <c r="P89" s="33" t="str">
        <f t="shared" si="103"/>
        <v>32,2315671197498</v>
      </c>
      <c r="Q89" s="4" t="str">
        <f t="shared" si="104"/>
        <v>1+0,120184446840566i</v>
      </c>
      <c r="R89" s="4">
        <f t="shared" si="117"/>
        <v>1.0071962575696818</v>
      </c>
      <c r="S89" s="4">
        <f t="shared" si="118"/>
        <v>0.11961075055905014</v>
      </c>
      <c r="T89" s="4" t="str">
        <f t="shared" si="105"/>
        <v>1+0,000145008140063145i</v>
      </c>
      <c r="U89" s="4">
        <f t="shared" si="119"/>
        <v>1.0000000105136804</v>
      </c>
      <c r="V89" s="4">
        <f t="shared" si="120"/>
        <v>1.4500813904676552E-4</v>
      </c>
      <c r="W89" t="str">
        <f t="shared" si="106"/>
        <v>1-0,0008549232747487i</v>
      </c>
      <c r="X89" s="4">
        <f t="shared" si="121"/>
        <v>1.0000003654468361</v>
      </c>
      <c r="Y89" s="4">
        <f t="shared" si="122"/>
        <v>-8.5492306646274931E-4</v>
      </c>
      <c r="Z89" t="str">
        <f t="shared" si="107"/>
        <v>0,99999994565562+0,0011083113735466i</v>
      </c>
      <c r="AA89" s="4">
        <f t="shared" si="123"/>
        <v>1.0000005598325152</v>
      </c>
      <c r="AB89" s="4">
        <f t="shared" si="124"/>
        <v>1.1083109799777512E-3</v>
      </c>
      <c r="AC89" s="47" t="str">
        <f t="shared" si="125"/>
        <v>31,7656322369324-3,8763391662435i</v>
      </c>
      <c r="AD89" s="20">
        <f t="shared" si="126"/>
        <v>30.103344769052161</v>
      </c>
      <c r="AE89" s="43">
        <f t="shared" si="127"/>
        <v>-6.9573678621206048</v>
      </c>
      <c r="AF89" t="str">
        <f t="shared" si="108"/>
        <v>77,9756878975879</v>
      </c>
      <c r="AG89" t="str">
        <f t="shared" si="109"/>
        <v>1+0,122830424524075i</v>
      </c>
      <c r="AH89">
        <f t="shared" si="128"/>
        <v>1.0075154158566333</v>
      </c>
      <c r="AI89">
        <f t="shared" si="129"/>
        <v>0.12221822983730653</v>
      </c>
      <c r="AJ89" t="str">
        <f t="shared" si="110"/>
        <v>1+0,000145008140063145i</v>
      </c>
      <c r="AK89">
        <f t="shared" si="130"/>
        <v>1.0000000105136804</v>
      </c>
      <c r="AL89">
        <f t="shared" si="131"/>
        <v>1.4500813904676552E-4</v>
      </c>
      <c r="AM89" t="str">
        <f t="shared" si="111"/>
        <v>1-0,000361165740770632i</v>
      </c>
      <c r="AN89">
        <f t="shared" si="132"/>
        <v>1.000000065220344</v>
      </c>
      <c r="AO89">
        <f t="shared" si="133"/>
        <v>-3.6116572506706345E-4</v>
      </c>
      <c r="AP89" s="41" t="str">
        <f t="shared" si="134"/>
        <v>76,8146943192104-9,45203655052513i</v>
      </c>
      <c r="AQ89">
        <f t="shared" si="135"/>
        <v>37.77415095432135</v>
      </c>
      <c r="AR89" s="43">
        <f t="shared" si="136"/>
        <v>-7.0149736666262363</v>
      </c>
      <c r="AS89" t="str">
        <f t="shared" si="112"/>
        <v>-0,0000166666666666667</v>
      </c>
      <c r="AT89" t="str">
        <f t="shared" si="113"/>
        <v>2,20637941113856E-06i</v>
      </c>
      <c r="AU89">
        <f t="shared" si="137"/>
        <v>2.2063794111385599E-6</v>
      </c>
      <c r="AV89">
        <f t="shared" si="138"/>
        <v>1.5707963267948966</v>
      </c>
      <c r="AW89" t="str">
        <f t="shared" si="114"/>
        <v>1+0,00082576915303492i</v>
      </c>
      <c r="AX89">
        <f t="shared" si="139"/>
        <v>1.0000003409472888</v>
      </c>
      <c r="AY89">
        <f t="shared" si="140"/>
        <v>8.2576896533912878E-4</v>
      </c>
      <c r="AZ89" t="str">
        <f t="shared" si="115"/>
        <v>1+0,120298752996385i</v>
      </c>
      <c r="BA89">
        <f t="shared" si="141"/>
        <v>1.007209903631058</v>
      </c>
      <c r="BB89">
        <f t="shared" si="142"/>
        <v>0.11972342762496251</v>
      </c>
      <c r="BC89" s="41" t="str">
        <f t="shared" si="143"/>
        <v>-0,902480792531812+7,55459866352818i</v>
      </c>
      <c r="BD89">
        <f t="shared" si="144"/>
        <v>17.625767854881282</v>
      </c>
      <c r="BE89" s="43">
        <f t="shared" si="145"/>
        <v>96.812334035183483</v>
      </c>
      <c r="BF89" s="41" t="str">
        <f t="shared" si="146"/>
        <v>0,616313728224256+243,474924486131i</v>
      </c>
      <c r="BG89" s="20">
        <f t="shared" si="147"/>
        <v>47.729112623933446</v>
      </c>
      <c r="BH89" s="43">
        <f t="shared" si="148"/>
        <v>89.854966173062905</v>
      </c>
      <c r="BI89" s="41" t="str">
        <f t="shared" si="101"/>
        <v>2,08255648492677+588,83446848039i</v>
      </c>
      <c r="BJ89" s="20">
        <f t="shared" si="149"/>
        <v>55.399918809202624</v>
      </c>
      <c r="BK89" s="43">
        <f t="shared" si="102"/>
        <v>89.797360368557264</v>
      </c>
      <c r="BL89">
        <f t="shared" si="150"/>
        <v>47.729112623933446</v>
      </c>
      <c r="BM89" s="43">
        <f t="shared" si="151"/>
        <v>89.854966173062905</v>
      </c>
    </row>
    <row r="90" spans="14:65" x14ac:dyDescent="0.25">
      <c r="N90" s="9">
        <v>72</v>
      </c>
      <c r="O90" s="34">
        <f t="shared" si="116"/>
        <v>52.480746024977286</v>
      </c>
      <c r="P90" s="33" t="str">
        <f t="shared" si="103"/>
        <v>32,2315671197498</v>
      </c>
      <c r="Q90" s="4" t="str">
        <f t="shared" si="104"/>
        <v>1+0,12298390223309i</v>
      </c>
      <c r="R90" s="4">
        <f t="shared" si="117"/>
        <v>1.0075341384828993</v>
      </c>
      <c r="S90" s="4">
        <f t="shared" si="118"/>
        <v>0.12236942358742771</v>
      </c>
      <c r="T90" s="4" t="str">
        <f t="shared" si="105"/>
        <v>1+0,000148385813550283i</v>
      </c>
      <c r="U90" s="4">
        <f t="shared" si="119"/>
        <v>1.0000000110091747</v>
      </c>
      <c r="V90" s="4">
        <f t="shared" si="120"/>
        <v>1.4838581246121276E-4</v>
      </c>
      <c r="W90" t="str">
        <f t="shared" si="106"/>
        <v>1-0,00087483699598806i</v>
      </c>
      <c r="X90" s="4">
        <f t="shared" si="121"/>
        <v>1.0000003826698116</v>
      </c>
      <c r="Y90" s="4">
        <f t="shared" si="122"/>
        <v>-8.7483677280564753E-4</v>
      </c>
      <c r="Z90" t="str">
        <f t="shared" si="107"/>
        <v>0,999999943094448+0,00113412726181529i</v>
      </c>
      <c r="AA90" s="4">
        <f t="shared" si="123"/>
        <v>1.0000005862166008</v>
      </c>
      <c r="AB90" s="4">
        <f t="shared" si="124"/>
        <v>1.1341268400986843E-3</v>
      </c>
      <c r="AC90" s="47" t="str">
        <f t="shared" si="125"/>
        <v>31,7440005824364-3,96397035622786i</v>
      </c>
      <c r="AD90" s="20">
        <f t="shared" si="126"/>
        <v>30.100431354751976</v>
      </c>
      <c r="AE90" s="43">
        <f t="shared" si="127"/>
        <v>-7.1178547684293427</v>
      </c>
      <c r="AF90" t="str">
        <f t="shared" si="108"/>
        <v>77,9756878975879</v>
      </c>
      <c r="AG90" t="str">
        <f t="shared" si="109"/>
        <v>1+0,125691512654357i</v>
      </c>
      <c r="AH90">
        <f t="shared" si="128"/>
        <v>1.0078682237045378</v>
      </c>
      <c r="AI90">
        <f t="shared" si="129"/>
        <v>0.12503581049596549</v>
      </c>
      <c r="AJ90" t="str">
        <f t="shared" si="110"/>
        <v>1+0,000148385813550283i</v>
      </c>
      <c r="AK90">
        <f t="shared" si="130"/>
        <v>1.0000000110091747</v>
      </c>
      <c r="AL90">
        <f t="shared" si="131"/>
        <v>1.4838581246121276E-4</v>
      </c>
      <c r="AM90" t="str">
        <f t="shared" si="111"/>
        <v>1-0,000369578371582476i</v>
      </c>
      <c r="AN90">
        <f t="shared" si="132"/>
        <v>1.0000000682940839</v>
      </c>
      <c r="AO90">
        <f t="shared" si="133"/>
        <v>-3.6957835475579924E-4</v>
      </c>
      <c r="AP90" s="41" t="str">
        <f t="shared" si="134"/>
        <v>76,7608293554573-9,66543239616079i</v>
      </c>
      <c r="AQ90">
        <f t="shared" si="135"/>
        <v>37.771109926537797</v>
      </c>
      <c r="AR90" s="43">
        <f t="shared" si="136"/>
        <v>-7.1766976285496344</v>
      </c>
      <c r="AS90" t="str">
        <f t="shared" si="112"/>
        <v>-0,0000166666666666667</v>
      </c>
      <c r="AT90" t="str">
        <f t="shared" si="113"/>
        <v>2,25777258973063E-06i</v>
      </c>
      <c r="AU90">
        <f t="shared" si="137"/>
        <v>2.2577725897306301E-6</v>
      </c>
      <c r="AV90">
        <f t="shared" si="138"/>
        <v>1.5707963267948966</v>
      </c>
      <c r="AW90" t="str">
        <f t="shared" si="114"/>
        <v>1+0,000845003787542249i</v>
      </c>
      <c r="AX90">
        <f t="shared" si="139"/>
        <v>1.0000003570156366</v>
      </c>
      <c r="AY90">
        <f t="shared" si="140"/>
        <v>8.4500358642258908E-4</v>
      </c>
      <c r="AZ90" t="str">
        <f t="shared" si="115"/>
        <v>1+0,123100870921314i</v>
      </c>
      <c r="BA90">
        <f t="shared" si="141"/>
        <v>1.0075484228669043</v>
      </c>
      <c r="BB90">
        <f t="shared" si="142"/>
        <v>0.12248464784605771</v>
      </c>
      <c r="BC90" s="41" t="str">
        <f t="shared" si="143"/>
        <v>-0,90248076352907+7,38266932599808i</v>
      </c>
      <c r="BD90">
        <f t="shared" si="144"/>
        <v>17.428686517744367</v>
      </c>
      <c r="BE90" s="43">
        <f t="shared" si="145"/>
        <v>96.969438237549824</v>
      </c>
      <c r="BF90" s="41" t="str">
        <f t="shared" si="146"/>
        <v>0,616332474984659+237,932866378114i</v>
      </c>
      <c r="BG90" s="20">
        <f t="shared" si="147"/>
        <v>47.529117872496364</v>
      </c>
      <c r="BH90" s="43">
        <f t="shared" si="148"/>
        <v>89.851583469120484</v>
      </c>
      <c r="BI90" s="41" t="str">
        <f t="shared" si="101"/>
        <v>2,08151938780662+575,422687129433i</v>
      </c>
      <c r="BJ90" s="20">
        <f t="shared" si="149"/>
        <v>55.199796444282157</v>
      </c>
      <c r="BK90" s="43">
        <f t="shared" si="102"/>
        <v>89.792740609000205</v>
      </c>
      <c r="BL90">
        <f t="shared" si="150"/>
        <v>47.529117872496364</v>
      </c>
      <c r="BM90" s="43">
        <f t="shared" si="151"/>
        <v>89.851583469120484</v>
      </c>
    </row>
    <row r="91" spans="14:65" x14ac:dyDescent="0.25">
      <c r="N91" s="9">
        <v>73</v>
      </c>
      <c r="O91" s="34">
        <f t="shared" si="116"/>
        <v>53.703179637025293</v>
      </c>
      <c r="P91" s="33" t="str">
        <f t="shared" si="103"/>
        <v>32,2315671197498</v>
      </c>
      <c r="Q91" s="4" t="str">
        <f t="shared" si="104"/>
        <v>1+0,125848565318462i</v>
      </c>
      <c r="R91" s="4">
        <f t="shared" si="117"/>
        <v>1.0078878218297487</v>
      </c>
      <c r="S91" s="4">
        <f t="shared" si="118"/>
        <v>0.12519041756920879</v>
      </c>
      <c r="T91" s="4" t="str">
        <f t="shared" si="105"/>
        <v>1+0,000151842163159883i</v>
      </c>
      <c r="U91" s="4">
        <f t="shared" si="119"/>
        <v>1.0000000115280212</v>
      </c>
      <c r="V91" s="4">
        <f t="shared" si="120"/>
        <v>1.5184216199292321E-4</v>
      </c>
      <c r="W91" t="str">
        <f t="shared" si="106"/>
        <v>1-0,000895214567382526i</v>
      </c>
      <c r="X91" s="4">
        <f t="shared" si="121"/>
        <v>1.0000004007044805</v>
      </c>
      <c r="Y91" s="4">
        <f t="shared" si="122"/>
        <v>-8.9521432823826759E-4</v>
      </c>
      <c r="Z91" t="str">
        <f t="shared" si="107"/>
        <v>0,999999940412572+0,00116054447937015i</v>
      </c>
      <c r="AA91" s="4">
        <f t="shared" si="123"/>
        <v>1.0000006138441297</v>
      </c>
      <c r="AB91" s="4">
        <f t="shared" si="124"/>
        <v>1.1605440274926806E-3</v>
      </c>
      <c r="AC91" s="47" t="str">
        <f t="shared" si="125"/>
        <v>31,7213805330707-4,05345638315031i</v>
      </c>
      <c r="AD91" s="20">
        <f t="shared" si="126"/>
        <v>30.097382728674518</v>
      </c>
      <c r="AE91" s="43">
        <f t="shared" si="127"/>
        <v>-7.2819689246439037</v>
      </c>
      <c r="AF91" t="str">
        <f t="shared" si="108"/>
        <v>77,9756878975879</v>
      </c>
      <c r="AG91" t="str">
        <f t="shared" si="109"/>
        <v>1+0,128619244088371i</v>
      </c>
      <c r="AH91">
        <f t="shared" si="128"/>
        <v>1.0082375265530756</v>
      </c>
      <c r="AI91">
        <f t="shared" si="129"/>
        <v>0.12791695622631044</v>
      </c>
      <c r="AJ91" t="str">
        <f t="shared" si="110"/>
        <v>1+0,000151842163159883i</v>
      </c>
      <c r="AK91">
        <f t="shared" si="130"/>
        <v>1.0000000115280212</v>
      </c>
      <c r="AL91">
        <f t="shared" si="131"/>
        <v>1.5184216199292321E-4</v>
      </c>
      <c r="AM91" t="str">
        <f t="shared" si="111"/>
        <v>1-0,00037818695773888i</v>
      </c>
      <c r="AN91">
        <f t="shared" si="132"/>
        <v>1.0000000715126849</v>
      </c>
      <c r="AO91">
        <f t="shared" si="133"/>
        <v>-3.7818693970877106E-4</v>
      </c>
      <c r="AP91" s="41" t="str">
        <f t="shared" si="134"/>
        <v>76,7045065789003-9,88332504540896i</v>
      </c>
      <c r="AQ91">
        <f t="shared" si="135"/>
        <v>37.767927860223665</v>
      </c>
      <c r="AR91" s="43">
        <f t="shared" si="136"/>
        <v>-7.3420703204052229</v>
      </c>
      <c r="AS91" t="str">
        <f t="shared" si="112"/>
        <v>-0,0000166666666666667</v>
      </c>
      <c r="AT91" t="str">
        <f t="shared" si="113"/>
        <v>2,31036286923492E-06i</v>
      </c>
      <c r="AU91">
        <f t="shared" si="137"/>
        <v>2.3103628692349202E-6</v>
      </c>
      <c r="AV91">
        <f t="shared" si="138"/>
        <v>1.5707963267948966</v>
      </c>
      <c r="AW91" t="str">
        <f t="shared" si="114"/>
        <v>1+0,000864686454242677i</v>
      </c>
      <c r="AX91">
        <f t="shared" si="139"/>
        <v>1.0000003738412622</v>
      </c>
      <c r="AY91">
        <f t="shared" si="140"/>
        <v>8.6468623873908312E-4</v>
      </c>
      <c r="AZ91" t="str">
        <f t="shared" si="115"/>
        <v>1+0,125968258557438i</v>
      </c>
      <c r="BA91">
        <f t="shared" si="141"/>
        <v>1.007902774162267</v>
      </c>
      <c r="BB91">
        <f t="shared" si="142"/>
        <v>0.12530824293105183</v>
      </c>
      <c r="BC91" s="41" t="str">
        <f t="shared" si="143"/>
        <v>-0,902480733159474+7,21465437746353i</v>
      </c>
      <c r="BD91">
        <f t="shared" si="144"/>
        <v>17.231740631886506</v>
      </c>
      <c r="BE91" s="43">
        <f t="shared" si="145"/>
        <v>97.130090586066515</v>
      </c>
      <c r="BF91" s="41" t="str">
        <f t="shared" si="146"/>
        <v>0,616352078236563+232,5169632106i</v>
      </c>
      <c r="BG91" s="20">
        <f t="shared" si="147"/>
        <v>47.329123360561013</v>
      </c>
      <c r="BH91" s="43">
        <f t="shared" si="148"/>
        <v>89.84812166142261</v>
      </c>
      <c r="BI91" s="41" t="str">
        <f t="shared" si="101"/>
        <v>2,08043496879306+562,316014593677i</v>
      </c>
      <c r="BJ91" s="20">
        <f t="shared" si="149"/>
        <v>54.999668492110168</v>
      </c>
      <c r="BK91" s="43">
        <f t="shared" si="102"/>
        <v>89.788020265661302</v>
      </c>
      <c r="BL91">
        <f t="shared" si="150"/>
        <v>47.329123360561013</v>
      </c>
      <c r="BM91" s="43">
        <f t="shared" si="151"/>
        <v>89.84812166142261</v>
      </c>
    </row>
    <row r="92" spans="14:65" x14ac:dyDescent="0.25">
      <c r="N92" s="9">
        <v>74</v>
      </c>
      <c r="O92" s="34">
        <f t="shared" si="116"/>
        <v>54.95408738576247</v>
      </c>
      <c r="P92" s="33" t="str">
        <f t="shared" si="103"/>
        <v>32,2315671197498</v>
      </c>
      <c r="Q92" s="4" t="str">
        <f t="shared" si="104"/>
        <v>1+0,128779954978969i</v>
      </c>
      <c r="R92" s="4">
        <f t="shared" si="117"/>
        <v>1.0082580407834025</v>
      </c>
      <c r="S92" s="4">
        <f t="shared" si="118"/>
        <v>0.12807504854079793</v>
      </c>
      <c r="T92" s="4" t="str">
        <f t="shared" si="105"/>
        <v>1+0,000155379021494259i</v>
      </c>
      <c r="U92" s="4">
        <f t="shared" si="119"/>
        <v>1.0000000120713202</v>
      </c>
      <c r="V92" s="4">
        <f t="shared" si="120"/>
        <v>1.5537902024383905E-4</v>
      </c>
      <c r="W92" t="str">
        <f t="shared" si="106"/>
        <v>1-0,000916066793390187i</v>
      </c>
      <c r="X92" s="4">
        <f t="shared" si="121"/>
        <v>1.000000419589097</v>
      </c>
      <c r="Y92" s="4">
        <f t="shared" si="122"/>
        <v>-9.1606653714250321E-4</v>
      </c>
      <c r="Z92" t="str">
        <f t="shared" si="107"/>
        <v>0,999999937604303+0,00118757703296959i</v>
      </c>
      <c r="AA92" s="4">
        <f t="shared" si="123"/>
        <v>1.0000006427737029</v>
      </c>
      <c r="AB92" s="4">
        <f t="shared" si="124"/>
        <v>1.1875765487741748E-3</v>
      </c>
      <c r="AC92" s="47" t="str">
        <f t="shared" si="125"/>
        <v>31,6977284334223-4,1448275916086i</v>
      </c>
      <c r="AD92" s="20">
        <f t="shared" si="126"/>
        <v>30.094192717211939</v>
      </c>
      <c r="AE92" s="43">
        <f t="shared" si="127"/>
        <v>-7.4497870506609454</v>
      </c>
      <c r="AF92" t="str">
        <f t="shared" si="108"/>
        <v>77,9756878975879</v>
      </c>
      <c r="AG92" t="str">
        <f t="shared" si="109"/>
        <v>1+0,131615171148078i</v>
      </c>
      <c r="AH92">
        <f t="shared" si="128"/>
        <v>1.0086240891810674</v>
      </c>
      <c r="AI92">
        <f t="shared" si="129"/>
        <v>0.13086300321683145</v>
      </c>
      <c r="AJ92" t="str">
        <f t="shared" si="110"/>
        <v>1+0,000155379021494259i</v>
      </c>
      <c r="AK92">
        <f t="shared" si="130"/>
        <v>1.0000000120713202</v>
      </c>
      <c r="AL92">
        <f t="shared" si="131"/>
        <v>1.5537902024383905E-4</v>
      </c>
      <c r="AM92" t="str">
        <f t="shared" si="111"/>
        <v>1-0,000386996063626174i</v>
      </c>
      <c r="AN92">
        <f t="shared" si="132"/>
        <v>1.0000000748829738</v>
      </c>
      <c r="AO92">
        <f t="shared" si="133"/>
        <v>-3.869960443065643E-4</v>
      </c>
      <c r="AP92" s="41" t="str">
        <f t="shared" si="134"/>
        <v>76,6456177538503-10,1057865966122i</v>
      </c>
      <c r="AQ92">
        <f t="shared" si="135"/>
        <v>37.764598324810528</v>
      </c>
      <c r="AR92" s="43">
        <f t="shared" si="136"/>
        <v>-7.51116845667352</v>
      </c>
      <c r="AS92" t="str">
        <f t="shared" si="112"/>
        <v>-0,0000166666666666667</v>
      </c>
      <c r="AT92" t="str">
        <f t="shared" si="113"/>
        <v>2,36417813371375E-06i</v>
      </c>
      <c r="AU92">
        <f t="shared" si="137"/>
        <v>2.3641781337137501E-6</v>
      </c>
      <c r="AV92">
        <f t="shared" si="138"/>
        <v>1.5707963267948966</v>
      </c>
      <c r="AW92" t="str">
        <f t="shared" si="114"/>
        <v>1+0,000884827589146626i</v>
      </c>
      <c r="AX92">
        <f t="shared" si="139"/>
        <v>1.0000003914598545</v>
      </c>
      <c r="AY92">
        <f t="shared" si="140"/>
        <v>8.8482735823036966E-4</v>
      </c>
      <c r="AZ92" t="str">
        <f t="shared" si="115"/>
        <v>1+0,128902436231637i</v>
      </c>
      <c r="BA92">
        <f t="shared" si="141"/>
        <v>1.0082736920432127</v>
      </c>
      <c r="BB92">
        <f t="shared" si="142"/>
        <v>0.12819552979798776</v>
      </c>
      <c r="BC92" s="41" t="str">
        <f t="shared" si="143"/>
        <v>-0,90248070135861+7,05046473417468i</v>
      </c>
      <c r="BD92">
        <f t="shared" si="144"/>
        <v>17.034936381463176</v>
      </c>
      <c r="BE92" s="43">
        <f t="shared" si="145"/>
        <v>97.294365936643956</v>
      </c>
      <c r="BF92" s="41" t="str">
        <f t="shared" si="146"/>
        <v>0,616372575800895+227,224343385175i</v>
      </c>
      <c r="BG92" s="20">
        <f t="shared" si="147"/>
        <v>47.129129098675108</v>
      </c>
      <c r="BH92" s="43">
        <f t="shared" si="148"/>
        <v>89.844578885983012</v>
      </c>
      <c r="BI92" s="41" t="str">
        <f t="shared" si="101"/>
        <v>2,07930114395072+549,507502378045i</v>
      </c>
      <c r="BJ92" s="20">
        <f t="shared" si="149"/>
        <v>54.799534706273704</v>
      </c>
      <c r="BK92" s="43">
        <f t="shared" si="102"/>
        <v>89.78319747997044</v>
      </c>
      <c r="BL92">
        <f t="shared" si="150"/>
        <v>47.129129098675108</v>
      </c>
      <c r="BM92" s="43">
        <f t="shared" si="151"/>
        <v>89.844578885983012</v>
      </c>
    </row>
    <row r="93" spans="14:65" x14ac:dyDescent="0.25">
      <c r="N93" s="9">
        <v>75</v>
      </c>
      <c r="O93" s="34">
        <f t="shared" si="116"/>
        <v>56.234132519034915</v>
      </c>
      <c r="P93" s="33" t="str">
        <f t="shared" si="103"/>
        <v>32,2315671197498</v>
      </c>
      <c r="Q93" s="4" t="str">
        <f t="shared" si="104"/>
        <v>1+0,13177962547621i</v>
      </c>
      <c r="R93" s="4">
        <f t="shared" si="117"/>
        <v>1.0086455619743986</v>
      </c>
      <c r="S93" s="4">
        <f t="shared" si="118"/>
        <v>0.13102465384306902</v>
      </c>
      <c r="T93" s="4" t="str">
        <f t="shared" si="105"/>
        <v>1+0,000158998263842516i</v>
      </c>
      <c r="U93" s="4">
        <f t="shared" si="119"/>
        <v>1.000000012640224</v>
      </c>
      <c r="V93" s="4">
        <f t="shared" si="120"/>
        <v>1.5899826250266691E-4</v>
      </c>
      <c r="W93" t="str">
        <f t="shared" si="106"/>
        <v>1-0,000937404730137279i</v>
      </c>
      <c r="X93" s="4">
        <f t="shared" si="121"/>
        <v>1.0000004393637174</v>
      </c>
      <c r="Y93" s="4">
        <f t="shared" si="122"/>
        <v>-9.3740445556294541E-4</v>
      </c>
      <c r="Z93" t="str">
        <f t="shared" si="107"/>
        <v>0,999999934663685+0,00121523925563135i</v>
      </c>
      <c r="AA93" s="4">
        <f t="shared" si="123"/>
        <v>1.0000006730666848</v>
      </c>
      <c r="AB93" s="4">
        <f t="shared" si="124"/>
        <v>1.2152387368066331E-3</v>
      </c>
      <c r="AC93" s="47" t="str">
        <f t="shared" si="125"/>
        <v>31,6729988425866-4,2381141687823i</v>
      </c>
      <c r="AD93" s="20">
        <f t="shared" si="126"/>
        <v>30.090854874506491</v>
      </c>
      <c r="AE93" s="43">
        <f t="shared" si="127"/>
        <v>-7.6213871176994372</v>
      </c>
      <c r="AF93" t="str">
        <f t="shared" si="108"/>
        <v>77,9756878975879</v>
      </c>
      <c r="AG93" t="str">
        <f t="shared" si="109"/>
        <v>1+0,13468088231366i</v>
      </c>
      <c r="AH93">
        <f t="shared" si="128"/>
        <v>1.0090287112172704</v>
      </c>
      <c r="AI93">
        <f t="shared" si="129"/>
        <v>0.13387530883752496</v>
      </c>
      <c r="AJ93" t="str">
        <f t="shared" si="110"/>
        <v>1+0,000158998263842516i</v>
      </c>
      <c r="AK93">
        <f t="shared" si="130"/>
        <v>1.000000012640224</v>
      </c>
      <c r="AL93">
        <f t="shared" si="131"/>
        <v>1.5899826250266691E-4</v>
      </c>
      <c r="AM93" t="str">
        <f t="shared" si="111"/>
        <v>1-0,0003960103599489i</v>
      </c>
      <c r="AN93">
        <f t="shared" si="132"/>
        <v>1.0000000784120995</v>
      </c>
      <c r="AO93">
        <f t="shared" si="133"/>
        <v>-3.9601033924756529E-4</v>
      </c>
      <c r="AP93" s="41" t="str">
        <f t="shared" si="134"/>
        <v>76,5840502484602-10,3328886398502i</v>
      </c>
      <c r="AQ93">
        <f t="shared" si="135"/>
        <v>37.761114607008544</v>
      </c>
      <c r="AR93" s="43">
        <f t="shared" si="136"/>
        <v>-7.684069969091718</v>
      </c>
      <c r="AS93" t="str">
        <f t="shared" si="112"/>
        <v>-0,0000166666666666667</v>
      </c>
      <c r="AT93" t="str">
        <f t="shared" si="113"/>
        <v>2,41924691673268E-06i</v>
      </c>
      <c r="AU93">
        <f t="shared" si="137"/>
        <v>2.4192469167326801E-6</v>
      </c>
      <c r="AV93">
        <f t="shared" si="138"/>
        <v>1.5707963267948966</v>
      </c>
      <c r="AW93" t="str">
        <f t="shared" si="114"/>
        <v>1+0,000905437871350416i</v>
      </c>
      <c r="AX93">
        <f t="shared" si="139"/>
        <v>1.0000004099087854</v>
      </c>
      <c r="AY93">
        <f t="shared" si="140"/>
        <v>9.0543762391919488E-4</v>
      </c>
      <c r="AZ93" t="str">
        <f t="shared" si="115"/>
        <v>1+0,131904959683751i</v>
      </c>
      <c r="BA93">
        <f t="shared" si="141"/>
        <v>1.0086619445528675</v>
      </c>
      <c r="BB93">
        <f t="shared" si="142"/>
        <v>0.1311478466647738</v>
      </c>
      <c r="BC93" s="41" t="str">
        <f t="shared" si="143"/>
        <v>-0,902480668059014+6,89001334060913i</v>
      </c>
      <c r="BD93">
        <f t="shared" si="144"/>
        <v>16.838280223307962</v>
      </c>
      <c r="BE93" s="43">
        <f t="shared" si="145"/>
        <v>97.462340351657474</v>
      </c>
      <c r="BF93" s="41" t="str">
        <f t="shared" si="146"/>
        <v>0,616394007044686+222,052200668872i</v>
      </c>
      <c r="BG93" s="20">
        <f t="shared" si="147"/>
        <v>46.929135097814445</v>
      </c>
      <c r="BH93" s="43">
        <f t="shared" si="148"/>
        <v>89.840953233958047</v>
      </c>
      <c r="BI93" s="41" t="str">
        <f t="shared" si="101"/>
        <v>2,07811574470095+536,990360132442i</v>
      </c>
      <c r="BJ93" s="20">
        <f t="shared" si="149"/>
        <v>54.599394830316506</v>
      </c>
      <c r="BK93" s="43">
        <f t="shared" si="102"/>
        <v>89.778270382565779</v>
      </c>
      <c r="BL93">
        <f t="shared" si="150"/>
        <v>46.929135097814445</v>
      </c>
      <c r="BM93" s="43">
        <f t="shared" si="151"/>
        <v>89.840953233958047</v>
      </c>
    </row>
    <row r="94" spans="14:65" x14ac:dyDescent="0.25">
      <c r="N94" s="9">
        <v>76</v>
      </c>
      <c r="O94" s="34">
        <f t="shared" si="116"/>
        <v>57.543993733715695</v>
      </c>
      <c r="P94" s="33" t="str">
        <f t="shared" si="103"/>
        <v>32,2315671197498</v>
      </c>
      <c r="Q94" s="4" t="str">
        <f t="shared" si="104"/>
        <v>1+0,134849167275188i</v>
      </c>
      <c r="R94" s="4">
        <f t="shared" si="117"/>
        <v>1.0090511869646712</v>
      </c>
      <c r="S94" s="4">
        <f t="shared" si="118"/>
        <v>0.13404059199021665</v>
      </c>
      <c r="T94" s="4" t="str">
        <f t="shared" si="105"/>
        <v>1+0,000162701809174853i</v>
      </c>
      <c r="U94" s="4">
        <f t="shared" si="119"/>
        <v>1.0000000132359392</v>
      </c>
      <c r="V94" s="4">
        <f t="shared" si="120"/>
        <v>1.6270180773917883E-4</v>
      </c>
      <c r="W94" t="str">
        <f t="shared" si="106"/>
        <v>1-0,00095923969128031i</v>
      </c>
      <c r="X94" s="4">
        <f t="shared" si="121"/>
        <v>1.0000004600702868</v>
      </c>
      <c r="Y94" s="4">
        <f t="shared" si="122"/>
        <v>-9.5923939706861808E-4</v>
      </c>
      <c r="Z94" t="str">
        <f t="shared" si="107"/>
        <v>0,999999931584479+0,00124354581423204i</v>
      </c>
      <c r="AA94" s="4">
        <f t="shared" si="123"/>
        <v>1.0000007047873289</v>
      </c>
      <c r="AB94" s="4">
        <f t="shared" si="124"/>
        <v>1.2435452583013614E-3</v>
      </c>
      <c r="AC94" s="47" t="str">
        <f t="shared" si="125"/>
        <v>31,6471444747634-4,33334608546023i</v>
      </c>
      <c r="AD94" s="20">
        <f t="shared" si="126"/>
        <v>30.087362471356613</v>
      </c>
      <c r="AE94" s="43">
        <f t="shared" si="127"/>
        <v>-7.7968483415007555</v>
      </c>
      <c r="AF94" t="str">
        <f t="shared" si="108"/>
        <v>77,9756878975879</v>
      </c>
      <c r="AG94" t="str">
        <f t="shared" si="109"/>
        <v>1+0,137818003065757i</v>
      </c>
      <c r="AH94">
        <f t="shared" si="128"/>
        <v>1.0094522286710912</v>
      </c>
      <c r="AI94">
        <f t="shared" si="129"/>
        <v>0.13695525146807638</v>
      </c>
      <c r="AJ94" t="str">
        <f t="shared" si="110"/>
        <v>1+0,000162701809174853i</v>
      </c>
      <c r="AK94">
        <f t="shared" si="130"/>
        <v>1.0000000132359392</v>
      </c>
      <c r="AL94">
        <f t="shared" si="131"/>
        <v>1.6270180773917883E-4</v>
      </c>
      <c r="AM94" t="str">
        <f t="shared" si="111"/>
        <v>1-0,000405234626206289i</v>
      </c>
      <c r="AN94">
        <f t="shared" si="132"/>
        <v>1.0000000821075476</v>
      </c>
      <c r="AO94">
        <f t="shared" si="133"/>
        <v>-4.0523460402440935E-4</v>
      </c>
      <c r="AP94" s="41" t="str">
        <f t="shared" si="134"/>
        <v>76,5196868915-10,5647021058493i</v>
      </c>
      <c r="AQ94">
        <f t="shared" si="135"/>
        <v>37.757469699367377</v>
      </c>
      <c r="AR94" s="43">
        <f t="shared" si="136"/>
        <v>-7.8608539968943134</v>
      </c>
      <c r="AS94" t="str">
        <f t="shared" si="112"/>
        <v>-0,0000166666666666667</v>
      </c>
      <c r="AT94" t="str">
        <f t="shared" si="113"/>
        <v>2,47559841648937E-06i</v>
      </c>
      <c r="AU94">
        <f t="shared" si="137"/>
        <v>2.4755984164893701E-6</v>
      </c>
      <c r="AV94">
        <f t="shared" si="138"/>
        <v>1.5707963267948966</v>
      </c>
      <c r="AW94" t="str">
        <f t="shared" si="114"/>
        <v>1+0,000926528228698484i</v>
      </c>
      <c r="AX94">
        <f t="shared" si="139"/>
        <v>1.0000004292271871</v>
      </c>
      <c r="AY94">
        <f t="shared" si="140"/>
        <v>9.2652796357116005E-4</v>
      </c>
      <c r="AZ94" t="str">
        <f t="shared" si="115"/>
        <v>1+0,134977420891458i</v>
      </c>
      <c r="BA94">
        <f t="shared" si="141"/>
        <v>1.0090683347278864</v>
      </c>
      <c r="BB94">
        <f t="shared" si="142"/>
        <v>0.13416655291632165</v>
      </c>
      <c r="BC94" s="41" t="str">
        <f t="shared" si="143"/>
        <v>-0,902480633190064+6,73321512331406i</v>
      </c>
      <c r="BD94">
        <f t="shared" si="144"/>
        <v>16.641778898040855</v>
      </c>
      <c r="BE94" s="43">
        <f t="shared" si="145"/>
        <v>97.634091092010379</v>
      </c>
      <c r="BF94" s="41" t="str">
        <f t="shared" si="146"/>
        <v>0,61641641293269+216,99779270622i</v>
      </c>
      <c r="BG94" s="20">
        <f t="shared" si="147"/>
        <v>46.729141369397468</v>
      </c>
      <c r="BH94" s="43">
        <f t="shared" si="148"/>
        <v>89.837242750509645</v>
      </c>
      <c r="BI94" s="41" t="str">
        <f t="shared" si="101"/>
        <v>2,07687651506603+524,757952055056i</v>
      </c>
      <c r="BJ94" s="20">
        <f t="shared" si="149"/>
        <v>54.399248597408238</v>
      </c>
      <c r="BK94" s="43">
        <f t="shared" si="102"/>
        <v>89.773237095116073</v>
      </c>
      <c r="BL94">
        <f t="shared" si="150"/>
        <v>46.729141369397468</v>
      </c>
      <c r="BM94" s="43">
        <f t="shared" si="151"/>
        <v>89.837242750509645</v>
      </c>
    </row>
    <row r="95" spans="14:65" x14ac:dyDescent="0.25">
      <c r="N95" s="9">
        <v>77</v>
      </c>
      <c r="O95" s="34">
        <f t="shared" si="116"/>
        <v>58.884365535558949</v>
      </c>
      <c r="P95" s="33" t="str">
        <f t="shared" si="103"/>
        <v>32,2315671197498</v>
      </c>
      <c r="Q95" s="4" t="str">
        <f t="shared" si="104"/>
        <v>1+0,137990207887595i</v>
      </c>
      <c r="R95" s="4">
        <f t="shared" si="117"/>
        <v>1.0094757537815664</v>
      </c>
      <c r="S95" s="4">
        <f t="shared" si="118"/>
        <v>0.13712424249551408</v>
      </c>
      <c r="T95" s="4" t="str">
        <f t="shared" si="105"/>
        <v>1+0,000166491621160027i</v>
      </c>
      <c r="U95" s="4">
        <f t="shared" si="119"/>
        <v>1.0000000138597298</v>
      </c>
      <c r="V95" s="4">
        <f t="shared" si="120"/>
        <v>1.6649161962167442E-4</v>
      </c>
      <c r="W95" t="str">
        <f t="shared" si="106"/>
        <v>1-0,000981583254004695i</v>
      </c>
      <c r="X95" s="4">
        <f t="shared" si="121"/>
        <v>1.0000004817527262</v>
      </c>
      <c r="Y95" s="4">
        <f t="shared" si="122"/>
        <v>-9.8158293875119543E-4</v>
      </c>
      <c r="Z95" t="str">
        <f t="shared" si="107"/>
        <v>0,999999928360155+0,00127251171728371i</v>
      </c>
      <c r="AA95" s="4">
        <f t="shared" si="123"/>
        <v>1.0000007380029206</v>
      </c>
      <c r="AB95" s="4">
        <f t="shared" si="124"/>
        <v>1.2725111215932787E-3</v>
      </c>
      <c r="AC95" s="47" t="str">
        <f t="shared" si="125"/>
        <v>31,6201161392263-4,43055303248612i</v>
      </c>
      <c r="AD95" s="20">
        <f t="shared" si="126"/>
        <v>30.083708483757388</v>
      </c>
      <c r="AE95" s="43">
        <f t="shared" si="127"/>
        <v>-7.9762511730760464</v>
      </c>
      <c r="AF95" t="str">
        <f t="shared" si="108"/>
        <v>77,9756878975879</v>
      </c>
      <c r="AG95" t="str">
        <f t="shared" si="109"/>
        <v>1+0,141028196747317i</v>
      </c>
      <c r="AH95">
        <f t="shared" si="128"/>
        <v>1.0098955155251457</v>
      </c>
      <c r="AI95">
        <f t="shared" si="129"/>
        <v>0.14010423027981828</v>
      </c>
      <c r="AJ95" t="str">
        <f t="shared" si="110"/>
        <v>1+0,000166491621160027i</v>
      </c>
      <c r="AK95">
        <f t="shared" si="130"/>
        <v>1.0000000138597298</v>
      </c>
      <c r="AL95">
        <f t="shared" si="131"/>
        <v>1.6649161962167442E-4</v>
      </c>
      <c r="AM95" t="str">
        <f t="shared" si="111"/>
        <v>1-0,000414673753226406i</v>
      </c>
      <c r="AN95">
        <f t="shared" si="132"/>
        <v>1.0000000859771572</v>
      </c>
      <c r="AO95">
        <f t="shared" si="133"/>
        <v>-4.1467372945809382E-4</v>
      </c>
      <c r="AP95" s="41" t="str">
        <f t="shared" si="134"/>
        <v>76,4524058279838-10,8012971033864i</v>
      </c>
      <c r="AQ95">
        <f t="shared" si="135"/>
        <v>37.753656288469216</v>
      </c>
      <c r="AR95" s="43">
        <f t="shared" si="136"/>
        <v>-8.0416008744068677</v>
      </c>
      <c r="AS95" t="str">
        <f t="shared" si="112"/>
        <v>-0,0000166666666666667</v>
      </c>
      <c r="AT95" t="str">
        <f t="shared" si="113"/>
        <v>0,0000025332625112949i</v>
      </c>
      <c r="AU95">
        <f t="shared" si="137"/>
        <v>2.5332625112949E-6</v>
      </c>
      <c r="AV95">
        <f t="shared" si="138"/>
        <v>1.5707963267948966</v>
      </c>
      <c r="AW95" t="str">
        <f t="shared" si="114"/>
        <v>1+0,000948109843577459i</v>
      </c>
      <c r="AX95">
        <f t="shared" si="139"/>
        <v>1.0000004494560368</v>
      </c>
      <c r="AY95">
        <f t="shared" si="140"/>
        <v>9.4810955948841993E-4</v>
      </c>
      <c r="AZ95" t="str">
        <f t="shared" si="115"/>
        <v>1+0,138121448914359i</v>
      </c>
      <c r="BA95">
        <f t="shared" si="141"/>
        <v>1.009493702134987</v>
      </c>
      <c r="BB95">
        <f t="shared" si="142"/>
        <v>0.13725302892845315</v>
      </c>
      <c r="BC95" s="41" t="str">
        <f t="shared" si="143"/>
        <v>-0,902480596677793+6,57998694579898i</v>
      </c>
      <c r="BD95">
        <f t="shared" si="144"/>
        <v>16.445439441541367</v>
      </c>
      <c r="BE95" s="43">
        <f t="shared" si="145"/>
        <v>97.809696606712663</v>
      </c>
      <c r="BF95" s="41" t="str">
        <f t="shared" si="146"/>
        <v>0,61643983607869+212,058439565127i</v>
      </c>
      <c r="BG95" s="20">
        <f t="shared" si="147"/>
        <v>46.529147925298737</v>
      </c>
      <c r="BH95" s="43">
        <f t="shared" si="148"/>
        <v>89.833445433636626</v>
      </c>
      <c r="BI95" s="41" t="str">
        <f t="shared" si="101"/>
        <v>2,07558110888725+512,803793377818i</v>
      </c>
      <c r="BJ95" s="20">
        <f t="shared" si="149"/>
        <v>54.199095730010598</v>
      </c>
      <c r="BK95" s="43">
        <f t="shared" si="102"/>
        <v>89.76809573230581</v>
      </c>
      <c r="BL95">
        <f t="shared" si="150"/>
        <v>46.529147925298737</v>
      </c>
      <c r="BM95" s="43">
        <f t="shared" si="151"/>
        <v>89.833445433636626</v>
      </c>
    </row>
    <row r="96" spans="14:65" x14ac:dyDescent="0.25">
      <c r="N96" s="9">
        <v>78</v>
      </c>
      <c r="O96" s="34">
        <f t="shared" si="116"/>
        <v>60.255958607435822</v>
      </c>
      <c r="P96" s="33" t="str">
        <f t="shared" si="103"/>
        <v>32,2315671197498</v>
      </c>
      <c r="Q96" s="4" t="str">
        <f t="shared" si="104"/>
        <v>1+0,141204412734741i</v>
      </c>
      <c r="R96" s="4">
        <f t="shared" si="117"/>
        <v>1.009920138513815</v>
      </c>
      <c r="S96" s="4">
        <f t="shared" si="118"/>
        <v>0.14027700565066939</v>
      </c>
      <c r="T96" s="4" t="str">
        <f t="shared" si="105"/>
        <v>1+0,000170369709206518i</v>
      </c>
      <c r="U96" s="4">
        <f t="shared" si="119"/>
        <v>1.0000000145129189</v>
      </c>
      <c r="V96" s="4">
        <f t="shared" si="120"/>
        <v>1.703697075581435E-4</v>
      </c>
      <c r="W96" t="str">
        <f t="shared" si="106"/>
        <v>1-0,00100444726516314i</v>
      </c>
      <c r="X96" s="4">
        <f t="shared" si="121"/>
        <v>1.000000504457027</v>
      </c>
      <c r="Y96" s="4">
        <f t="shared" si="122"/>
        <v>-1.0044469273629386E-3</v>
      </c>
      <c r="Z96" t="str">
        <f t="shared" si="107"/>
        <v>0,999999924983873+0,00130215232289157i</v>
      </c>
      <c r="AA96" s="4">
        <f t="shared" si="123"/>
        <v>1.0000007727839131</v>
      </c>
      <c r="AB96" s="4">
        <f t="shared" si="124"/>
        <v>1.3021516845978E-3</v>
      </c>
      <c r="AC96" s="47" t="str">
        <f t="shared" si="125"/>
        <v>31,5918626798196-4,52976435237092i</v>
      </c>
      <c r="AD96" s="20">
        <f t="shared" si="126"/>
        <v>30.079885581072887</v>
      </c>
      <c r="AE96" s="43">
        <f t="shared" si="127"/>
        <v>-8.1596772868122613</v>
      </c>
      <c r="AF96" t="str">
        <f t="shared" si="108"/>
        <v>77,9756878975879</v>
      </c>
      <c r="AG96" t="str">
        <f t="shared" si="109"/>
        <v>1+0,144313165445521i</v>
      </c>
      <c r="AH96">
        <f t="shared" si="128"/>
        <v>1.0103594853916631</v>
      </c>
      <c r="AI96">
        <f t="shared" si="129"/>
        <v>0.14332366496798779</v>
      </c>
      <c r="AJ96" t="str">
        <f t="shared" si="110"/>
        <v>1+0,000170369709206518i</v>
      </c>
      <c r="AK96">
        <f t="shared" si="130"/>
        <v>1.0000000145129189</v>
      </c>
      <c r="AL96">
        <f t="shared" si="131"/>
        <v>1.703697075581435E-4</v>
      </c>
      <c r="AM96" t="str">
        <f t="shared" si="111"/>
        <v>1-0,00042433274575934i</v>
      </c>
      <c r="AN96">
        <f t="shared" si="132"/>
        <v>1.0000000900291355</v>
      </c>
      <c r="AO96">
        <f t="shared" si="133"/>
        <v>-4.2433272029113476E-4</v>
      </c>
      <c r="AP96" s="41" t="str">
        <f t="shared" si="134"/>
        <v>76,3820803740498-11,0427427445691i</v>
      </c>
      <c r="AQ96">
        <f t="shared" si="135"/>
        <v>37.749666742750961</v>
      </c>
      <c r="AR96" s="43">
        <f t="shared" si="136"/>
        <v>-8.2263921157947362</v>
      </c>
      <c r="AS96" t="str">
        <f t="shared" si="112"/>
        <v>-0,0000166666666666667</v>
      </c>
      <c r="AT96" t="str">
        <f t="shared" si="113"/>
        <v>2,59226977541562E-06i</v>
      </c>
      <c r="AU96">
        <f t="shared" si="137"/>
        <v>2.5922697754156199E-6</v>
      </c>
      <c r="AV96">
        <f t="shared" si="138"/>
        <v>1.5707963267948966</v>
      </c>
      <c r="AW96" t="str">
        <f t="shared" si="114"/>
        <v>1+0,000970194158845215i</v>
      </c>
      <c r="AX96">
        <f t="shared" si="139"/>
        <v>1.0000004706382422</v>
      </c>
      <c r="AY96">
        <f t="shared" si="140"/>
        <v>9.7019385443833297E-4</v>
      </c>
      <c r="AZ96" t="str">
        <f t="shared" si="115"/>
        <v>1+0,141338710757727i</v>
      </c>
      <c r="BA96">
        <f t="shared" si="141"/>
        <v>1.0099389244695227</v>
      </c>
      <c r="BB96">
        <f t="shared" si="142"/>
        <v>0.14040867584526628</v>
      </c>
      <c r="BC96" s="41" t="str">
        <f t="shared" si="143"/>
        <v>-0,902480558444747+6,4302475644557i</v>
      </c>
      <c r="BD96">
        <f t="shared" si="144"/>
        <v>16.24926919679044</v>
      </c>
      <c r="BE96" s="43">
        <f t="shared" si="145"/>
        <v>97.989236519785379</v>
      </c>
      <c r="BF96" s="41" t="str">
        <f t="shared" si="146"/>
        <v>0,616464320798006+207,23152231588i</v>
      </c>
      <c r="BG96" s="20">
        <f t="shared" si="147"/>
        <v>46.329154777863337</v>
      </c>
      <c r="BH96" s="43">
        <f t="shared" si="148"/>
        <v>89.829559232973125</v>
      </c>
      <c r="BI96" s="41" t="str">
        <f t="shared" si="101"/>
        <v>2,0742270870323+501,121546932174i</v>
      </c>
      <c r="BJ96" s="20">
        <f t="shared" si="149"/>
        <v>53.998935939541404</v>
      </c>
      <c r="BK96" s="43">
        <f t="shared" si="102"/>
        <v>89.762844403990641</v>
      </c>
      <c r="BL96">
        <f t="shared" si="150"/>
        <v>46.329154777863337</v>
      </c>
      <c r="BM96" s="43">
        <f t="shared" si="151"/>
        <v>89.829559232973125</v>
      </c>
    </row>
    <row r="97" spans="14:65" x14ac:dyDescent="0.25">
      <c r="N97" s="9">
        <v>79</v>
      </c>
      <c r="O97" s="34">
        <f t="shared" si="116"/>
        <v>61.659500186148257</v>
      </c>
      <c r="P97" s="33" t="str">
        <f t="shared" si="103"/>
        <v>32,2315671197498</v>
      </c>
      <c r="Q97" s="4" t="str">
        <f t="shared" si="104"/>
        <v>1+0,144493486030579i</v>
      </c>
      <c r="R97" s="4">
        <f t="shared" si="117"/>
        <v>1.0103852569714529</v>
      </c>
      <c r="S97" s="4">
        <f t="shared" si="118"/>
        <v>0.14350030225528213</v>
      </c>
      <c r="T97" s="4" t="str">
        <f t="shared" si="105"/>
        <v>1+0,00017433812952794i</v>
      </c>
      <c r="U97" s="4">
        <f t="shared" si="119"/>
        <v>1.0000000151968915</v>
      </c>
      <c r="V97" s="4">
        <f t="shared" si="120"/>
        <v>1.7433812776167492E-4</v>
      </c>
      <c r="W97" t="str">
        <f t="shared" si="106"/>
        <v>1-0,00102784384755701i</v>
      </c>
      <c r="X97" s="4">
        <f t="shared" si="121"/>
        <v>1.000000528231348</v>
      </c>
      <c r="Y97" s="4">
        <f t="shared" si="122"/>
        <v>-1.0278434855975833E-3</v>
      </c>
      <c r="Z97" t="str">
        <f t="shared" si="107"/>
        <v>0,999999921448472+0,00133248334689705i</v>
      </c>
      <c r="AA97" s="4">
        <f t="shared" si="123"/>
        <v>1.0000008092040826</v>
      </c>
      <c r="AB97" s="4">
        <f t="shared" si="124"/>
        <v>1.3324826629529823E-3</v>
      </c>
      <c r="AC97" s="47" t="str">
        <f t="shared" si="125"/>
        <v>31,5623309141524-4,63100896581139i</v>
      </c>
      <c r="AD97" s="20">
        <f t="shared" si="126"/>
        <v>30.075886113837555</v>
      </c>
      <c r="AE97" s="43">
        <f t="shared" si="127"/>
        <v>-8.3472095657366907</v>
      </c>
      <c r="AF97" t="str">
        <f t="shared" si="108"/>
        <v>77,9756878975879</v>
      </c>
      <c r="AG97" t="str">
        <f t="shared" si="109"/>
        <v>1+0,147674650894255i</v>
      </c>
      <c r="AH97">
        <f t="shared" si="128"/>
        <v>1.010845093234735</v>
      </c>
      <c r="AI97">
        <f t="shared" si="129"/>
        <v>0.14661499543061918</v>
      </c>
      <c r="AJ97" t="str">
        <f t="shared" si="110"/>
        <v>1+0,00017433812952794i</v>
      </c>
      <c r="AK97">
        <f t="shared" si="130"/>
        <v>1.0000000151968915</v>
      </c>
      <c r="AL97">
        <f t="shared" si="131"/>
        <v>1.7433812776167492E-4</v>
      </c>
      <c r="AM97" t="str">
        <f t="shared" si="111"/>
        <v>1-0,000434216725130784i</v>
      </c>
      <c r="AN97">
        <f t="shared" si="132"/>
        <v>1.0000000942720777</v>
      </c>
      <c r="AO97">
        <f t="shared" si="133"/>
        <v>-4.3421669784111054E-4</v>
      </c>
      <c r="AP97" s="41" t="str">
        <f t="shared" si="134"/>
        <v>76,3085788715535-11,2891069573554i</v>
      </c>
      <c r="AQ97">
        <f t="shared" si="135"/>
        <v>37.745493099954274</v>
      </c>
      <c r="AR97" s="43">
        <f t="shared" si="136"/>
        <v>-8.4153103967557925</v>
      </c>
      <c r="AS97" t="str">
        <f t="shared" si="112"/>
        <v>-0,0000166666666666667</v>
      </c>
      <c r="AT97" t="str">
        <f t="shared" si="113"/>
        <v>2,65265149528401E-06i</v>
      </c>
      <c r="AU97">
        <f t="shared" si="137"/>
        <v>2.6526514952840101E-6</v>
      </c>
      <c r="AV97">
        <f t="shared" si="138"/>
        <v>1.5707963267948966</v>
      </c>
      <c r="AW97" t="str">
        <f t="shared" si="114"/>
        <v>1+0,00099279288389803i</v>
      </c>
      <c r="AX97">
        <f t="shared" si="139"/>
        <v>1.0000004928187338</v>
      </c>
      <c r="AY97">
        <f t="shared" si="140"/>
        <v>9.9279255772018789E-4</v>
      </c>
      <c r="AZ97" t="str">
        <f t="shared" si="115"/>
        <v>1+0,144630912256379i</v>
      </c>
      <c r="BA97">
        <f t="shared" si="141"/>
        <v>1.0104049192180888</v>
      </c>
      <c r="BB97">
        <f t="shared" si="142"/>
        <v>0.143634915306461</v>
      </c>
      <c r="BC97" s="41" t="str">
        <f t="shared" si="143"/>
        <v>-0,902480518409844+6,28391758548198i</v>
      </c>
      <c r="BD97">
        <f t="shared" si="144"/>
        <v>16.053275826083233</v>
      </c>
      <c r="BE97" s="43">
        <f t="shared" si="145"/>
        <v>98.172791614289878</v>
      </c>
      <c r="BF97" s="41" t="str">
        <f t="shared" si="146"/>
        <v>0,616489913159608+202,51448164247i</v>
      </c>
      <c r="BG97" s="20">
        <f t="shared" si="147"/>
        <v>46.129161939920785</v>
      </c>
      <c r="BH97" s="43">
        <f t="shared" si="148"/>
        <v>89.825582048553201</v>
      </c>
      <c r="BI97" s="41" t="str">
        <f t="shared" si="101"/>
        <v>2,07281191459451+489,705019793352i</v>
      </c>
      <c r="BJ97" s="20">
        <f t="shared" si="149"/>
        <v>53.798768926037503</v>
      </c>
      <c r="BK97" s="43">
        <f t="shared" si="102"/>
        <v>89.757481217534092</v>
      </c>
      <c r="BL97">
        <f t="shared" si="150"/>
        <v>46.129161939920785</v>
      </c>
      <c r="BM97" s="43">
        <f t="shared" si="151"/>
        <v>89.825582048553201</v>
      </c>
    </row>
    <row r="98" spans="14:65" x14ac:dyDescent="0.25">
      <c r="N98" s="9">
        <v>80</v>
      </c>
      <c r="O98" s="34">
        <f t="shared" si="116"/>
        <v>63.095734448019364</v>
      </c>
      <c r="P98" s="33" t="str">
        <f t="shared" si="103"/>
        <v>32,2315671197498</v>
      </c>
      <c r="Q98" s="4" t="str">
        <f t="shared" si="104"/>
        <v>1+0,147859171685309i</v>
      </c>
      <c r="R98" s="4">
        <f t="shared" si="117"/>
        <v>1.0108720664117026</v>
      </c>
      <c r="S98" s="4">
        <f t="shared" si="118"/>
        <v>0.14679557329273754</v>
      </c>
      <c r="T98" s="4" t="str">
        <f t="shared" si="105"/>
        <v>1+0,000178398986233275i</v>
      </c>
      <c r="U98" s="4">
        <f t="shared" si="119"/>
        <v>1.0000000159130991</v>
      </c>
      <c r="V98" s="4">
        <f t="shared" si="120"/>
        <v>1.7839898434068787E-4</v>
      </c>
      <c r="W98" t="str">
        <f t="shared" si="106"/>
        <v>1-0,00105178540636398i</v>
      </c>
      <c r="X98" s="4">
        <f t="shared" si="121"/>
        <v>1.0000005531261176</v>
      </c>
      <c r="Y98" s="4">
        <f t="shared" si="122"/>
        <v>-1.0517850185174779E-3</v>
      </c>
      <c r="Z98" t="str">
        <f t="shared" si="107"/>
        <v>0,999999917746452+0,00136352087121055i</v>
      </c>
      <c r="AA98" s="4">
        <f t="shared" si="123"/>
        <v>1.0000008473406796</v>
      </c>
      <c r="AB98" s="4">
        <f t="shared" si="124"/>
        <v>1.363520138351312E-3</v>
      </c>
      <c r="AC98" s="47" t="str">
        <f t="shared" si="125"/>
        <v>31,5314655726843-4,73431529284861i</v>
      </c>
      <c r="AD98" s="20">
        <f t="shared" si="126"/>
        <v>30.071702101185668</v>
      </c>
      <c r="AE98" s="43">
        <f t="shared" si="127"/>
        <v>-8.538932083729831</v>
      </c>
      <c r="AF98" t="str">
        <f t="shared" si="108"/>
        <v>77,9756878975879</v>
      </c>
      <c r="AG98" t="str">
        <f t="shared" si="109"/>
        <v>1+0,151114435397597i</v>
      </c>
      <c r="AH98">
        <f t="shared" si="128"/>
        <v>1.011353337160428</v>
      </c>
      <c r="AI98">
        <f t="shared" si="129"/>
        <v>0.1499796813902054</v>
      </c>
      <c r="AJ98" t="str">
        <f t="shared" si="110"/>
        <v>1+0,000178398986233275i</v>
      </c>
      <c r="AK98">
        <f t="shared" si="130"/>
        <v>1.0000000159130991</v>
      </c>
      <c r="AL98">
        <f t="shared" si="131"/>
        <v>1.7839898434068787E-4</v>
      </c>
      <c r="AM98" t="str">
        <f t="shared" si="111"/>
        <v>1-0,000444330931957429i</v>
      </c>
      <c r="AN98">
        <f t="shared" si="132"/>
        <v>1.0000000987149837</v>
      </c>
      <c r="AO98">
        <f t="shared" si="133"/>
        <v>-4.4433090271601722E-4</v>
      </c>
      <c r="AP98" s="41" t="str">
        <f t="shared" si="134"/>
        <v>76,2317645428918-11,5404562846634i</v>
      </c>
      <c r="AQ98">
        <f t="shared" si="135"/>
        <v>37.741127054203744</v>
      </c>
      <c r="AR98" s="43">
        <f t="shared" si="136"/>
        <v>-8.6084395329362433</v>
      </c>
      <c r="AS98" t="str">
        <f t="shared" si="112"/>
        <v>-0,0000166666666666667</v>
      </c>
      <c r="AT98" t="str">
        <f t="shared" si="113"/>
        <v>2,71443968608719E-06i</v>
      </c>
      <c r="AU98">
        <f t="shared" si="137"/>
        <v>2.7144396860871902E-6</v>
      </c>
      <c r="AV98">
        <f t="shared" si="138"/>
        <v>1.5707963267948966</v>
      </c>
      <c r="AW98" t="str">
        <f t="shared" si="114"/>
        <v>1+0,00101591800087905i</v>
      </c>
      <c r="AX98">
        <f t="shared" si="139"/>
        <v>1.0000005160445591</v>
      </c>
      <c r="AY98">
        <f t="shared" si="140"/>
        <v>1.015917651373205E-3</v>
      </c>
      <c r="AZ98" t="str">
        <f t="shared" si="115"/>
        <v>1+0,147999798979125i</v>
      </c>
      <c r="BA98">
        <f t="shared" si="141"/>
        <v>1.0108926453871654</v>
      </c>
      <c r="BB98">
        <f t="shared" si="142"/>
        <v>0.14693318912092587</v>
      </c>
      <c r="BC98" s="41" t="str">
        <f t="shared" si="143"/>
        <v>-0,902480476488155+6,14091942278585i</v>
      </c>
      <c r="BD98">
        <f t="shared" si="144"/>
        <v>15.857467323613841</v>
      </c>
      <c r="BE98" s="43">
        <f t="shared" si="145"/>
        <v>98.360443813270052</v>
      </c>
      <c r="BF98" s="41" t="str">
        <f t="shared" si="146"/>
        <v>0,616516661040126+197,904816485536i</v>
      </c>
      <c r="BG98" s="20">
        <f t="shared" si="147"/>
        <v>45.929169424799532</v>
      </c>
      <c r="BH98" s="43">
        <f t="shared" si="148"/>
        <v>89.821511729540234</v>
      </c>
      <c r="BI98" s="41" t="str">
        <f t="shared" si="101"/>
        <v>2,07133295809868+478,548160001356i</v>
      </c>
      <c r="BJ98" s="20">
        <f t="shared" si="149"/>
        <v>53.598594377817584</v>
      </c>
      <c r="BK98" s="43">
        <f t="shared" si="102"/>
        <v>89.752004280333807</v>
      </c>
      <c r="BL98">
        <f t="shared" si="150"/>
        <v>45.929169424799532</v>
      </c>
      <c r="BM98" s="43">
        <f t="shared" si="151"/>
        <v>89.821511729540234</v>
      </c>
    </row>
    <row r="99" spans="14:65" x14ac:dyDescent="0.25">
      <c r="N99" s="9">
        <v>81</v>
      </c>
      <c r="O99" s="34">
        <f t="shared" si="116"/>
        <v>64.565422903465588</v>
      </c>
      <c r="P99" s="33" t="str">
        <f t="shared" si="103"/>
        <v>32,2315671197498</v>
      </c>
      <c r="Q99" s="4" t="str">
        <f t="shared" si="104"/>
        <v>1+0,151303254230013i</v>
      </c>
      <c r="R99" s="4">
        <f t="shared" si="117"/>
        <v>1.0113815673328201</v>
      </c>
      <c r="S99" s="4">
        <f t="shared" si="118"/>
        <v>0.15016427954864481</v>
      </c>
      <c r="T99" s="4" t="str">
        <f t="shared" si="105"/>
        <v>1+0,000182554432442501i</v>
      </c>
      <c r="U99" s="4">
        <f t="shared" si="119"/>
        <v>1.0000000166630603</v>
      </c>
      <c r="V99" s="4">
        <f t="shared" si="120"/>
        <v>1.8255443041455735E-4</v>
      </c>
      <c r="W99" t="str">
        <f t="shared" si="106"/>
        <v>1-0,00107628463571543i</v>
      </c>
      <c r="X99" s="4">
        <f t="shared" si="121"/>
        <v>1.0000005791941409</v>
      </c>
      <c r="Y99" s="4">
        <f t="shared" si="122"/>
        <v>-1.0762842201304287E-3</v>
      </c>
      <c r="Z99" t="str">
        <f t="shared" si="107"/>
        <v>0,999999913869962+0,00139528135233831i</v>
      </c>
      <c r="AA99" s="4">
        <f t="shared" si="123"/>
        <v>1.000000887274598</v>
      </c>
      <c r="AB99" s="4">
        <f t="shared" si="124"/>
        <v>1.3952805670655257E-3</v>
      </c>
      <c r="AC99" s="47" t="str">
        <f t="shared" si="125"/>
        <v>31,4992092379187-4,83971116839351i</v>
      </c>
      <c r="AD99" s="20">
        <f t="shared" si="126"/>
        <v>30.067325217908405</v>
      </c>
      <c r="AE99" s="43">
        <f t="shared" si="127"/>
        <v>-8.7349300844653079</v>
      </c>
      <c r="AF99" t="str">
        <f t="shared" si="108"/>
        <v>77,9756878975879</v>
      </c>
      <c r="AG99" t="str">
        <f t="shared" si="109"/>
        <v>1+0,154634342774824i</v>
      </c>
      <c r="AH99">
        <f t="shared" si="128"/>
        <v>1.0118852602767776</v>
      </c>
      <c r="AI99">
        <f t="shared" si="129"/>
        <v>0.15341920195409267</v>
      </c>
      <c r="AJ99" t="str">
        <f t="shared" si="110"/>
        <v>1+0,000182554432442501i</v>
      </c>
      <c r="AK99">
        <f t="shared" si="130"/>
        <v>1.0000000166630603</v>
      </c>
      <c r="AL99">
        <f t="shared" si="131"/>
        <v>1.8255443041455735E-4</v>
      </c>
      <c r="AM99" t="str">
        <f t="shared" si="111"/>
        <v>1-0,000454680728925614i</v>
      </c>
      <c r="AN99">
        <f t="shared" si="132"/>
        <v>1.0000001033672772</v>
      </c>
      <c r="AO99">
        <f t="shared" si="133"/>
        <v>-4.5468069759287691E-4</v>
      </c>
      <c r="AP99" s="41" t="str">
        <f t="shared" si="134"/>
        <v>76,1514953466318-11,7968556694098i</v>
      </c>
      <c r="AQ99">
        <f t="shared" si="135"/>
        <v>37.736559942714024</v>
      </c>
      <c r="AR99" s="43">
        <f t="shared" si="136"/>
        <v>-8.8058644548387299</v>
      </c>
      <c r="AS99" t="str">
        <f t="shared" si="112"/>
        <v>-0,0000166666666666667</v>
      </c>
      <c r="AT99" t="str">
        <f t="shared" si="113"/>
        <v>2,77766710874179E-06i</v>
      </c>
      <c r="AU99">
        <f t="shared" si="137"/>
        <v>2.7776671087417902E-6</v>
      </c>
      <c r="AV99">
        <f t="shared" si="138"/>
        <v>1.5707963267948966</v>
      </c>
      <c r="AW99" t="str">
        <f t="shared" si="114"/>
        <v>1+0,00103958177103141i</v>
      </c>
      <c r="AX99">
        <f t="shared" si="139"/>
        <v>1.0000005403649832</v>
      </c>
      <c r="AY99">
        <f t="shared" si="140"/>
        <v>1.0395813965291608E-3</v>
      </c>
      <c r="AZ99" t="str">
        <f t="shared" si="115"/>
        <v>1+0,151447157154299i</v>
      </c>
      <c r="BA99">
        <f t="shared" si="141"/>
        <v>1.01140310529982</v>
      </c>
      <c r="BB99">
        <f t="shared" si="142"/>
        <v>0.15030495888273501</v>
      </c>
      <c r="BC99" s="41" t="str">
        <f t="shared" si="143"/>
        <v>-0,902480432590764+6,00117725684831i</v>
      </c>
      <c r="BD99">
        <f t="shared" si="144"/>
        <v>15.661852028431893</v>
      </c>
      <c r="BE99" s="43">
        <f t="shared" si="145"/>
        <v>98.552276157386657</v>
      </c>
      <c r="BF99" s="41" t="str">
        <f t="shared" si="146"/>
        <v>0,616544614174035+193,40008271617i</v>
      </c>
      <c r="BG99" s="20">
        <f t="shared" si="147"/>
        <v>45.729177246340299</v>
      </c>
      <c r="BH99" s="43">
        <f t="shared" si="148"/>
        <v>89.817346072921353</v>
      </c>
      <c r="BI99" s="41" t="str">
        <f t="shared" si="101"/>
        <v>2,06978748272232+467,645053356937i</v>
      </c>
      <c r="BJ99" s="20">
        <f t="shared" si="149"/>
        <v>53.398411971145933</v>
      </c>
      <c r="BK99" s="43">
        <f t="shared" si="102"/>
        <v>89.746411702547931</v>
      </c>
      <c r="BL99">
        <f t="shared" si="150"/>
        <v>45.729177246340299</v>
      </c>
      <c r="BM99" s="43">
        <f t="shared" si="151"/>
        <v>89.817346072921353</v>
      </c>
    </row>
    <row r="100" spans="14:65" x14ac:dyDescent="0.25">
      <c r="N100" s="9">
        <v>82</v>
      </c>
      <c r="O100" s="34">
        <f t="shared" si="116"/>
        <v>66.069344800759623</v>
      </c>
      <c r="P100" s="33" t="str">
        <f t="shared" si="103"/>
        <v>32,2315671197498</v>
      </c>
      <c r="Q100" s="4" t="str">
        <f t="shared" si="104"/>
        <v>1+0,154827559762846i</v>
      </c>
      <c r="R100" s="4">
        <f t="shared" si="117"/>
        <v>1.0119148053379383</v>
      </c>
      <c r="S100" s="4">
        <f t="shared" si="118"/>
        <v>0.15360790116779205</v>
      </c>
      <c r="T100" s="4" t="str">
        <f t="shared" si="105"/>
        <v>1+0,000186806671428202i</v>
      </c>
      <c r="U100" s="4">
        <f t="shared" si="119"/>
        <v>1.0000000174483661</v>
      </c>
      <c r="V100" s="4">
        <f t="shared" si="120"/>
        <v>1.8680666925522123E-4</v>
      </c>
      <c r="W100" t="str">
        <f t="shared" si="106"/>
        <v>1-0,00110135452542704i</v>
      </c>
      <c r="X100" s="4">
        <f t="shared" si="121"/>
        <v>1.0000006064907114</v>
      </c>
      <c r="Y100" s="4">
        <f t="shared" si="122"/>
        <v>-1.1013540801197025E-3</v>
      </c>
      <c r="Z100" t="str">
        <f t="shared" si="107"/>
        <v>0,999999909810778+0,00142778163010781i</v>
      </c>
      <c r="AA100" s="4">
        <f t="shared" si="123"/>
        <v>1.0000009290905421</v>
      </c>
      <c r="AB100" s="4">
        <f t="shared" si="124"/>
        <v>1.4277807886729043E-3</v>
      </c>
      <c r="AC100" s="47" t="str">
        <f t="shared" si="125"/>
        <v>31,4655022839492-4,94722375184242i</v>
      </c>
      <c r="AD100" s="20">
        <f t="shared" si="126"/>
        <v>30.06274678114054</v>
      </c>
      <c r="AE100" s="43">
        <f t="shared" si="127"/>
        <v>-8.935289956845148</v>
      </c>
      <c r="AF100" t="str">
        <f t="shared" si="108"/>
        <v>77,9756878975879</v>
      </c>
      <c r="AG100" t="str">
        <f t="shared" si="109"/>
        <v>1+0,158236239327418i</v>
      </c>
      <c r="AH100">
        <f t="shared" si="128"/>
        <v>1.0124419526256723</v>
      </c>
      <c r="AI100">
        <f t="shared" si="129"/>
        <v>0.15693505510933994</v>
      </c>
      <c r="AJ100" t="str">
        <f t="shared" si="110"/>
        <v>1+0,000186806671428202i</v>
      </c>
      <c r="AK100">
        <f t="shared" si="130"/>
        <v>1.0000000174483661</v>
      </c>
      <c r="AL100">
        <f t="shared" si="131"/>
        <v>1.8680666925522123E-4</v>
      </c>
      <c r="AM100" t="str">
        <f t="shared" si="111"/>
        <v>1-0,000465271603634686i</v>
      </c>
      <c r="AN100">
        <f t="shared" si="132"/>
        <v>1.0000001082388268</v>
      </c>
      <c r="AO100">
        <f t="shared" si="133"/>
        <v>-4.6527157006105355E-4</v>
      </c>
      <c r="AP100" s="41" t="str">
        <f t="shared" si="134"/>
        <v>76,0676238345923-12,0583682248027i</v>
      </c>
      <c r="AQ100">
        <f t="shared" si="135"/>
        <v>37.731782732129247</v>
      </c>
      <c r="AR100" s="43">
        <f t="shared" si="136"/>
        <v>-9.007671178976862</v>
      </c>
      <c r="AS100" t="str">
        <f t="shared" si="112"/>
        <v>-0,0000166666666666667</v>
      </c>
      <c r="AT100" t="str">
        <f t="shared" si="113"/>
        <v>2,84236728726422E-06i</v>
      </c>
      <c r="AU100">
        <f t="shared" si="137"/>
        <v>2.8423672872642202E-6</v>
      </c>
      <c r="AV100">
        <f t="shared" si="138"/>
        <v>1.5707963267948966</v>
      </c>
      <c r="AW100" t="str">
        <f t="shared" si="114"/>
        <v>1+0,00106379674119926i</v>
      </c>
      <c r="AX100">
        <f t="shared" si="139"/>
        <v>1.0000005658315934</v>
      </c>
      <c r="AY100">
        <f t="shared" si="140"/>
        <v>1.0637963399128824E-3</v>
      </c>
      <c r="AZ100" t="str">
        <f t="shared" si="115"/>
        <v>1+0,154974814616836i</v>
      </c>
      <c r="BA100">
        <f t="shared" si="141"/>
        <v>1.0119373464624788</v>
      </c>
      <c r="BB100">
        <f t="shared" si="142"/>
        <v>0.15375170552546036</v>
      </c>
      <c r="BC100" s="41" t="str">
        <f t="shared" si="143"/>
        <v>-0,902480386624555+5,86461699452305i</v>
      </c>
      <c r="BD100">
        <f t="shared" si="144"/>
        <v>15.466438637770217</v>
      </c>
      <c r="BE100" s="43">
        <f t="shared" si="145"/>
        <v>98.748372779008662</v>
      </c>
      <c r="BF100" s="41" t="str">
        <f t="shared" si="146"/>
        <v>0,616573824208846+188,997891839933i</v>
      </c>
      <c r="BG100" s="20">
        <f t="shared" si="147"/>
        <v>45.529185418910743</v>
      </c>
      <c r="BH100" s="43">
        <f t="shared" si="148"/>
        <v>89.813082822163508</v>
      </c>
      <c r="BI100" s="41" t="str">
        <f t="shared" si="101"/>
        <v>2,0681726495406+456,989920290918i</v>
      </c>
      <c r="BJ100" s="20">
        <f t="shared" si="149"/>
        <v>53.198221369899471</v>
      </c>
      <c r="BK100" s="43">
        <f t="shared" si="102"/>
        <v>89.740701600031798</v>
      </c>
      <c r="BL100">
        <f t="shared" si="150"/>
        <v>45.529185418910743</v>
      </c>
      <c r="BM100" s="43">
        <f t="shared" si="151"/>
        <v>89.813082822163508</v>
      </c>
    </row>
    <row r="101" spans="14:65" x14ac:dyDescent="0.25">
      <c r="N101" s="9">
        <v>83</v>
      </c>
      <c r="O101" s="34">
        <f t="shared" si="116"/>
        <v>67.60829753919819</v>
      </c>
      <c r="P101" s="33" t="str">
        <f t="shared" si="103"/>
        <v>32,2315671197498</v>
      </c>
      <c r="Q101" s="4" t="str">
        <f t="shared" si="104"/>
        <v>1+0,15843395691725i</v>
      </c>
      <c r="R101" s="4">
        <f t="shared" si="117"/>
        <v>1.0124728730709072</v>
      </c>
      <c r="S101" s="4">
        <f t="shared" si="118"/>
        <v>0.15712793714532688</v>
      </c>
      <c r="T101" s="4" t="str">
        <f t="shared" si="105"/>
        <v>1+0,000191157957783772i</v>
      </c>
      <c r="U101" s="4">
        <f t="shared" si="119"/>
        <v>1.0000000182706823</v>
      </c>
      <c r="V101" s="4">
        <f t="shared" si="120"/>
        <v>1.9115795545538117E-4</v>
      </c>
      <c r="W101" t="str">
        <f t="shared" si="106"/>
        <v>1-0,00112700836788619i</v>
      </c>
      <c r="X101" s="4">
        <f t="shared" si="121"/>
        <v>1.0000006350737289</v>
      </c>
      <c r="Y101" s="4">
        <f t="shared" si="122"/>
        <v>-1.1270078907307975E-3</v>
      </c>
      <c r="Z101" t="str">
        <f t="shared" si="107"/>
        <v>0,999999905560291+0,00146103893659651i</v>
      </c>
      <c r="AA101" s="4">
        <f t="shared" si="123"/>
        <v>1.0000009728772095</v>
      </c>
      <c r="AB101" s="4">
        <f t="shared" si="124"/>
        <v>1.461038034982812E-3</v>
      </c>
      <c r="AC101" s="47" t="str">
        <f t="shared" si="125"/>
        <v>31,4302828166278-5,05687943049989i</v>
      </c>
      <c r="AD101" s="20">
        <f t="shared" si="126"/>
        <v>30.057957736679089</v>
      </c>
      <c r="AE101" s="43">
        <f t="shared" si="127"/>
        <v>-9.1400992066855924</v>
      </c>
      <c r="AF101" t="str">
        <f t="shared" si="108"/>
        <v>77,9756878975879</v>
      </c>
      <c r="AG101" t="str">
        <f t="shared" si="109"/>
        <v>1+0,161922034828607i</v>
      </c>
      <c r="AH101">
        <f t="shared" si="128"/>
        <v>1.0130245531886366</v>
      </c>
      <c r="AI101">
        <f t="shared" si="129"/>
        <v>0.16052875714761994</v>
      </c>
      <c r="AJ101" t="str">
        <f t="shared" si="110"/>
        <v>1+0,000191157957783772i</v>
      </c>
      <c r="AK101">
        <f t="shared" si="130"/>
        <v>1.0000000182706823</v>
      </c>
      <c r="AL101">
        <f t="shared" si="131"/>
        <v>1.9115795545538117E-4</v>
      </c>
      <c r="AM101" t="str">
        <f t="shared" si="111"/>
        <v>1-0,000476109171506603i</v>
      </c>
      <c r="AN101">
        <f t="shared" si="132"/>
        <v>1.0000001133399652</v>
      </c>
      <c r="AO101">
        <f t="shared" si="133"/>
        <v>-4.761091355318079E-4</v>
      </c>
      <c r="AP101" s="41" t="str">
        <f t="shared" si="134"/>
        <v>75,9799970110876-12,3250549892141i</v>
      </c>
      <c r="AQ101">
        <f t="shared" si="135"/>
        <v>37.726786004498926</v>
      </c>
      <c r="AR101" s="43">
        <f t="shared" si="136"/>
        <v>-9.2139467750248407</v>
      </c>
      <c r="AS101" t="str">
        <f t="shared" si="112"/>
        <v>-0,0000166666666666667</v>
      </c>
      <c r="AT101" t="str">
        <f t="shared" si="113"/>
        <v>2,90857452654553E-06i</v>
      </c>
      <c r="AU101">
        <f t="shared" si="137"/>
        <v>2.90857452654553E-6</v>
      </c>
      <c r="AV101">
        <f t="shared" si="138"/>
        <v>1.5707963267948966</v>
      </c>
      <c r="AW101" t="str">
        <f t="shared" si="114"/>
        <v>1+0,0010885757504803i</v>
      </c>
      <c r="AX101">
        <f t="shared" si="139"/>
        <v>1.0000005924984068</v>
      </c>
      <c r="AY101">
        <f t="shared" si="140"/>
        <v>1.088575320494213E-3</v>
      </c>
      <c r="AZ101" t="str">
        <f t="shared" si="115"/>
        <v>1+0,158584641777418i</v>
      </c>
      <c r="BA101">
        <f t="shared" si="141"/>
        <v>1.0124964635037852</v>
      </c>
      <c r="BB101">
        <f t="shared" si="142"/>
        <v>0.1572749288105538</v>
      </c>
      <c r="BC101" s="41" t="str">
        <f t="shared" si="143"/>
        <v>-0,902480338492037+5,73116622975104i</v>
      </c>
      <c r="BD101">
        <f t="shared" si="144"/>
        <v>15.271236220739352</v>
      </c>
      <c r="BE101" s="43">
        <f t="shared" si="145"/>
        <v>98.948818872518785</v>
      </c>
      <c r="BF101" s="41" t="str">
        <f t="shared" si="146"/>
        <v>0,616604344752936+184,695909730333i</v>
      </c>
      <c r="BG101" s="20">
        <f t="shared" si="147"/>
        <v>45.329193957418461</v>
      </c>
      <c r="BH101" s="43">
        <f t="shared" si="148"/>
        <v>89.808719665833209</v>
      </c>
      <c r="BI101" s="41" t="str">
        <f t="shared" si="101"/>
        <v>2,06648551281812+446,577112805129i</v>
      </c>
      <c r="BJ101" s="20">
        <f t="shared" si="149"/>
        <v>52.998022225238273</v>
      </c>
      <c r="BK101" s="43">
        <f t="shared" si="102"/>
        <v>89.734872097493962</v>
      </c>
      <c r="BL101">
        <f t="shared" si="150"/>
        <v>45.329193957418461</v>
      </c>
      <c r="BM101" s="43">
        <f t="shared" si="151"/>
        <v>89.808719665833209</v>
      </c>
    </row>
    <row r="102" spans="14:65" x14ac:dyDescent="0.25">
      <c r="N102" s="9">
        <v>84</v>
      </c>
      <c r="O102" s="34">
        <f t="shared" si="116"/>
        <v>69.183097091893657</v>
      </c>
      <c r="P102" s="33" t="str">
        <f t="shared" si="103"/>
        <v>32,2315671197498</v>
      </c>
      <c r="Q102" s="4" t="str">
        <f t="shared" si="104"/>
        <v>1+0,162124357852733i</v>
      </c>
      <c r="R102" s="4">
        <f t="shared" si="117"/>
        <v>1.0130569122261399</v>
      </c>
      <c r="S102" s="4">
        <f t="shared" si="118"/>
        <v>0.16072590474773341</v>
      </c>
      <c r="T102" s="4" t="str">
        <f t="shared" si="105"/>
        <v>1+0,000195610598618834i</v>
      </c>
      <c r="U102" s="4">
        <f t="shared" si="119"/>
        <v>1.0000000191317531</v>
      </c>
      <c r="V102" s="4">
        <f t="shared" si="120"/>
        <v>1.9561059612391827E-4</v>
      </c>
      <c r="W102" t="str">
        <f t="shared" si="106"/>
        <v>1-0,0011532597650997i</v>
      </c>
      <c r="X102" s="4">
        <f t="shared" si="121"/>
        <v>1.0000006650038218</v>
      </c>
      <c r="Y102" s="4">
        <f t="shared" si="122"/>
        <v>-1.1532592538185038E-3</v>
      </c>
      <c r="Z102" t="str">
        <f t="shared" si="107"/>
        <v>0,999999901109485+0,00149507090526853i</v>
      </c>
      <c r="AA102" s="4">
        <f t="shared" si="123"/>
        <v>1.0000010187274768</v>
      </c>
      <c r="AB102" s="4">
        <f t="shared" si="124"/>
        <v>1.4950699391720992E-3</v>
      </c>
      <c r="AC102" s="47" t="str">
        <f t="shared" si="125"/>
        <v>31,3934866146578-5,16870371652592i</v>
      </c>
      <c r="AD102" s="20">
        <f t="shared" si="126"/>
        <v>30.052948644939011</v>
      </c>
      <c r="AE102" s="43">
        <f t="shared" si="127"/>
        <v>-9.3494464244004778</v>
      </c>
      <c r="AF102" t="str">
        <f t="shared" si="108"/>
        <v>77,9756878975879</v>
      </c>
      <c r="AG102" t="str">
        <f t="shared" si="109"/>
        <v>1+0,165693683535954i</v>
      </c>
      <c r="AH102">
        <f t="shared" si="128"/>
        <v>1.0136342519684864</v>
      </c>
      <c r="AI102">
        <f t="shared" si="129"/>
        <v>0.16420184201550361</v>
      </c>
      <c r="AJ102" t="str">
        <f t="shared" si="110"/>
        <v>1+0,000195610598618834i</v>
      </c>
      <c r="AK102">
        <f t="shared" si="130"/>
        <v>1.0000000191317531</v>
      </c>
      <c r="AL102">
        <f t="shared" si="131"/>
        <v>1.9561059612391827E-4</v>
      </c>
      <c r="AM102" t="str">
        <f t="shared" si="111"/>
        <v>1-0,000487199178763302i</v>
      </c>
      <c r="AN102">
        <f t="shared" si="132"/>
        <v>1.0000001186815128</v>
      </c>
      <c r="AO102">
        <f t="shared" si="133"/>
        <v>-4.8719914021561484E-4</v>
      </c>
      <c r="AP102" s="41" t="str">
        <f t="shared" si="134"/>
        <v>75,8884561951298-12,5969746649478i</v>
      </c>
      <c r="AQ102">
        <f t="shared" si="135"/>
        <v>37.721559942897287</v>
      </c>
      <c r="AR102" s="43">
        <f t="shared" si="136"/>
        <v>-9.424779328693095</v>
      </c>
      <c r="AS102" t="str">
        <f t="shared" si="112"/>
        <v>-0,0000166666666666667</v>
      </c>
      <c r="AT102" t="str">
        <f t="shared" si="113"/>
        <v>2,97632393054035E-06i</v>
      </c>
      <c r="AU102">
        <f t="shared" si="137"/>
        <v>2.9763239305403498E-6</v>
      </c>
      <c r="AV102">
        <f t="shared" si="138"/>
        <v>1.5707963267948966</v>
      </c>
      <c r="AW102" t="str">
        <f t="shared" si="114"/>
        <v>1+0,00111393193703326i</v>
      </c>
      <c r="AX102">
        <f t="shared" si="139"/>
        <v>1.0000006204219878</v>
      </c>
      <c r="AY102">
        <f t="shared" si="140"/>
        <v>1.1139314762948825E-3</v>
      </c>
      <c r="AZ102" t="str">
        <f t="shared" si="115"/>
        <v>1+0,162278552614185i</v>
      </c>
      <c r="BA102">
        <f t="shared" si="141"/>
        <v>1.013081600187544</v>
      </c>
      <c r="BB102">
        <f t="shared" si="142"/>
        <v>0.16087614674531636</v>
      </c>
      <c r="BC102" s="41" t="str">
        <f t="shared" si="143"/>
        <v>-0,9024802880911+5,60075420517006i</v>
      </c>
      <c r="BD102">
        <f t="shared" si="144"/>
        <v>15.076254232385434</v>
      </c>
      <c r="BE102" s="43">
        <f t="shared" si="145"/>
        <v>99.153700660575453</v>
      </c>
      <c r="BF102" s="41" t="str">
        <f t="shared" si="146"/>
        <v>0,616636231430199+180,491855391143i</v>
      </c>
      <c r="BG102" s="20">
        <f t="shared" si="147"/>
        <v>45.12920287732446</v>
      </c>
      <c r="BH102" s="43">
        <f t="shared" si="148"/>
        <v>89.80425423617497</v>
      </c>
      <c r="BI102" s="41" t="str">
        <f t="shared" si="101"/>
        <v>2,06472301735751+436,401111483436i</v>
      </c>
      <c r="BJ102" s="20">
        <f t="shared" si="149"/>
        <v>52.797814175282731</v>
      </c>
      <c r="BK102" s="43">
        <f t="shared" si="102"/>
        <v>89.728921331882361</v>
      </c>
      <c r="BL102">
        <f t="shared" si="150"/>
        <v>45.12920287732446</v>
      </c>
      <c r="BM102" s="43">
        <f t="shared" si="151"/>
        <v>89.80425423617497</v>
      </c>
    </row>
    <row r="103" spans="14:65" x14ac:dyDescent="0.25">
      <c r="N103" s="9">
        <v>85</v>
      </c>
      <c r="O103" s="34">
        <f t="shared" si="116"/>
        <v>70.794578438413865</v>
      </c>
      <c r="P103" s="33" t="str">
        <f t="shared" si="103"/>
        <v>32,2315671197498</v>
      </c>
      <c r="Q103" s="4" t="str">
        <f t="shared" si="104"/>
        <v>1+0,165900719268719i</v>
      </c>
      <c r="R103" s="4">
        <f t="shared" si="117"/>
        <v>1.0136681156344409</v>
      </c>
      <c r="S103" s="4">
        <f t="shared" si="118"/>
        <v>0.16440333885892947</v>
      </c>
      <c r="T103" s="4" t="str">
        <f t="shared" si="105"/>
        <v>1+0,000200166954782497i</v>
      </c>
      <c r="U103" s="4">
        <f t="shared" si="119"/>
        <v>1.0000000200334047</v>
      </c>
      <c r="V103" s="4">
        <f t="shared" si="120"/>
        <v>2.0016695210914664E-4</v>
      </c>
      <c r="W103" t="str">
        <f t="shared" si="106"/>
        <v>1-0,00118012263590588i</v>
      </c>
      <c r="X103" s="4">
        <f t="shared" si="121"/>
        <v>1.0000006963444754</v>
      </c>
      <c r="Y103" s="4">
        <f t="shared" si="122"/>
        <v>-1.1801220880582285E-3</v>
      </c>
      <c r="Z103" t="str">
        <f t="shared" si="107"/>
        <v>0,999999896448919+0,00152989558032413i</v>
      </c>
      <c r="AA103" s="4">
        <f t="shared" si="123"/>
        <v>1.0000010667385986</v>
      </c>
      <c r="AB103" s="4">
        <f t="shared" si="124"/>
        <v>1.5298945451332124E-3</v>
      </c>
      <c r="AC103" s="47" t="str">
        <f t="shared" si="125"/>
        <v>31,3550470719443-5,28272113712117i</v>
      </c>
      <c r="AD103" s="20">
        <f t="shared" si="126"/>
        <v>30.047709666552667</v>
      </c>
      <c r="AE103" s="43">
        <f t="shared" si="127"/>
        <v>-9.5634212484140431</v>
      </c>
      <c r="AF103" t="str">
        <f t="shared" si="108"/>
        <v>77,9756878975879</v>
      </c>
      <c r="AG103" t="str">
        <f t="shared" si="109"/>
        <v>1+0,169553185227526i</v>
      </c>
      <c r="AH103">
        <f t="shared" si="128"/>
        <v>1.0142722921488094</v>
      </c>
      <c r="AI103">
        <f t="shared" si="129"/>
        <v>0.16795586058527645</v>
      </c>
      <c r="AJ103" t="str">
        <f t="shared" si="110"/>
        <v>1+0,000200166954782497i</v>
      </c>
      <c r="AK103">
        <f t="shared" si="130"/>
        <v>1.0000000200334047</v>
      </c>
      <c r="AL103">
        <f t="shared" si="131"/>
        <v>2.0016695210914664E-4</v>
      </c>
      <c r="AM103" t="str">
        <f t="shared" si="111"/>
        <v>1-0,000498547505473426i</v>
      </c>
      <c r="AN103">
        <f t="shared" si="132"/>
        <v>1.0000001242747998</v>
      </c>
      <c r="AO103">
        <f t="shared" si="133"/>
        <v>-4.9854746416883532E-4</v>
      </c>
      <c r="AP103" s="41" t="str">
        <f t="shared" si="134"/>
        <v>75,7928368864569-12,8741833402245i</v>
      </c>
      <c r="AQ103">
        <f t="shared" si="135"/>
        <v>37.716094316694338</v>
      </c>
      <c r="AR103" s="43">
        <f t="shared" si="136"/>
        <v>-9.6402579000539816</v>
      </c>
      <c r="AS103" t="str">
        <f t="shared" si="112"/>
        <v>-0,0000166666666666667</v>
      </c>
      <c r="AT103" t="str">
        <f t="shared" si="113"/>
        <v>3,04565142087945E-06i</v>
      </c>
      <c r="AU103">
        <f t="shared" si="137"/>
        <v>3.04565142087945E-6</v>
      </c>
      <c r="AV103">
        <f t="shared" si="138"/>
        <v>1.5707963267948966</v>
      </c>
      <c r="AW103" t="str">
        <f t="shared" si="114"/>
        <v>1+0,00113987874504386i</v>
      </c>
      <c r="AX103">
        <f t="shared" si="139"/>
        <v>1.0000006496615657</v>
      </c>
      <c r="AY103">
        <f t="shared" si="140"/>
        <v>1.139878251353811E-3</v>
      </c>
      <c r="AZ103" t="str">
        <f t="shared" si="115"/>
        <v>1+0,166058505687559i</v>
      </c>
      <c r="BA103">
        <f t="shared" si="141"/>
        <v>1.0136939515017267</v>
      </c>
      <c r="BB103">
        <f t="shared" si="142"/>
        <v>0.16455689492581063</v>
      </c>
      <c r="BC103" s="41" t="str">
        <f t="shared" si="143"/>
        <v>-0,90248023531485+5,47331177459813i</v>
      </c>
      <c r="BD103">
        <f t="shared" si="144"/>
        <v>14.881502528103667</v>
      </c>
      <c r="BE103" s="43">
        <f t="shared" si="145"/>
        <v>99.363105356065361</v>
      </c>
      <c r="BF103" s="41" t="str">
        <f t="shared" si="146"/>
        <v>0,616669541927234+176,383499746883i</v>
      </c>
      <c r="BG103" s="20">
        <f t="shared" si="147"/>
        <v>44.92921219465633</v>
      </c>
      <c r="BH103" s="43">
        <f t="shared" si="148"/>
        <v>89.799684107651331</v>
      </c>
      <c r="BI103" s="41" t="str">
        <f t="shared" si="101"/>
        <v>2,06288199591617+426,456522571212i</v>
      </c>
      <c r="BJ103" s="20">
        <f t="shared" si="149"/>
        <v>52.597596844798005</v>
      </c>
      <c r="BK103" s="43">
        <f t="shared" si="102"/>
        <v>89.722847456011394</v>
      </c>
      <c r="BL103">
        <f t="shared" si="150"/>
        <v>44.92921219465633</v>
      </c>
      <c r="BM103" s="43">
        <f t="shared" si="151"/>
        <v>89.799684107651331</v>
      </c>
    </row>
    <row r="104" spans="14:65" x14ac:dyDescent="0.25">
      <c r="N104" s="9">
        <v>86</v>
      </c>
      <c r="O104" s="34">
        <f t="shared" si="116"/>
        <v>72.443596007499011</v>
      </c>
      <c r="P104" s="33" t="str">
        <f t="shared" si="103"/>
        <v>32,2315671197498</v>
      </c>
      <c r="Q104" s="4" t="str">
        <f t="shared" si="104"/>
        <v>1+0,169765043442016i</v>
      </c>
      <c r="R104" s="4">
        <f t="shared" si="117"/>
        <v>1.0143077294267602</v>
      </c>
      <c r="S104" s="4">
        <f t="shared" si="118"/>
        <v>0.16816179124663494</v>
      </c>
      <c r="T104" s="4" t="str">
        <f t="shared" si="105"/>
        <v>1+0,000204829442115107i</v>
      </c>
      <c r="U104" s="4">
        <f t="shared" si="119"/>
        <v>1.0000000209775499</v>
      </c>
      <c r="V104" s="4">
        <f t="shared" si="120"/>
        <v>2.0482943925056047E-4</v>
      </c>
      <c r="W104" t="str">
        <f t="shared" si="106"/>
        <v>1-0,00120761122335437i</v>
      </c>
      <c r="X104" s="4">
        <f t="shared" si="121"/>
        <v>1.0000007291621675</v>
      </c>
      <c r="Y104" s="4">
        <f t="shared" si="122"/>
        <v>-1.2076106363250582E-3</v>
      </c>
      <c r="Z104" t="str">
        <f t="shared" si="107"/>
        <v>0,999999891568707+0,00156553142626698i</v>
      </c>
      <c r="AA104" s="4">
        <f t="shared" si="123"/>
        <v>1.0000011170124123</v>
      </c>
      <c r="AB104" s="4">
        <f t="shared" si="124"/>
        <v>1.5655303170399937E-3</v>
      </c>
      <c r="AC104" s="47" t="str">
        <f t="shared" si="125"/>
        <v>31,3148951415682-5,39895511766556i</v>
      </c>
      <c r="AD104" s="20">
        <f t="shared" si="126"/>
        <v>30.042230547621433</v>
      </c>
      <c r="AE104" s="43">
        <f t="shared" si="127"/>
        <v>-9.7821143240258088</v>
      </c>
      <c r="AF104" t="str">
        <f t="shared" si="108"/>
        <v>77,9756878975879</v>
      </c>
      <c r="AG104" t="str">
        <f t="shared" si="109"/>
        <v>1+0,173502586262208i</v>
      </c>
      <c r="AH104">
        <f t="shared" si="128"/>
        <v>1.0149399723331793</v>
      </c>
      <c r="AI104">
        <f t="shared" si="129"/>
        <v>0.1717923798412547</v>
      </c>
      <c r="AJ104" t="str">
        <f t="shared" si="110"/>
        <v>1+0,000204829442115107i</v>
      </c>
      <c r="AK104">
        <f t="shared" si="130"/>
        <v>1.0000000209775499</v>
      </c>
      <c r="AL104">
        <f t="shared" si="131"/>
        <v>2.0482943925056047E-4</v>
      </c>
      <c r="AM104" t="str">
        <f t="shared" si="111"/>
        <v>1-0,000510160168670007i</v>
      </c>
      <c r="AN104">
        <f t="shared" si="132"/>
        <v>1.0000001301316903</v>
      </c>
      <c r="AO104">
        <f t="shared" si="133"/>
        <v>-5.1016012441134088E-4</v>
      </c>
      <c r="AP104" s="41" t="str">
        <f t="shared" si="134"/>
        <v>75,6929686363485-13,15673419371i</v>
      </c>
      <c r="AQ104">
        <f t="shared" si="135"/>
        <v>37.710378466489928</v>
      </c>
      <c r="AR104" s="43">
        <f t="shared" si="136"/>
        <v>-9.8604724770277308</v>
      </c>
      <c r="AS104" t="str">
        <f t="shared" si="112"/>
        <v>-0,0000166666666666667</v>
      </c>
      <c r="AT104" t="str">
        <f t="shared" si="113"/>
        <v>3,11659375591586E-06i</v>
      </c>
      <c r="AU104">
        <f t="shared" si="137"/>
        <v>3.1165937559158601E-6</v>
      </c>
      <c r="AV104">
        <f t="shared" si="138"/>
        <v>1.5707963267948966</v>
      </c>
      <c r="AW104" t="str">
        <f t="shared" si="114"/>
        <v>1+0,00116642993185316i</v>
      </c>
      <c r="AX104">
        <f t="shared" si="139"/>
        <v>1.0000006802791614</v>
      </c>
      <c r="AY104">
        <f t="shared" si="140"/>
        <v>1.1664294028547611E-3</v>
      </c>
      <c r="AZ104" t="str">
        <f t="shared" si="115"/>
        <v>1+0,169926505178693i</v>
      </c>
      <c r="BA104">
        <f t="shared" si="141"/>
        <v>1.0143347658254864</v>
      </c>
      <c r="BB104">
        <f t="shared" si="142"/>
        <v>0.16831872579982479</v>
      </c>
      <c r="BC104" s="41" t="str">
        <f t="shared" si="143"/>
        <v>-0,902480180051339+5,34877136637124i</v>
      </c>
      <c r="BD104">
        <f t="shared" si="144"/>
        <v>14.686991378399</v>
      </c>
      <c r="BE104" s="43">
        <f t="shared" si="145"/>
        <v>99.577121119466184</v>
      </c>
      <c r="BF104" s="41" t="str">
        <f t="shared" si="146"/>
        <v>0,616704336041746+172,368664460818i</v>
      </c>
      <c r="BG104" s="20">
        <f t="shared" si="147"/>
        <v>44.729221926020443</v>
      </c>
      <c r="BH104" s="43">
        <f t="shared" si="148"/>
        <v>89.795006795440386</v>
      </c>
      <c r="BI104" s="41" t="str">
        <f t="shared" si="101"/>
        <v>2,0609591667213+416,738075121764i</v>
      </c>
      <c r="BJ104" s="20">
        <f t="shared" si="149"/>
        <v>52.397369844888921</v>
      </c>
      <c r="BK104" s="43">
        <f t="shared" si="102"/>
        <v>89.716648642438471</v>
      </c>
      <c r="BL104">
        <f t="shared" si="150"/>
        <v>44.729221926020443</v>
      </c>
      <c r="BM104" s="43">
        <f t="shared" si="151"/>
        <v>89.795006795440386</v>
      </c>
    </row>
    <row r="105" spans="14:65" x14ac:dyDescent="0.25">
      <c r="N105" s="9">
        <v>87</v>
      </c>
      <c r="O105" s="34">
        <f t="shared" si="116"/>
        <v>74.131024130091816</v>
      </c>
      <c r="P105" s="33" t="str">
        <f t="shared" si="103"/>
        <v>32,2315671197498</v>
      </c>
      <c r="Q105" s="4" t="str">
        <f t="shared" si="104"/>
        <v>1+0,173719379288453i</v>
      </c>
      <c r="R105" s="4">
        <f t="shared" si="117"/>
        <v>1.0149770552777857</v>
      </c>
      <c r="S105" s="4">
        <f t="shared" si="118"/>
        <v>0.17200282974395514</v>
      </c>
      <c r="T105" s="4" t="str">
        <f t="shared" si="105"/>
        <v>1+0,000209600532729166i</v>
      </c>
      <c r="U105" s="4">
        <f t="shared" si="119"/>
        <v>1.0000000219661913</v>
      </c>
      <c r="V105" s="4">
        <f t="shared" si="120"/>
        <v>2.0960052965974911E-4</v>
      </c>
      <c r="W105" t="str">
        <f t="shared" si="106"/>
        <v>1-0,00123574010225812i</v>
      </c>
      <c r="X105" s="4">
        <f t="shared" si="121"/>
        <v>1.0000007635265087</v>
      </c>
      <c r="Y105" s="4">
        <f t="shared" si="122"/>
        <v>-1.2357394732449057E-3</v>
      </c>
      <c r="Z105" t="str">
        <f t="shared" si="107"/>
        <v>0,999999886458497+0,0016019973376943i</v>
      </c>
      <c r="AA105" s="4">
        <f t="shared" si="123"/>
        <v>1.0000011696555544</v>
      </c>
      <c r="AB105" s="4">
        <f t="shared" si="124"/>
        <v>1.6019961491362462E-3</v>
      </c>
      <c r="AC105" s="47" t="str">
        <f t="shared" si="125"/>
        <v>31,2729592817891-5,51742785752898i</v>
      </c>
      <c r="AD105" s="20">
        <f t="shared" si="126"/>
        <v>30.036500604631016</v>
      </c>
      <c r="AE105" s="43">
        <f t="shared" si="127"/>
        <v>-10.005617257439061</v>
      </c>
      <c r="AF105" t="str">
        <f t="shared" si="108"/>
        <v>77,9756878975879</v>
      </c>
      <c r="AG105" t="str">
        <f t="shared" si="109"/>
        <v>1+0,177543980664705i</v>
      </c>
      <c r="AH105">
        <f t="shared" si="128"/>
        <v>1.0156386488659581</v>
      </c>
      <c r="AI105">
        <f t="shared" si="129"/>
        <v>0.175712981976339</v>
      </c>
      <c r="AJ105" t="str">
        <f t="shared" si="110"/>
        <v>1+0,000209600532729166i</v>
      </c>
      <c r="AK105">
        <f t="shared" si="130"/>
        <v>1.0000000219661913</v>
      </c>
      <c r="AL105">
        <f t="shared" si="131"/>
        <v>2.0960052965974911E-4</v>
      </c>
      <c r="AM105" t="str">
        <f t="shared" si="111"/>
        <v>1-0,000522043325540786i</v>
      </c>
      <c r="AN105">
        <f t="shared" si="132"/>
        <v>1.0000001362646076</v>
      </c>
      <c r="AO105">
        <f t="shared" si="133"/>
        <v>-5.2204327811677129E-4</v>
      </c>
      <c r="AP105" s="41" t="str">
        <f t="shared" si="134"/>
        <v>75,588674924278-13,4446771809248i</v>
      </c>
      <c r="AQ105">
        <f t="shared" si="135"/>
        <v>37.704401288724199</v>
      </c>
      <c r="AR105" s="43">
        <f t="shared" si="136"/>
        <v>-10.085513923728572</v>
      </c>
      <c r="AS105" t="str">
        <f t="shared" si="112"/>
        <v>-0,0000166666666666667</v>
      </c>
      <c r="AT105" t="str">
        <f t="shared" si="113"/>
        <v>3,18918855021466E-06i</v>
      </c>
      <c r="AU105">
        <f t="shared" si="137"/>
        <v>3.1891885502146598E-6</v>
      </c>
      <c r="AV105">
        <f t="shared" si="138"/>
        <v>1.5707963267948966</v>
      </c>
      <c r="AW105" t="str">
        <f t="shared" si="114"/>
        <v>1+0,00119359957525185i</v>
      </c>
      <c r="AX105">
        <f t="shared" si="139"/>
        <v>1.0000007123397192</v>
      </c>
      <c r="AY105">
        <f t="shared" si="140"/>
        <v>1.1935990084198749E-3</v>
      </c>
      <c r="AZ105" t="str">
        <f t="shared" si="115"/>
        <v>1+0,173884601952116i</v>
      </c>
      <c r="BA105">
        <f t="shared" si="141"/>
        <v>1.0150053471760854</v>
      </c>
      <c r="BB105">
        <f t="shared" si="142"/>
        <v>0.17216320784484176</v>
      </c>
      <c r="BC105" s="41" t="str">
        <f t="shared" si="143"/>
        <v>-0,902480122183345+5,22706694751609i</v>
      </c>
      <c r="BD105">
        <f t="shared" si="144"/>
        <v>14.492731483982904</v>
      </c>
      <c r="BE105" s="43">
        <f t="shared" si="145"/>
        <v>99.795837011329553</v>
      </c>
      <c r="BF105" s="41" t="str">
        <f t="shared" si="146"/>
        <v>0,616740675730451+168,445220779857i</v>
      </c>
      <c r="BG105" s="20">
        <f t="shared" si="147"/>
        <v>44.529232088613924</v>
      </c>
      <c r="BH105" s="43">
        <f t="shared" si="148"/>
        <v>89.790219753890497</v>
      </c>
      <c r="BI105" s="41" t="str">
        <f t="shared" si="101"/>
        <v>2,05895113109628+407,240618208188i</v>
      </c>
      <c r="BJ105" s="20">
        <f t="shared" si="149"/>
        <v>52.197132772707093</v>
      </c>
      <c r="BK105" s="43">
        <f t="shared" si="102"/>
        <v>89.710323087600997</v>
      </c>
      <c r="BL105">
        <f t="shared" si="150"/>
        <v>44.529232088613924</v>
      </c>
      <c r="BM105" s="43">
        <f t="shared" si="151"/>
        <v>89.790219753890497</v>
      </c>
    </row>
    <row r="106" spans="14:65" x14ac:dyDescent="0.25">
      <c r="N106" s="9">
        <v>88</v>
      </c>
      <c r="O106" s="34">
        <f t="shared" si="116"/>
        <v>75.857757502918361</v>
      </c>
      <c r="P106" s="33" t="str">
        <f t="shared" si="103"/>
        <v>32,2315671197498</v>
      </c>
      <c r="Q106" s="4" t="str">
        <f t="shared" si="104"/>
        <v>1+0,177765823449237i</v>
      </c>
      <c r="R106" s="4">
        <f t="shared" si="117"/>
        <v>1.0156774527312229</v>
      </c>
      <c r="S106" s="4">
        <f t="shared" si="118"/>
        <v>0.17592803734091267</v>
      </c>
      <c r="T106" s="4" t="str">
        <f t="shared" si="105"/>
        <v>1+0,000214482756320068i</v>
      </c>
      <c r="U106" s="4">
        <f t="shared" si="119"/>
        <v>1.0000000230014261</v>
      </c>
      <c r="V106" s="4">
        <f t="shared" si="120"/>
        <v>2.1448275303112855E-4</v>
      </c>
      <c r="W106" t="str">
        <f t="shared" si="106"/>
        <v>1-0,00126452418692104i</v>
      </c>
      <c r="X106" s="4">
        <f t="shared" si="121"/>
        <v>1.0000007995103901</v>
      </c>
      <c r="Y106" s="4">
        <f t="shared" si="122"/>
        <v>-1.2645235129212667E-3</v>
      </c>
      <c r="Z106" t="str">
        <f t="shared" si="107"/>
        <v>0,999999881107451+0,001639312649315i</v>
      </c>
      <c r="AA106" s="4">
        <f t="shared" si="123"/>
        <v>1.000001224779689</v>
      </c>
      <c r="AB106" s="4">
        <f t="shared" si="124"/>
        <v>1.6393113757521838E-3</v>
      </c>
      <c r="AC106" s="47" t="str">
        <f t="shared" si="125"/>
        <v>31,2291654045177-5,63816019827621i</v>
      </c>
      <c r="AD106" s="20">
        <f t="shared" si="126"/>
        <v>30.030508709043858</v>
      </c>
      <c r="AE106" s="43">
        <f t="shared" si="127"/>
        <v>-10.234022564651045</v>
      </c>
      <c r="AF106" t="str">
        <f t="shared" si="108"/>
        <v>77,9756878975879</v>
      </c>
      <c r="AG106" t="str">
        <f t="shared" si="109"/>
        <v>1+0,181679511235822i</v>
      </c>
      <c r="AH106">
        <f t="shared" si="128"/>
        <v>1.0163697382364782</v>
      </c>
      <c r="AI106">
        <f t="shared" si="129"/>
        <v>0.17971926339338365</v>
      </c>
      <c r="AJ106" t="str">
        <f t="shared" si="110"/>
        <v>1+0,000214482756320068i</v>
      </c>
      <c r="AK106">
        <f t="shared" si="130"/>
        <v>1.0000000230014261</v>
      </c>
      <c r="AL106">
        <f t="shared" si="131"/>
        <v>2.1448275303112855E-4</v>
      </c>
      <c r="AM106" t="str">
        <f t="shared" si="111"/>
        <v>1-0,000534203276692827i</v>
      </c>
      <c r="AN106">
        <f t="shared" si="132"/>
        <v>1.0000001426865603</v>
      </c>
      <c r="AO106">
        <f t="shared" si="133"/>
        <v>-5.3420322587708008E-4</v>
      </c>
      <c r="AP106" s="41" t="str">
        <f t="shared" si="134"/>
        <v>75,4797730415503-13,7380587018907i</v>
      </c>
      <c r="AQ106">
        <f t="shared" si="135"/>
        <v>37.698151219981099</v>
      </c>
      <c r="AR106" s="43">
        <f t="shared" si="136"/>
        <v>-10.315473923358898</v>
      </c>
      <c r="AS106" t="str">
        <f t="shared" si="112"/>
        <v>-0,0000166666666666667</v>
      </c>
      <c r="AT106" t="str">
        <f t="shared" si="113"/>
        <v>3,26347429449668E-06i</v>
      </c>
      <c r="AU106">
        <f t="shared" si="137"/>
        <v>3.2634742944966801E-6</v>
      </c>
      <c r="AV106">
        <f t="shared" si="138"/>
        <v>1.5707963267948966</v>
      </c>
      <c r="AW106" t="str">
        <f t="shared" si="114"/>
        <v>1+0,00122140208094451i</v>
      </c>
      <c r="AX106">
        <f t="shared" si="139"/>
        <v>1.0000007459112434</v>
      </c>
      <c r="AY106">
        <f t="shared" si="140"/>
        <v>1.2214014735731304E-3</v>
      </c>
      <c r="AZ106" t="str">
        <f t="shared" si="115"/>
        <v>1+0,177934894643129i</v>
      </c>
      <c r="BA106">
        <f t="shared" si="141"/>
        <v>1.0157070575375862</v>
      </c>
      <c r="BB106">
        <f t="shared" si="142"/>
        <v>0.17609192465574366</v>
      </c>
      <c r="BC106" s="41" t="str">
        <f t="shared" si="143"/>
        <v>-0,902480061588127+5,10813398873841i</v>
      </c>
      <c r="BD106">
        <f t="shared" si="144"/>
        <v>14.298733991191831</v>
      </c>
      <c r="BE106" s="43">
        <f t="shared" si="145"/>
        <v>100.01934293958301</v>
      </c>
      <c r="BF106" s="41" t="str">
        <f t="shared" si="146"/>
        <v>0,616778625151859+164,611088405735i</v>
      </c>
      <c r="BG106" s="20">
        <f t="shared" si="147"/>
        <v>44.32924270023571</v>
      </c>
      <c r="BH106" s="43">
        <f t="shared" si="148"/>
        <v>89.78532037493197</v>
      </c>
      <c r="BI106" s="41" t="str">
        <f t="shared" si="101"/>
        <v>2,05685437121521+397,959118199188i</v>
      </c>
      <c r="BJ106" s="20">
        <f t="shared" si="149"/>
        <v>51.996885211172945</v>
      </c>
      <c r="BK106" s="43">
        <f t="shared" si="102"/>
        <v>89.703869016224104</v>
      </c>
      <c r="BL106">
        <f t="shared" si="150"/>
        <v>44.32924270023571</v>
      </c>
      <c r="BM106" s="43">
        <f t="shared" si="151"/>
        <v>89.78532037493197</v>
      </c>
    </row>
    <row r="107" spans="14:65" x14ac:dyDescent="0.25">
      <c r="N107" s="9">
        <v>89</v>
      </c>
      <c r="O107" s="34">
        <f t="shared" si="116"/>
        <v>77.624711662869217</v>
      </c>
      <c r="P107" s="33" t="str">
        <f t="shared" si="103"/>
        <v>32,2315671197498</v>
      </c>
      <c r="Q107" s="4" t="str">
        <f t="shared" si="104"/>
        <v>1+0,181906521402622i</v>
      </c>
      <c r="R107" s="4">
        <f t="shared" si="117"/>
        <v>1.0164103416085468</v>
      </c>
      <c r="S107" s="4">
        <f t="shared" si="118"/>
        <v>0.17993901118049682</v>
      </c>
      <c r="T107" s="4" t="str">
        <f t="shared" si="105"/>
        <v>1+0,000219478701507387i</v>
      </c>
      <c r="U107" s="4">
        <f t="shared" si="119"/>
        <v>1.0000000240854499</v>
      </c>
      <c r="V107" s="4">
        <f t="shared" si="120"/>
        <v>2.1947869798322488E-4</v>
      </c>
      <c r="W107" t="str">
        <f t="shared" si="106"/>
        <v>1-0,00129397873904582i</v>
      </c>
      <c r="X107" s="4">
        <f t="shared" si="121"/>
        <v>1.0000008371901381</v>
      </c>
      <c r="Y107" s="4">
        <f t="shared" si="122"/>
        <v>-1.2939780168420838E-3</v>
      </c>
      <c r="Z107" t="str">
        <f t="shared" si="107"/>
        <v>0,999999875504218+0,00167749714620124i</v>
      </c>
      <c r="AA107" s="4">
        <f t="shared" si="123"/>
        <v>1.0000012825017413</v>
      </c>
      <c r="AB107" s="4">
        <f t="shared" si="124"/>
        <v>1.6774957815541898E-3</v>
      </c>
      <c r="AC107" s="47" t="str">
        <f t="shared" si="125"/>
        <v>31,1834368267426-5,76117148399763i</v>
      </c>
      <c r="AD107" s="20">
        <f t="shared" si="126"/>
        <v>30.02424327158565</v>
      </c>
      <c r="AE107" s="43">
        <f t="shared" si="127"/>
        <v>-10.467423614894171</v>
      </c>
      <c r="AF107" t="str">
        <f t="shared" si="108"/>
        <v>77,9756878975879</v>
      </c>
      <c r="AG107" t="str">
        <f t="shared" si="109"/>
        <v>1+0,185911370688609i</v>
      </c>
      <c r="AH107">
        <f t="shared" si="128"/>
        <v>1.0171347195683162</v>
      </c>
      <c r="AI107">
        <f t="shared" si="129"/>
        <v>0.18381283360575709</v>
      </c>
      <c r="AJ107" t="str">
        <f t="shared" si="110"/>
        <v>1+0,000219478701507387i</v>
      </c>
      <c r="AK107">
        <f t="shared" si="130"/>
        <v>1.0000000240854499</v>
      </c>
      <c r="AL107">
        <f t="shared" si="131"/>
        <v>2.1947869798322488E-4</v>
      </c>
      <c r="AM107" t="str">
        <f t="shared" si="111"/>
        <v>1-0,000546646469493187i</v>
      </c>
      <c r="AN107">
        <f t="shared" si="132"/>
        <v>1.0000001494111701</v>
      </c>
      <c r="AO107">
        <f t="shared" si="133"/>
        <v>-5.4664641504313357E-4</v>
      </c>
      <c r="AP107" s="41" t="str">
        <f t="shared" si="134"/>
        <v>75,3660739831735-14,0369212493975i</v>
      </c>
      <c r="AQ107">
        <f t="shared" si="135"/>
        <v>37.691616221004011</v>
      </c>
      <c r="AR107" s="43">
        <f t="shared" si="136"/>
        <v>-10.550444915330806</v>
      </c>
      <c r="AS107" t="str">
        <f t="shared" si="112"/>
        <v>-0,0000166666666666667</v>
      </c>
      <c r="AT107" t="str">
        <f t="shared" si="113"/>
        <v>3,33949037604683E-06i</v>
      </c>
      <c r="AU107">
        <f t="shared" si="137"/>
        <v>3.3394903760468301E-6</v>
      </c>
      <c r="AV107">
        <f t="shared" si="138"/>
        <v>1.5707963267948966</v>
      </c>
      <c r="AW107" t="str">
        <f t="shared" si="114"/>
        <v>1+0,00124985219018765i</v>
      </c>
      <c r="AX107">
        <f t="shared" si="139"/>
        <v>1.0000007810649436</v>
      </c>
      <c r="AY107">
        <f t="shared" si="140"/>
        <v>1.249851539377519E-3</v>
      </c>
      <c r="AZ107" t="str">
        <f t="shared" si="115"/>
        <v>1+0,182079530770528i</v>
      </c>
      <c r="BA107">
        <f t="shared" si="141"/>
        <v>1.0164413192730879</v>
      </c>
      <c r="BB107">
        <f t="shared" si="142"/>
        <v>0.18010647393679582</v>
      </c>
      <c r="BC107" s="41" t="str">
        <f t="shared" si="143"/>
        <v>-0,902479998137149+4,99190943020874i</v>
      </c>
      <c r="BD107">
        <f t="shared" si="144"/>
        <v>14.10501050771132</v>
      </c>
      <c r="BE107" s="43">
        <f t="shared" si="145"/>
        <v>100.2477296013371</v>
      </c>
      <c r="BF107" s="41" t="str">
        <f t="shared" si="146"/>
        <v>0,616818250708885+160,864234391881i</v>
      </c>
      <c r="BG107" s="20">
        <f t="shared" si="147"/>
        <v>44.129253779296974</v>
      </c>
      <c r="BH107" s="43">
        <f t="shared" si="148"/>
        <v>89.780305986442926</v>
      </c>
      <c r="BI107" s="41" t="str">
        <f t="shared" si="101"/>
        <v>2,05466524802618+388,888656097421i</v>
      </c>
      <c r="BJ107" s="20">
        <f t="shared" si="149"/>
        <v>51.796626728715331</v>
      </c>
      <c r="BK107" s="43">
        <f t="shared" si="102"/>
        <v>89.697284686006284</v>
      </c>
      <c r="BL107">
        <f t="shared" si="150"/>
        <v>44.129253779296974</v>
      </c>
      <c r="BM107" s="43">
        <f t="shared" si="151"/>
        <v>89.780305986442926</v>
      </c>
    </row>
    <row r="108" spans="14:65" x14ac:dyDescent="0.25">
      <c r="N108" s="9">
        <v>90</v>
      </c>
      <c r="O108" s="34">
        <f t="shared" si="116"/>
        <v>79.432823472428197</v>
      </c>
      <c r="P108" s="33" t="str">
        <f t="shared" si="103"/>
        <v>32,2315671197498</v>
      </c>
      <c r="Q108" s="4" t="str">
        <f t="shared" si="104"/>
        <v>1+0,186143668601472i</v>
      </c>
      <c r="R108" s="4">
        <f t="shared" si="117"/>
        <v>1.0171772045029395</v>
      </c>
      <c r="S108" s="4">
        <f t="shared" si="118"/>
        <v>0.18403736145359109</v>
      </c>
      <c r="T108" s="4" t="str">
        <f t="shared" si="105"/>
        <v>1+0,000224591017207388i</v>
      </c>
      <c r="U108" s="4">
        <f t="shared" si="119"/>
        <v>1.0000000252205623</v>
      </c>
      <c r="V108" s="4">
        <f t="shared" si="120"/>
        <v>2.2459101343118025E-4</v>
      </c>
      <c r="W108" t="str">
        <f t="shared" si="106"/>
        <v>1-0,00132411937582587i</v>
      </c>
      <c r="X108" s="4">
        <f t="shared" si="121"/>
        <v>1.0000008766456765</v>
      </c>
      <c r="Y108" s="4">
        <f t="shared" si="122"/>
        <v>-1.3241186019706608E-3</v>
      </c>
      <c r="Z108" t="str">
        <f t="shared" si="107"/>
        <v>0,999999869636912+0,00171657107427869i</v>
      </c>
      <c r="AA108" s="4">
        <f t="shared" si="123"/>
        <v>1.0000013429441454</v>
      </c>
      <c r="AB108" s="4">
        <f t="shared" si="124"/>
        <v>1.7165696120331375E-3</v>
      </c>
      <c r="AC108" s="47" t="str">
        <f t="shared" si="125"/>
        <v>31,1356942254356-5,88647941350686i</v>
      </c>
      <c r="AD108" s="20">
        <f t="shared" si="126"/>
        <v>30.017692226244929</v>
      </c>
      <c r="AE108" s="43">
        <f t="shared" si="127"/>
        <v>-10.705914568305802</v>
      </c>
      <c r="AF108" t="str">
        <f t="shared" si="108"/>
        <v>77,9756878975879</v>
      </c>
      <c r="AG108" t="str">
        <f t="shared" si="109"/>
        <v>1+0,190241802810964i</v>
      </c>
      <c r="AH108">
        <f t="shared" si="128"/>
        <v>1.0179351371952761</v>
      </c>
      <c r="AI108">
        <f t="shared" si="129"/>
        <v>0.18799531403128408</v>
      </c>
      <c r="AJ108" t="str">
        <f t="shared" si="110"/>
        <v>1+0,000224591017207388i</v>
      </c>
      <c r="AK108">
        <f t="shared" si="130"/>
        <v>1.0000000252205623</v>
      </c>
      <c r="AL108">
        <f t="shared" si="131"/>
        <v>2.2459101343118025E-4</v>
      </c>
      <c r="AM108" t="str">
        <f t="shared" si="111"/>
        <v>1-0,000559379501487393i</v>
      </c>
      <c r="AN108">
        <f t="shared" si="132"/>
        <v>1.000000156452701</v>
      </c>
      <c r="AO108">
        <f t="shared" si="133"/>
        <v>-5.5937944314311003E-4</v>
      </c>
      <c r="AP108" s="41" t="str">
        <f t="shared" si="134"/>
        <v>75,2473823493243-14,3413030373033i</v>
      </c>
      <c r="AQ108">
        <f t="shared" si="135"/>
        <v>37.684783760446692</v>
      </c>
      <c r="AR108" s="43">
        <f t="shared" si="136"/>
        <v>-10.790520026281436</v>
      </c>
      <c r="AS108" t="str">
        <f t="shared" si="112"/>
        <v>-0,0000166666666666667</v>
      </c>
      <c r="AT108" t="str">
        <f t="shared" si="113"/>
        <v>3,41727709959774E-06i</v>
      </c>
      <c r="AU108">
        <f t="shared" si="137"/>
        <v>3.4172770995977401E-6</v>
      </c>
      <c r="AV108">
        <f t="shared" si="138"/>
        <v>1.5707963267948966</v>
      </c>
      <c r="AW108" t="str">
        <f t="shared" si="114"/>
        <v>1+0,00127896498760577i</v>
      </c>
      <c r="AX108">
        <f t="shared" si="139"/>
        <v>1.0000008178753852</v>
      </c>
      <c r="AY108">
        <f t="shared" si="140"/>
        <v>1.2789642902501812E-3</v>
      </c>
      <c r="AZ108" t="str">
        <f t="shared" si="115"/>
        <v>1+0,186320707875249i</v>
      </c>
      <c r="BA108">
        <f t="shared" si="141"/>
        <v>1.0172096176222154</v>
      </c>
      <c r="BB108">
        <f t="shared" si="142"/>
        <v>0.18420846639227567</v>
      </c>
      <c r="BC108" s="41" t="str">
        <f t="shared" si="143"/>
        <v>-0,902479931695829+4,87833164812721i</v>
      </c>
      <c r="BD108">
        <f t="shared" si="144"/>
        <v>13.91157311858543</v>
      </c>
      <c r="BE108" s="43">
        <f t="shared" si="145"/>
        <v>100.48108841887557</v>
      </c>
      <c r="BF108" s="41" t="str">
        <f t="shared" si="146"/>
        <v>0,616859621086476+157,202672065385i</v>
      </c>
      <c r="BG108" s="20">
        <f t="shared" si="147"/>
        <v>43.929265344830377</v>
      </c>
      <c r="BH108" s="43">
        <f t="shared" si="148"/>
        <v>89.775173850569786</v>
      </c>
      <c r="BI108" s="41" t="str">
        <f t="shared" si="101"/>
        <v>2,05237999935146+380,024424938972i</v>
      </c>
      <c r="BJ108" s="20">
        <f t="shared" si="149"/>
        <v>51.596356879032115</v>
      </c>
      <c r="BK108" s="43">
        <f t="shared" si="102"/>
        <v>89.690568392594145</v>
      </c>
      <c r="BL108">
        <f t="shared" si="150"/>
        <v>43.929265344830377</v>
      </c>
      <c r="BM108" s="43">
        <f t="shared" si="151"/>
        <v>89.775173850569786</v>
      </c>
    </row>
    <row r="109" spans="14:65" x14ac:dyDescent="0.25">
      <c r="N109" s="9">
        <v>91</v>
      </c>
      <c r="O109" s="34">
        <f t="shared" si="116"/>
        <v>81.283051616409963</v>
      </c>
      <c r="P109" s="33" t="str">
        <f t="shared" si="103"/>
        <v>32,2315671197498</v>
      </c>
      <c r="Q109" s="4" t="str">
        <f t="shared" si="104"/>
        <v>1+0,190479511637317i</v>
      </c>
      <c r="R109" s="4">
        <f t="shared" si="117"/>
        <v>1.0179795893600179</v>
      </c>
      <c r="S109" s="4">
        <f t="shared" si="118"/>
        <v>0.18822471018696485</v>
      </c>
      <c r="T109" s="4" t="str">
        <f t="shared" si="105"/>
        <v>1+0,000229822414037526i</v>
      </c>
      <c r="U109" s="4">
        <f t="shared" si="119"/>
        <v>1.0000000264091706</v>
      </c>
      <c r="V109" s="4">
        <f t="shared" si="120"/>
        <v>2.2982240999124649E-4</v>
      </c>
      <c r="W109" t="str">
        <f t="shared" si="106"/>
        <v>1-0,00135496207822578i</v>
      </c>
      <c r="X109" s="4">
        <f t="shared" si="121"/>
        <v>1.0000009179606955</v>
      </c>
      <c r="Y109" s="4">
        <f t="shared" si="122"/>
        <v>-1.354961249025025E-3</v>
      </c>
      <c r="Z109" t="str">
        <f t="shared" si="107"/>
        <v>0,999999863493089+0,00175655515106123i</v>
      </c>
      <c r="AA109" s="4">
        <f t="shared" si="123"/>
        <v>1.000001406235109</v>
      </c>
      <c r="AB109" s="4">
        <f t="shared" si="124"/>
        <v>1.7565535842370102E-3</v>
      </c>
      <c r="AC109" s="47" t="str">
        <f t="shared" si="125"/>
        <v>31,0858555965085-6,01409988416137i</v>
      </c>
      <c r="AD109" s="20">
        <f t="shared" si="126"/>
        <v>30.010843014009371</v>
      </c>
      <c r="AE109" s="43">
        <f t="shared" si="127"/>
        <v>-10.949590307494358</v>
      </c>
      <c r="AF109" t="str">
        <f t="shared" si="108"/>
        <v>77,9756878975879</v>
      </c>
      <c r="AG109" t="str">
        <f t="shared" si="109"/>
        <v>1+0,194673103655316i</v>
      </c>
      <c r="AH109">
        <f t="shared" si="128"/>
        <v>1.0187726033255868</v>
      </c>
      <c r="AI109">
        <f t="shared" si="129"/>
        <v>0.1922683366736086</v>
      </c>
      <c r="AJ109" t="str">
        <f t="shared" si="110"/>
        <v>1+0,000229822414037526i</v>
      </c>
      <c r="AK109">
        <f t="shared" si="130"/>
        <v>1.0000000264091706</v>
      </c>
      <c r="AL109">
        <f t="shared" si="131"/>
        <v>2.2982240999124649E-4</v>
      </c>
      <c r="AM109" t="str">
        <f t="shared" si="111"/>
        <v>1-0,000572409123897551i</v>
      </c>
      <c r="AN109">
        <f t="shared" si="132"/>
        <v>1.0000001638260891</v>
      </c>
      <c r="AO109">
        <f t="shared" si="133"/>
        <v>-5.7240906138052606E-4</v>
      </c>
      <c r="AP109" s="41" t="str">
        <f t="shared" si="134"/>
        <v>75,1234962578763-14,6512376083252i</v>
      </c>
      <c r="AQ109">
        <f t="shared" si="135"/>
        <v>37.677640798385681</v>
      </c>
      <c r="AR109" s="43">
        <f t="shared" si="136"/>
        <v>-11.035792994640282</v>
      </c>
      <c r="AS109" t="str">
        <f t="shared" si="112"/>
        <v>-0,0000166666666666667</v>
      </c>
      <c r="AT109" t="str">
        <f t="shared" si="113"/>
        <v>3,49687570869987E-06i</v>
      </c>
      <c r="AU109">
        <f t="shared" si="137"/>
        <v>3.4968757086998702E-6</v>
      </c>
      <c r="AV109">
        <f t="shared" si="138"/>
        <v>1.5707963267948966</v>
      </c>
      <c r="AW109" t="str">
        <f t="shared" si="114"/>
        <v>1+0,00130875590918943i</v>
      </c>
      <c r="AX109">
        <f t="shared" si="139"/>
        <v>1.0000008564206482</v>
      </c>
      <c r="AY109">
        <f t="shared" si="140"/>
        <v>1.3087551619594886E-3</v>
      </c>
      <c r="AZ109" t="str">
        <f t="shared" si="115"/>
        <v>1+0,190660674685532i</v>
      </c>
      <c r="BA109">
        <f t="shared" si="141"/>
        <v>1.0180135032854634</v>
      </c>
      <c r="BB109">
        <f t="shared" si="142"/>
        <v>0.1883995245099232</v>
      </c>
      <c r="BC109" s="41" t="str">
        <f t="shared" si="143"/>
        <v>-0,902479862123238+4,76734042204986i</v>
      </c>
      <c r="BD109">
        <f t="shared" si="144"/>
        <v>13.718434402488921</v>
      </c>
      <c r="BE109" s="43">
        <f t="shared" si="145"/>
        <v>100.71951146949387</v>
      </c>
      <c r="BF109" s="41" t="str">
        <f t="shared" si="146"/>
        <v>0,616902807287996+153,624459973493i</v>
      </c>
      <c r="BG109" s="20">
        <f t="shared" si="147"/>
        <v>43.729277416498284</v>
      </c>
      <c r="BH109" s="43">
        <f t="shared" si="148"/>
        <v>89.76992116199952</v>
      </c>
      <c r="BI109" s="41" t="str">
        <f t="shared" si="101"/>
        <v>2,04999473820206+371,361727252581i</v>
      </c>
      <c r="BJ109" s="20">
        <f t="shared" si="149"/>
        <v>51.396075200874598</v>
      </c>
      <c r="BK109" s="43">
        <f t="shared" si="102"/>
        <v>89.683718474853592</v>
      </c>
      <c r="BL109">
        <f t="shared" si="150"/>
        <v>43.729277416498284</v>
      </c>
      <c r="BM109" s="43">
        <f t="shared" si="151"/>
        <v>89.76992116199952</v>
      </c>
    </row>
    <row r="110" spans="14:65" x14ac:dyDescent="0.25">
      <c r="N110" s="9">
        <v>92</v>
      </c>
      <c r="O110" s="34">
        <f t="shared" si="116"/>
        <v>83.176377110267126</v>
      </c>
      <c r="P110" s="33" t="str">
        <f t="shared" si="103"/>
        <v>32,2315671197498</v>
      </c>
      <c r="Q110" s="4" t="str">
        <f t="shared" si="104"/>
        <v>1+0,194916349431527i</v>
      </c>
      <c r="R110" s="4">
        <f t="shared" si="117"/>
        <v>1.0188191121468586</v>
      </c>
      <c r="S110" s="4">
        <f t="shared" si="118"/>
        <v>0.19250268991836156</v>
      </c>
      <c r="T110" s="4" t="str">
        <f t="shared" si="105"/>
        <v>1+0,000235175665753647i</v>
      </c>
      <c r="U110" s="4">
        <f t="shared" si="119"/>
        <v>1.0000000276537966</v>
      </c>
      <c r="V110" s="4">
        <f t="shared" si="120"/>
        <v>2.351756614179804E-4</v>
      </c>
      <c r="W110" t="str">
        <f t="shared" si="106"/>
        <v>1-0,00138652319945461i</v>
      </c>
      <c r="X110" s="4">
        <f t="shared" si="121"/>
        <v>1.0000009612228293</v>
      </c>
      <c r="Y110" s="4">
        <f t="shared" si="122"/>
        <v>-1.3865223109500392E-3</v>
      </c>
      <c r="Z110" t="str">
        <f t="shared" si="107"/>
        <v>0,999999857059717+0,00179747057663562i</v>
      </c>
      <c r="AA110" s="4">
        <f t="shared" si="123"/>
        <v>1.0000014725088802</v>
      </c>
      <c r="AB110" s="4">
        <f t="shared" si="124"/>
        <v>1.797468897753353E-3</v>
      </c>
      <c r="AC110" s="47" t="str">
        <f t="shared" si="125"/>
        <v>31,0338362184392-6,14404682707944i</v>
      </c>
      <c r="AD110" s="20">
        <f t="shared" si="126"/>
        <v>30.003682566364983</v>
      </c>
      <c r="AE110" s="43">
        <f t="shared" si="127"/>
        <v>-11.198546362659672</v>
      </c>
      <c r="AF110" t="str">
        <f t="shared" si="108"/>
        <v>77,9756878975879</v>
      </c>
      <c r="AG110" t="str">
        <f t="shared" si="109"/>
        <v>1+0,19920762275603i</v>
      </c>
      <c r="AH110">
        <f t="shared" si="128"/>
        <v>1.0196488007956999</v>
      </c>
      <c r="AI110">
        <f t="shared" si="129"/>
        <v>0.19663354268486896</v>
      </c>
      <c r="AJ110" t="str">
        <f t="shared" si="110"/>
        <v>1+0,000235175665753647i</v>
      </c>
      <c r="AK110">
        <f t="shared" si="130"/>
        <v>1.0000000276537966</v>
      </c>
      <c r="AL110">
        <f t="shared" si="131"/>
        <v>2.351756614179804E-4</v>
      </c>
      <c r="AM110" t="str">
        <f t="shared" si="111"/>
        <v>1-0,00058574224520193i</v>
      </c>
      <c r="AN110">
        <f t="shared" si="132"/>
        <v>1.0000001715469742</v>
      </c>
      <c r="AO110">
        <f t="shared" si="133"/>
        <v>-5.8574217821373152E-4</v>
      </c>
      <c r="AP110" s="41" t="str">
        <f t="shared" si="134"/>
        <v>74,9942072695803-14,9667534208325i</v>
      </c>
      <c r="AQ110">
        <f t="shared" si="135"/>
        <v>37.670173769624647</v>
      </c>
      <c r="AR110" s="43">
        <f t="shared" si="136"/>
        <v>-11.286358088399544</v>
      </c>
      <c r="AS110" t="str">
        <f t="shared" si="112"/>
        <v>-0,0000166666666666667</v>
      </c>
      <c r="AT110" t="str">
        <f t="shared" si="113"/>
        <v>3,57832840758937E-06i</v>
      </c>
      <c r="AU110">
        <f t="shared" si="137"/>
        <v>3.5783284075893701E-6</v>
      </c>
      <c r="AV110">
        <f t="shared" si="138"/>
        <v>1.5707963267948966</v>
      </c>
      <c r="AW110" t="str">
        <f t="shared" si="114"/>
        <v>1+0,00133924075047957i</v>
      </c>
      <c r="AX110">
        <f t="shared" si="139"/>
        <v>1.0000008967824918</v>
      </c>
      <c r="AY110">
        <f t="shared" si="140"/>
        <v>1.3392399498083011E-3</v>
      </c>
      <c r="AZ110" t="str">
        <f t="shared" si="115"/>
        <v>1+0,195101732309225i</v>
      </c>
      <c r="BA110">
        <f t="shared" si="141"/>
        <v>1.0188545950968964</v>
      </c>
      <c r="BB110">
        <f t="shared" si="142"/>
        <v>0.19268128123123432</v>
      </c>
      <c r="BC110" s="41" t="str">
        <f t="shared" si="143"/>
        <v>-0,902479789271802+4,65887690295891i</v>
      </c>
      <c r="BD110">
        <f t="shared" si="144"/>
        <v>13.525607448234831</v>
      </c>
      <c r="BE110" s="43">
        <f t="shared" si="145"/>
        <v>100.9630914088437</v>
      </c>
      <c r="BF110" s="41" t="str">
        <f t="shared" si="146"/>
        <v>0,616947882665755+150,127700854075i</v>
      </c>
      <c r="BG110" s="20">
        <f t="shared" si="147"/>
        <v>43.529290014599823</v>
      </c>
      <c r="BH110" s="43">
        <f t="shared" si="148"/>
        <v>89.764545046184026</v>
      </c>
      <c r="BI110" s="41" t="str">
        <f t="shared" si="101"/>
        <v>2,04750545134111+362,895972577277i</v>
      </c>
      <c r="BJ110" s="20">
        <f t="shared" si="149"/>
        <v>51.195781217859484</v>
      </c>
      <c r="BK110" s="43">
        <f t="shared" si="102"/>
        <v>89.676733320444157</v>
      </c>
      <c r="BL110">
        <f t="shared" si="150"/>
        <v>43.529290014599823</v>
      </c>
      <c r="BM110" s="43">
        <f t="shared" si="151"/>
        <v>89.764545046184026</v>
      </c>
    </row>
    <row r="111" spans="14:65" x14ac:dyDescent="0.25">
      <c r="N111" s="9">
        <v>93</v>
      </c>
      <c r="O111" s="34">
        <f t="shared" si="116"/>
        <v>85.113803820237734</v>
      </c>
      <c r="P111" s="33" t="str">
        <f t="shared" si="103"/>
        <v>32,2315671197498</v>
      </c>
      <c r="Q111" s="4" t="str">
        <f t="shared" si="104"/>
        <v>1+0,199456534454229i</v>
      </c>
      <c r="R111" s="4">
        <f t="shared" si="117"/>
        <v>1.019697459610688</v>
      </c>
      <c r="S111" s="4">
        <f t="shared" si="118"/>
        <v>0.1968729422525502</v>
      </c>
      <c r="T111" s="4" t="str">
        <f t="shared" si="105"/>
        <v>1+0,000240653610720668i</v>
      </c>
      <c r="U111" s="4">
        <f t="shared" si="119"/>
        <v>1.0000000289570798</v>
      </c>
      <c r="V111" s="4">
        <f t="shared" si="120"/>
        <v>2.4065360607491756E-4</v>
      </c>
      <c r="W111" t="str">
        <f t="shared" si="106"/>
        <v>1-0,00141881947363659i</v>
      </c>
      <c r="X111" s="4">
        <f t="shared" si="121"/>
        <v>1.0000010065238429</v>
      </c>
      <c r="Y111" s="4">
        <f t="shared" si="122"/>
        <v>-1.4188185215868415E-3</v>
      </c>
      <c r="Z111" t="str">
        <f t="shared" si="107"/>
        <v>0,999999850323149+0,00183933904490207i</v>
      </c>
      <c r="AA111" s="4">
        <f t="shared" si="123"/>
        <v>1.0000015419060324</v>
      </c>
      <c r="AB111" s="4">
        <f t="shared" si="124"/>
        <v>1.8393372459474591E-3</v>
      </c>
      <c r="AC111" s="47" t="str">
        <f t="shared" si="125"/>
        <v>30,9795486212358-6,27633203354951i</v>
      </c>
      <c r="AD111" s="20">
        <f t="shared" si="126"/>
        <v>29.996197288589066</v>
      </c>
      <c r="AE111" s="43">
        <f t="shared" si="127"/>
        <v>-11.452878829917115</v>
      </c>
      <c r="AF111" t="str">
        <f t="shared" si="108"/>
        <v>77,9756878975879</v>
      </c>
      <c r="AG111" t="str">
        <f t="shared" si="109"/>
        <v>1+0,203847764375154i</v>
      </c>
      <c r="AH111">
        <f t="shared" si="128"/>
        <v>1.0205654859149158</v>
      </c>
      <c r="AI111">
        <f t="shared" si="129"/>
        <v>0.20109258080340572</v>
      </c>
      <c r="AJ111" t="str">
        <f t="shared" si="110"/>
        <v>1+0,000240653610720668i</v>
      </c>
      <c r="AK111">
        <f t="shared" si="130"/>
        <v>1.0000000289570798</v>
      </c>
      <c r="AL111">
        <f t="shared" si="131"/>
        <v>2.4065360607491756E-4</v>
      </c>
      <c r="AM111" t="str">
        <f t="shared" si="111"/>
        <v>1-0,000599385934797931i</v>
      </c>
      <c r="AN111">
        <f t="shared" si="132"/>
        <v>1.0000001796317333</v>
      </c>
      <c r="AO111">
        <f t="shared" si="133"/>
        <v>-5.9938586301878385E-4</v>
      </c>
      <c r="AP111" s="41" t="str">
        <f t="shared" si="134"/>
        <v>74,859300327606-15,2878734142117i</v>
      </c>
      <c r="AQ111">
        <f t="shared" si="135"/>
        <v>37.66236856682518</v>
      </c>
      <c r="AR111" s="43">
        <f t="shared" si="136"/>
        <v>-11.542310015726683</v>
      </c>
      <c r="AS111" t="str">
        <f t="shared" si="112"/>
        <v>-0,0000166666666666667</v>
      </c>
      <c r="AT111" t="str">
        <f t="shared" si="113"/>
        <v>3,66167838356536E-06i</v>
      </c>
      <c r="AU111">
        <f t="shared" si="137"/>
        <v>3.6616783835653598E-6</v>
      </c>
      <c r="AV111">
        <f t="shared" si="138"/>
        <v>1.5707963267948966</v>
      </c>
      <c r="AW111" t="str">
        <f t="shared" si="114"/>
        <v>1+0,00137043567494256i</v>
      </c>
      <c r="AX111">
        <f t="shared" si="139"/>
        <v>1.0000009390465288</v>
      </c>
      <c r="AY111">
        <f t="shared" si="140"/>
        <v>1.3704348170078819E-3</v>
      </c>
      <c r="AZ111" t="str">
        <f t="shared" si="115"/>
        <v>1+0,199646235453866i</v>
      </c>
      <c r="BA111">
        <f t="shared" si="141"/>
        <v>1.0197345827865703</v>
      </c>
      <c r="BB111">
        <f t="shared" si="142"/>
        <v>0.19705537850246949</v>
      </c>
      <c r="BC111" s="41" t="str">
        <f t="shared" si="143"/>
        <v>-0,902479712986997+4,55288358206023i</v>
      </c>
      <c r="BD111">
        <f t="shared" si="144"/>
        <v>13.333105871487092</v>
      </c>
      <c r="BE111" s="43">
        <f t="shared" si="145"/>
        <v>101.21192138743213</v>
      </c>
      <c r="BF111" s="41" t="str">
        <f t="shared" si="146"/>
        <v>0,616994922946652+146,71054062951i</v>
      </c>
      <c r="BG111" s="20">
        <f t="shared" si="147"/>
        <v>43.329303160076158</v>
      </c>
      <c r="BH111" s="43">
        <f t="shared" si="148"/>
        <v>89.759042557515031</v>
      </c>
      <c r="BI111" s="41" t="str">
        <f t="shared" si="101"/>
        <v>2,04490799811425+354,622675037113i</v>
      </c>
      <c r="BJ111" s="20">
        <f t="shared" si="149"/>
        <v>50.995474438312279</v>
      </c>
      <c r="BK111" s="43">
        <f t="shared" si="102"/>
        <v>89.669611371705471</v>
      </c>
      <c r="BL111">
        <f t="shared" si="150"/>
        <v>43.329303160076158</v>
      </c>
      <c r="BM111" s="43">
        <f t="shared" si="151"/>
        <v>89.759042557515031</v>
      </c>
    </row>
    <row r="112" spans="14:65" x14ac:dyDescent="0.25">
      <c r="N112" s="9">
        <v>94</v>
      </c>
      <c r="O112" s="34">
        <f t="shared" si="116"/>
        <v>87.096358995608071</v>
      </c>
      <c r="P112" s="33" t="str">
        <f t="shared" si="103"/>
        <v>32,2315671197498</v>
      </c>
      <c r="Q112" s="4" t="str">
        <f t="shared" si="104"/>
        <v>1+0,204102473971617i</v>
      </c>
      <c r="R112" s="4">
        <f t="shared" si="117"/>
        <v>1.0206163921284699</v>
      </c>
      <c r="S112" s="4">
        <f t="shared" si="118"/>
        <v>0.20133711629208176</v>
      </c>
      <c r="T112" s="4" t="str">
        <f t="shared" si="105"/>
        <v>1+0,00024625915341752i</v>
      </c>
      <c r="U112" s="4">
        <f t="shared" si="119"/>
        <v>1.0000000303217849</v>
      </c>
      <c r="V112" s="4">
        <f t="shared" si="120"/>
        <v>2.4625914843950871E-4</v>
      </c>
      <c r="W112" t="str">
        <f t="shared" si="106"/>
        <v>1-0,00145186802468379i</v>
      </c>
      <c r="X112" s="4">
        <f t="shared" si="121"/>
        <v>1.0000010539598252</v>
      </c>
      <c r="Y112" s="4">
        <f t="shared" si="122"/>
        <v>-1.4518670045441629E-3</v>
      </c>
      <c r="Z112" t="str">
        <f t="shared" si="107"/>
        <v>0,999999843269096+0,00188218275507666i</v>
      </c>
      <c r="AA112" s="4">
        <f t="shared" si="123"/>
        <v>1.0000016145737667</v>
      </c>
      <c r="AB112" s="4">
        <f t="shared" si="124"/>
        <v>1.8821808274622335E-3</v>
      </c>
      <c r="AC112" s="47" t="str">
        <f t="shared" si="125"/>
        <v>30,9229025614568-6,41096497245453i</v>
      </c>
      <c r="AD112" s="20">
        <f t="shared" si="126"/>
        <v>29.988373042871377</v>
      </c>
      <c r="AE112" s="43">
        <f t="shared" si="127"/>
        <v>-11.712684282467553</v>
      </c>
      <c r="AF112" t="str">
        <f t="shared" si="108"/>
        <v>77,9756878975879</v>
      </c>
      <c r="AG112" t="str">
        <f t="shared" si="109"/>
        <v>1+0,208595988777193i</v>
      </c>
      <c r="AH112">
        <f t="shared" si="128"/>
        <v>1.0215244914019119</v>
      </c>
      <c r="AI112">
        <f t="shared" si="129"/>
        <v>0.20564710566015626</v>
      </c>
      <c r="AJ112" t="str">
        <f t="shared" si="110"/>
        <v>1+0,00024625915341752i</v>
      </c>
      <c r="AK112">
        <f t="shared" si="130"/>
        <v>1.0000000303217849</v>
      </c>
      <c r="AL112">
        <f t="shared" si="131"/>
        <v>2.4625914843950871E-4</v>
      </c>
      <c r="AM112" t="str">
        <f t="shared" si="111"/>
        <v>1-0,00061334742675037i</v>
      </c>
      <c r="AN112">
        <f t="shared" si="132"/>
        <v>1.0000001880975153</v>
      </c>
      <c r="AO112">
        <f t="shared" si="133"/>
        <v>-6.133473498376289E-4</v>
      </c>
      <c r="AP112" s="41" t="str">
        <f t="shared" si="134"/>
        <v>74,7185537132801-15,6146145524557i</v>
      </c>
      <c r="AQ112">
        <f t="shared" si="135"/>
        <v>37.654210523503131</v>
      </c>
      <c r="AR112" s="43">
        <f t="shared" si="136"/>
        <v>-11.803743828056993</v>
      </c>
      <c r="AS112" t="str">
        <f t="shared" si="112"/>
        <v>-0,0000166666666666667</v>
      </c>
      <c r="AT112" t="str">
        <f t="shared" si="113"/>
        <v>3,74696982988835E-06i</v>
      </c>
      <c r="AU112">
        <f t="shared" si="137"/>
        <v>3.74696982988835E-6</v>
      </c>
      <c r="AV112">
        <f t="shared" si="138"/>
        <v>1.5707963267948966</v>
      </c>
      <c r="AW112" t="str">
        <f t="shared" si="114"/>
        <v>1+0,00140235722254026i</v>
      </c>
      <c r="AX112">
        <f t="shared" si="139"/>
        <v>1.0000009833024064</v>
      </c>
      <c r="AY112">
        <f t="shared" si="140"/>
        <v>1.4023563032467385E-3</v>
      </c>
      <c r="AZ112" t="str">
        <f t="shared" si="115"/>
        <v>1+0,204296593675174i</v>
      </c>
      <c r="BA112">
        <f t="shared" si="141"/>
        <v>1.020655229833894</v>
      </c>
      <c r="BB112">
        <f t="shared" si="142"/>
        <v>0.20152346570009608</v>
      </c>
      <c r="BC112" s="41" t="str">
        <f t="shared" si="143"/>
        <v>-0,902479633107012+4,44930426029144i</v>
      </c>
      <c r="BD112">
        <f t="shared" si="144"/>
        <v>13.140943831643167</v>
      </c>
      <c r="BE112" s="43">
        <f t="shared" si="145"/>
        <v>101.46609495991534</v>
      </c>
      <c r="BF112" s="41" t="str">
        <f t="shared" si="146"/>
        <v>0,617044006253717+143,371167423469i</v>
      </c>
      <c r="BG112" s="20">
        <f t="shared" si="147"/>
        <v>43.129316874514515</v>
      </c>
      <c r="BH112" s="43">
        <f t="shared" si="148"/>
        <v>89.753410677447775</v>
      </c>
      <c r="BI112" s="41" t="str">
        <f t="shared" si="101"/>
        <v>2,04219810960227+346,53745097172i</v>
      </c>
      <c r="BJ112" s="20">
        <f t="shared" si="149"/>
        <v>50.795154355146302</v>
      </c>
      <c r="BK112" s="43">
        <f t="shared" si="102"/>
        <v>89.662351131858344</v>
      </c>
      <c r="BL112">
        <f t="shared" si="150"/>
        <v>43.129316874514515</v>
      </c>
      <c r="BM112" s="43">
        <f t="shared" si="151"/>
        <v>89.753410677447775</v>
      </c>
    </row>
    <row r="113" spans="14:65" x14ac:dyDescent="0.25">
      <c r="N113" s="9">
        <v>95</v>
      </c>
      <c r="O113" s="34">
        <f t="shared" si="116"/>
        <v>89.125093813374562</v>
      </c>
      <c r="P113" s="33" t="str">
        <f t="shared" si="103"/>
        <v>32,2315671197498</v>
      </c>
      <c r="Q113" s="4" t="str">
        <f t="shared" si="104"/>
        <v>1+0,20885663132232i</v>
      </c>
      <c r="R113" s="4">
        <f t="shared" si="117"/>
        <v>1.0215777466484415</v>
      </c>
      <c r="S113" s="4">
        <f t="shared" si="118"/>
        <v>0.20589686693637929</v>
      </c>
      <c r="T113" s="4" t="str">
        <f t="shared" si="105"/>
        <v>1+0,000251995265977139i</v>
      </c>
      <c r="U113" s="4">
        <f t="shared" si="119"/>
        <v>1.0000000317508064</v>
      </c>
      <c r="V113" s="4">
        <f t="shared" si="120"/>
        <v>2.5199526064310381E-4</v>
      </c>
      <c r="W113" t="str">
        <f t="shared" si="106"/>
        <v>1-0,00148568637537542i</v>
      </c>
      <c r="X113" s="4">
        <f t="shared" si="121"/>
        <v>1.0000011036313941</v>
      </c>
      <c r="Y113" s="4">
        <f t="shared" si="122"/>
        <v>-1.4856852822761808E-3</v>
      </c>
      <c r="Z113" t="str">
        <f t="shared" si="107"/>
        <v>0,999999835882596+0,00192602442346163i</v>
      </c>
      <c r="AA113" s="4">
        <f t="shared" si="123"/>
        <v>1.0000016906662204</v>
      </c>
      <c r="AB113" s="4">
        <f t="shared" si="124"/>
        <v>1.9260223579857473E-3</v>
      </c>
      <c r="AC113" s="47" t="str">
        <f t="shared" si="125"/>
        <v>30,8638050040604-6,54795259856638i</v>
      </c>
      <c r="AD113" s="20">
        <f t="shared" si="126"/>
        <v>29.980195131303248</v>
      </c>
      <c r="AE113" s="43">
        <f t="shared" si="127"/>
        <v>-11.978059674248623</v>
      </c>
      <c r="AF113" t="str">
        <f t="shared" si="108"/>
        <v>77,9756878975879</v>
      </c>
      <c r="AG113" t="str">
        <f t="shared" si="109"/>
        <v>1+0,213454813533576i</v>
      </c>
      <c r="AH113">
        <f t="shared" si="128"/>
        <v>1.0225277294140505</v>
      </c>
      <c r="AI113">
        <f t="shared" si="129"/>
        <v>0.21029877594726612</v>
      </c>
      <c r="AJ113" t="str">
        <f t="shared" si="110"/>
        <v>1+0,000251995265977139i</v>
      </c>
      <c r="AK113">
        <f t="shared" si="130"/>
        <v>1.0000000317508064</v>
      </c>
      <c r="AL113">
        <f t="shared" si="131"/>
        <v>2.5199526064310381E-4</v>
      </c>
      <c r="AM113" t="str">
        <f t="shared" si="111"/>
        <v>1-0,000627634123627087i</v>
      </c>
      <c r="AN113">
        <f t="shared" si="132"/>
        <v>1.0000001969622772</v>
      </c>
      <c r="AO113">
        <f t="shared" si="133"/>
        <v>-6.2763404121360096E-4</v>
      </c>
      <c r="AP113" s="41" t="str">
        <f t="shared" si="134"/>
        <v>74,5717390199861-15,9469873457119i</v>
      </c>
      <c r="AQ113">
        <f t="shared" si="135"/>
        <v>37.645684396934449</v>
      </c>
      <c r="AR113" s="43">
        <f t="shared" si="136"/>
        <v>-12.070754815293757</v>
      </c>
      <c r="AS113" t="str">
        <f t="shared" si="112"/>
        <v>-0,0000166666666666667</v>
      </c>
      <c r="AT113" t="str">
        <f t="shared" si="113"/>
        <v>3,83424796921215E-06i</v>
      </c>
      <c r="AU113">
        <f t="shared" si="137"/>
        <v>3.8342479692121499E-6</v>
      </c>
      <c r="AV113">
        <f t="shared" si="138"/>
        <v>1.5707963267948966</v>
      </c>
      <c r="AW113" t="str">
        <f t="shared" si="114"/>
        <v>1+0,00143502231849975i</v>
      </c>
      <c r="AX113">
        <f t="shared" si="139"/>
        <v>1.0000010296439972</v>
      </c>
      <c r="AY113">
        <f t="shared" si="140"/>
        <v>1.4350213334590493E-3</v>
      </c>
      <c r="AZ113" t="str">
        <f t="shared" si="115"/>
        <v>1+0,209055272654634i</v>
      </c>
      <c r="BA113">
        <f t="shared" si="141"/>
        <v>1.0216183764129849</v>
      </c>
      <c r="BB113">
        <f t="shared" si="142"/>
        <v>0.20608719792430652</v>
      </c>
      <c r="BC113" s="41" t="str">
        <f t="shared" si="143"/>
        <v>-0,902479549462417+4,34808401852443i</v>
      </c>
      <c r="BD113">
        <f t="shared" si="144"/>
        <v>12.949136048847041</v>
      </c>
      <c r="BE113" s="43">
        <f t="shared" si="145"/>
        <v>101.72570598682157</v>
      </c>
      <c r="BF113" s="41" t="str">
        <f t="shared" si="146"/>
        <v>0,617095213121669+140,107810600065i</v>
      </c>
      <c r="BG113" s="20">
        <f t="shared" si="147"/>
        <v>42.929331180150292</v>
      </c>
      <c r="BH113" s="43">
        <f t="shared" si="148"/>
        <v>89.747646312572954</v>
      </c>
      <c r="BI113" s="41" t="str">
        <f t="shared" si="101"/>
        <v>2,03937138811524+338,636016621417i</v>
      </c>
      <c r="BJ113" s="20">
        <f t="shared" si="149"/>
        <v>50.59482044578148</v>
      </c>
      <c r="BK113" s="43">
        <f t="shared" si="102"/>
        <v>89.654951171527813</v>
      </c>
      <c r="BL113">
        <f t="shared" si="150"/>
        <v>42.929331180150292</v>
      </c>
      <c r="BM113" s="43">
        <f t="shared" si="151"/>
        <v>89.747646312572954</v>
      </c>
    </row>
    <row r="114" spans="14:65" x14ac:dyDescent="0.25">
      <c r="N114" s="9">
        <v>96</v>
      </c>
      <c r="O114" s="34">
        <f t="shared" si="116"/>
        <v>91.201083935590972</v>
      </c>
      <c r="P114" s="33" t="str">
        <f t="shared" si="103"/>
        <v>32,2315671197498</v>
      </c>
      <c r="Q114" s="4" t="str">
        <f t="shared" si="104"/>
        <v>1+0,213721527223495i</v>
      </c>
      <c r="R114" s="4">
        <f t="shared" si="117"/>
        <v>1.0225834397244771</v>
      </c>
      <c r="S114" s="4">
        <f t="shared" si="118"/>
        <v>0.21055385304268695</v>
      </c>
      <c r="T114" s="4" t="str">
        <f t="shared" si="105"/>
        <v>1+0,000257864989762331i</v>
      </c>
      <c r="U114" s="4">
        <f t="shared" si="119"/>
        <v>1.0000000332471759</v>
      </c>
      <c r="V114" s="4">
        <f t="shared" si="120"/>
        <v>2.5786498404680938E-4</v>
      </c>
      <c r="W114" t="str">
        <f t="shared" si="106"/>
        <v>1-0,00152029245664866i</v>
      </c>
      <c r="X114" s="4">
        <f t="shared" si="121"/>
        <v>1.0000011556439092</v>
      </c>
      <c r="Y114" s="4">
        <f t="shared" si="122"/>
        <v>-1.5202912853717959E-3</v>
      </c>
      <c r="Z114" t="str">
        <f t="shared" si="107"/>
        <v>0,999999828147981+0,00197088729548987i</v>
      </c>
      <c r="AA114" s="4">
        <f t="shared" si="123"/>
        <v>1.0000017703447943</v>
      </c>
      <c r="AB114" s="4">
        <f t="shared" si="124"/>
        <v>1.9708850822927984E-3</v>
      </c>
      <c r="AC114" s="47" t="str">
        <f t="shared" si="125"/>
        <v>30,8021601119076-6,68729915160193i</v>
      </c>
      <c r="AD114" s="20">
        <f t="shared" si="126"/>
        <v>29.971648278778488</v>
      </c>
      <c r="AE114" s="43">
        <f t="shared" si="127"/>
        <v>-12.249102235696606</v>
      </c>
      <c r="AF114" t="str">
        <f t="shared" si="108"/>
        <v>77,9756878975879</v>
      </c>
      <c r="AG114" t="str">
        <f t="shared" si="109"/>
        <v>1+0,218426814857503i</v>
      </c>
      <c r="AH114">
        <f t="shared" si="128"/>
        <v>1.0235771946701402</v>
      </c>
      <c r="AI114">
        <f t="shared" si="129"/>
        <v>0.21504925244238912</v>
      </c>
      <c r="AJ114" t="str">
        <f t="shared" si="110"/>
        <v>1+0,000257864989762331i</v>
      </c>
      <c r="AK114">
        <f t="shared" si="130"/>
        <v>1.0000000332471759</v>
      </c>
      <c r="AL114">
        <f t="shared" si="131"/>
        <v>2.5786498404680938E-4</v>
      </c>
      <c r="AM114" t="str">
        <f t="shared" si="111"/>
        <v>1-0,00064225360042387i</v>
      </c>
      <c r="AN114">
        <f t="shared" si="132"/>
        <v>1.0000002062448223</v>
      </c>
      <c r="AO114">
        <f t="shared" si="133"/>
        <v>-6.422535121162296E-4</v>
      </c>
      <c r="AP114" s="41" t="str">
        <f t="shared" si="134"/>
        <v>74,41862114732-16,2849953496326i</v>
      </c>
      <c r="AQ114">
        <f t="shared" si="135"/>
        <v>37.636774351019675</v>
      </c>
      <c r="AR114" s="43">
        <f t="shared" si="136"/>
        <v>-12.34343839274389</v>
      </c>
      <c r="AS114" t="str">
        <f t="shared" si="112"/>
        <v>-0,0000166666666666667</v>
      </c>
      <c r="AT114" t="str">
        <f t="shared" si="113"/>
        <v>3,92355907756151E-06i</v>
      </c>
      <c r="AU114">
        <f t="shared" si="137"/>
        <v>3.9235590775615097E-6</v>
      </c>
      <c r="AV114">
        <f t="shared" si="138"/>
        <v>1.5707963267948966</v>
      </c>
      <c r="AW114" t="str">
        <f t="shared" si="114"/>
        <v>1+0,00146844828228728i</v>
      </c>
      <c r="AX114">
        <f t="shared" si="139"/>
        <v>1.0000010781695976</v>
      </c>
      <c r="AY114">
        <f t="shared" si="140"/>
        <v>1.4684472267972142E-3</v>
      </c>
      <c r="AZ114" t="str">
        <f t="shared" si="115"/>
        <v>1+0,21392479550683i</v>
      </c>
      <c r="BA114">
        <f t="shared" si="141"/>
        <v>1.0226259424308768</v>
      </c>
      <c r="BB114">
        <f t="shared" si="142"/>
        <v>0.21074823415412244</v>
      </c>
      <c r="BC114" s="41" t="str">
        <f t="shared" si="143"/>
        <v>-0,902479461875792+4,24916918844639i</v>
      </c>
      <c r="BD114">
        <f t="shared" si="144"/>
        <v>12.757697821087952</v>
      </c>
      <c r="BE114" s="43">
        <f t="shared" si="145"/>
        <v>101.99084852833286</v>
      </c>
      <c r="BF114" s="41" t="str">
        <f t="shared" si="146"/>
        <v>0,61714862650425+136,91873982485i</v>
      </c>
      <c r="BG114" s="20">
        <f t="shared" si="147"/>
        <v>42.729346099866419</v>
      </c>
      <c r="BH114" s="43">
        <f t="shared" si="148"/>
        <v>89.74174629263625</v>
      </c>
      <c r="BI114" s="41" t="str">
        <f t="shared" ref="BI114:BI177" si="152">IMPRODUCT(AP114,BC114)</f>
        <v>2,03642330707982+330,914185865643i</v>
      </c>
      <c r="BJ114" s="20">
        <f t="shared" si="149"/>
        <v>50.394472172107612</v>
      </c>
      <c r="BK114" s="43">
        <f t="shared" ref="BK114:BK177" si="153">(180/PI())*IMARGUMENT(BI114)</f>
        <v>89.64741013558897</v>
      </c>
      <c r="BL114">
        <f t="shared" si="150"/>
        <v>42.729346099866419</v>
      </c>
      <c r="BM114" s="43">
        <f t="shared" si="151"/>
        <v>89.74174629263625</v>
      </c>
    </row>
    <row r="115" spans="14:65" x14ac:dyDescent="0.25">
      <c r="N115" s="9">
        <v>97</v>
      </c>
      <c r="O115" s="34">
        <f t="shared" si="116"/>
        <v>93.325430079699174</v>
      </c>
      <c r="P115" s="33" t="str">
        <f t="shared" si="103"/>
        <v>32,2315671197498</v>
      </c>
      <c r="Q115" s="4" t="str">
        <f t="shared" si="104"/>
        <v>1+0,218699741107344i</v>
      </c>
      <c r="R115" s="4">
        <f t="shared" si="117"/>
        <v>1.0236354706439297</v>
      </c>
      <c r="S115" s="4">
        <f t="shared" si="118"/>
        <v>0.21530973544235923</v>
      </c>
      <c r="T115" s="4" t="str">
        <f t="shared" si="105"/>
        <v>1+0,000263871436978342i</v>
      </c>
      <c r="U115" s="4">
        <f t="shared" si="119"/>
        <v>1.000000034814067</v>
      </c>
      <c r="V115" s="4">
        <f t="shared" si="120"/>
        <v>2.6387143085405024E-4</v>
      </c>
      <c r="W115" t="str">
        <f t="shared" si="106"/>
        <v>1-0,00155570461710587i</v>
      </c>
      <c r="X115" s="4">
        <f t="shared" si="121"/>
        <v>1.0000012101076956</v>
      </c>
      <c r="Y115" s="4">
        <f t="shared" si="122"/>
        <v>-1.5557033620601803E-3</v>
      </c>
      <c r="Z115" t="str">
        <f t="shared" si="107"/>
        <v>0,999999820048845+0,00201679515804995i</v>
      </c>
      <c r="AA115" s="4">
        <f t="shared" si="123"/>
        <v>1.0000018537784976</v>
      </c>
      <c r="AB115" s="4">
        <f t="shared" si="124"/>
        <v>2.0167927865667977E-3</v>
      </c>
      <c r="AC115" s="47" t="str">
        <f t="shared" si="125"/>
        <v>30,7378692438007-6,82900594597753i</v>
      </c>
      <c r="AD115" s="20">
        <f t="shared" si="126"/>
        <v>29.962716615855779</v>
      </c>
      <c r="AE115" s="43">
        <f t="shared" si="127"/>
        <v>-12.525909361246532</v>
      </c>
      <c r="AF115" t="str">
        <f t="shared" si="108"/>
        <v>77,9756878975879</v>
      </c>
      <c r="AG115" t="str">
        <f t="shared" si="109"/>
        <v>1+0,223514628969889i</v>
      </c>
      <c r="AH115">
        <f t="shared" si="128"/>
        <v>1.0246749676670877</v>
      </c>
      <c r="AI115">
        <f t="shared" si="129"/>
        <v>0.21990019588213364</v>
      </c>
      <c r="AJ115" t="str">
        <f t="shared" si="110"/>
        <v>1+0,000263871436978342i</v>
      </c>
      <c r="AK115">
        <f t="shared" si="130"/>
        <v>1.000000034814067</v>
      </c>
      <c r="AL115">
        <f t="shared" si="131"/>
        <v>2.6387143085405024E-4</v>
      </c>
      <c r="AM115" t="str">
        <f t="shared" si="111"/>
        <v>1-0,000657213608580831i</v>
      </c>
      <c r="AN115">
        <f t="shared" si="132"/>
        <v>1.0000002159648402</v>
      </c>
      <c r="AO115">
        <f t="shared" si="133"/>
        <v>-6.5721351395749063E-4</v>
      </c>
      <c r="AP115" s="41" t="str">
        <f t="shared" si="134"/>
        <v>74,2589583177322-16,6286346424882i</v>
      </c>
      <c r="AQ115">
        <f t="shared" si="135"/>
        <v>37.627463939161814</v>
      </c>
      <c r="AR115" s="43">
        <f t="shared" si="136"/>
        <v>-12.621889979413055</v>
      </c>
      <c r="AS115" t="str">
        <f t="shared" si="112"/>
        <v>-0,0000166666666666667</v>
      </c>
      <c r="AT115" t="str">
        <f t="shared" si="113"/>
        <v>4,01495050886824E-06i</v>
      </c>
      <c r="AU115">
        <f t="shared" si="137"/>
        <v>4.0149505088682402E-6</v>
      </c>
      <c r="AV115">
        <f t="shared" si="138"/>
        <v>1.5707963267948966</v>
      </c>
      <c r="AW115" t="str">
        <f t="shared" si="114"/>
        <v>1+0,00150265283679129i</v>
      </c>
      <c r="AX115">
        <f t="shared" si="139"/>
        <v>1.0000011289821367</v>
      </c>
      <c r="AY115">
        <f t="shared" si="140"/>
        <v>1.502651705813377E-3</v>
      </c>
      <c r="AZ115" t="str">
        <f t="shared" si="115"/>
        <v>1+0,218907744117233i</v>
      </c>
      <c r="BA115">
        <f t="shared" si="141"/>
        <v>1.0236799306592348</v>
      </c>
      <c r="BB115">
        <f t="shared" si="142"/>
        <v>0.21550823525757054</v>
      </c>
      <c r="BC115" s="41" t="str">
        <f t="shared" si="143"/>
        <v>-0,902479370161352+4,15250732410433i</v>
      </c>
      <c r="BD115">
        <f t="shared" si="144"/>
        <v>12.566645041335969</v>
      </c>
      <c r="BE115" s="43">
        <f t="shared" si="145"/>
        <v>102.26161672975</v>
      </c>
      <c r="BF115" s="41" t="str">
        <f t="shared" si="146"/>
        <v>0,61720433177646+133,802264147198i</v>
      </c>
      <c r="BG115" s="20">
        <f t="shared" si="147"/>
        <v>42.529361657191778</v>
      </c>
      <c r="BH115" s="43">
        <f t="shared" si="148"/>
        <v>89.735707368503483</v>
      </c>
      <c r="BI115" s="41" t="str">
        <f t="shared" si="152"/>
        <v>2,03334921136221+323,367868013537i</v>
      </c>
      <c r="BJ115" s="20">
        <f t="shared" si="149"/>
        <v>50.194108980497781</v>
      </c>
      <c r="BK115" s="43">
        <f t="shared" si="153"/>
        <v>89.639726750336948</v>
      </c>
      <c r="BL115">
        <f t="shared" si="150"/>
        <v>42.529361657191778</v>
      </c>
      <c r="BM115" s="43">
        <f t="shared" si="151"/>
        <v>89.735707368503483</v>
      </c>
    </row>
    <row r="116" spans="14:65" x14ac:dyDescent="0.25">
      <c r="N116" s="9">
        <v>98</v>
      </c>
      <c r="O116" s="34">
        <f t="shared" si="116"/>
        <v>95.499258602143655</v>
      </c>
      <c r="P116" s="33" t="str">
        <f t="shared" si="103"/>
        <v>32,2315671197498</v>
      </c>
      <c r="Q116" s="4" t="str">
        <f t="shared" si="104"/>
        <v>1+0,22379391248876i</v>
      </c>
      <c r="R116" s="4">
        <f t="shared" si="117"/>
        <v>1.0247359246493835</v>
      </c>
      <c r="S116" s="4">
        <f t="shared" si="118"/>
        <v>0.22016617480593378</v>
      </c>
      <c r="T116" s="4" t="str">
        <f t="shared" si="105"/>
        <v>1+0,00027001779232299i</v>
      </c>
      <c r="U116" s="4">
        <f t="shared" si="119"/>
        <v>1.0000000364548034</v>
      </c>
      <c r="V116" s="4">
        <f t="shared" si="120"/>
        <v>2.7001778576069311E-4</v>
      </c>
      <c r="W116" t="str">
        <f t="shared" si="106"/>
        <v>1-0,00159194163274325i</v>
      </c>
      <c r="X116" s="4">
        <f t="shared" si="121"/>
        <v>1.0000012671382781</v>
      </c>
      <c r="Y116" s="4">
        <f t="shared" si="122"/>
        <v>-1.5919402879376566E-3</v>
      </c>
      <c r="Z116" t="str">
        <f t="shared" si="107"/>
        <v>0,999999811568008+0,00206377235209827i</v>
      </c>
      <c r="AA116" s="4">
        <f t="shared" si="123"/>
        <v>1.0000019411443024</v>
      </c>
      <c r="AB116" s="4">
        <f t="shared" si="124"/>
        <v>2.0637698110085568E-3</v>
      </c>
      <c r="AC116" s="47" t="str">
        <f t="shared" si="125"/>
        <v>30,6708309619942-6,97307115124828i</v>
      </c>
      <c r="AD116" s="20">
        <f t="shared" si="126"/>
        <v>29.953383661637638</v>
      </c>
      <c r="AE116" s="43">
        <f t="shared" si="127"/>
        <v>-12.80857848819498</v>
      </c>
      <c r="AF116" t="str">
        <f t="shared" si="108"/>
        <v>77,9756878975879</v>
      </c>
      <c r="AG116" t="str">
        <f t="shared" si="109"/>
        <v>1+0,228720953497121i</v>
      </c>
      <c r="AH116">
        <f t="shared" si="128"/>
        <v>1.0258232179906206</v>
      </c>
      <c r="AI116">
        <f t="shared" si="129"/>
        <v>0.22485326467810204</v>
      </c>
      <c r="AJ116" t="str">
        <f t="shared" si="110"/>
        <v>1+0,00027001779232299i</v>
      </c>
      <c r="AK116">
        <f t="shared" si="130"/>
        <v>1.0000000364548034</v>
      </c>
      <c r="AL116">
        <f t="shared" si="131"/>
        <v>2.7001778576069311E-4</v>
      </c>
      <c r="AM116" t="str">
        <f t="shared" si="111"/>
        <v>1-0,000672522080092311i</v>
      </c>
      <c r="AN116">
        <f t="shared" si="132"/>
        <v>1.0000002261429486</v>
      </c>
      <c r="AO116">
        <f t="shared" si="133"/>
        <v>-6.7252197870157631E-4</v>
      </c>
      <c r="AP116" s="41" t="str">
        <f t="shared" si="134"/>
        <v>74,0925021180152-16,9778932801404i</v>
      </c>
      <c r="AQ116">
        <f t="shared" si="135"/>
        <v>37.61773608721812</v>
      </c>
      <c r="AR116" s="43">
        <f t="shared" si="136"/>
        <v>-12.906204867285082</v>
      </c>
      <c r="AS116" t="str">
        <f t="shared" si="112"/>
        <v>-0,0000166666666666667</v>
      </c>
      <c r="AT116" t="str">
        <f t="shared" si="113"/>
        <v>4,10847072007891E-06i</v>
      </c>
      <c r="AU116">
        <f t="shared" si="137"/>
        <v>4.1084707200789098E-6</v>
      </c>
      <c r="AV116">
        <f t="shared" si="138"/>
        <v>1.5707963267948966</v>
      </c>
      <c r="AW116" t="str">
        <f t="shared" si="114"/>
        <v>1+0,00153765411771932i</v>
      </c>
      <c r="AX116">
        <f t="shared" si="139"/>
        <v>1.0000011821893939</v>
      </c>
      <c r="AY116">
        <f t="shared" si="140"/>
        <v>1.5376529058547298E-3</v>
      </c>
      <c r="AZ116" t="str">
        <f t="shared" si="115"/>
        <v>1+0,224006760511153i</v>
      </c>
      <c r="BA116">
        <f t="shared" si="141"/>
        <v>1.0247824299599897</v>
      </c>
      <c r="BB116">
        <f t="shared" si="142"/>
        <v>0.22036886185037663</v>
      </c>
      <c r="BC116" s="41" t="str">
        <f t="shared" si="143"/>
        <v>-0,902479274124565+4,05804717409748i</v>
      </c>
      <c r="BD116">
        <f t="shared" si="144"/>
        <v>12.375994214658206</v>
      </c>
      <c r="BE116" s="43">
        <f t="shared" si="145"/>
        <v>102.53810469826657</v>
      </c>
      <c r="BF116" s="41" t="str">
        <f t="shared" si="146"/>
        <v>0,617262416725985+130,75673110354i</v>
      </c>
      <c r="BG116" s="20">
        <f t="shared" si="147"/>
        <v>42.329377876295872</v>
      </c>
      <c r="BH116" s="43">
        <f t="shared" si="148"/>
        <v>89.729526210071583</v>
      </c>
      <c r="BI116" s="41" t="str">
        <f t="shared" si="152"/>
        <v>2,03014431806318+315,993065645449i</v>
      </c>
      <c r="BJ116" s="20">
        <f t="shared" si="149"/>
        <v>49.99373030187634</v>
      </c>
      <c r="BK116" s="43">
        <f t="shared" si="153"/>
        <v>89.631899830981482</v>
      </c>
      <c r="BL116">
        <f t="shared" si="150"/>
        <v>42.329377876295872</v>
      </c>
      <c r="BM116" s="43">
        <f t="shared" si="151"/>
        <v>89.729526210071583</v>
      </c>
    </row>
    <row r="117" spans="14:65" x14ac:dyDescent="0.25">
      <c r="N117" s="9">
        <v>99</v>
      </c>
      <c r="O117" s="34">
        <f t="shared" si="116"/>
        <v>97.723722095581124</v>
      </c>
      <c r="P117" s="33" t="str">
        <f t="shared" si="103"/>
        <v>32,2315671197498</v>
      </c>
      <c r="Q117" s="4" t="str">
        <f t="shared" si="104"/>
        <v>1+0,22900674236484i</v>
      </c>
      <c r="R117" s="4">
        <f t="shared" si="117"/>
        <v>1.0258869762544782</v>
      </c>
      <c r="S117" s="4">
        <f t="shared" si="118"/>
        <v>0.22512482935045772</v>
      </c>
      <c r="T117" s="4" t="str">
        <f t="shared" si="105"/>
        <v>1+0,000276307314675235i</v>
      </c>
      <c r="U117" s="4">
        <f t="shared" si="119"/>
        <v>1.0000000381728653</v>
      </c>
      <c r="V117" s="4">
        <f t="shared" si="120"/>
        <v>2.763073076436072E-4</v>
      </c>
      <c r="W117" t="str">
        <f t="shared" si="106"/>
        <v>1-0,00162902271690615i</v>
      </c>
      <c r="X117" s="4">
        <f t="shared" si="121"/>
        <v>1.0000013268566259</v>
      </c>
      <c r="Y117" s="4">
        <f t="shared" si="122"/>
        <v>-1.6290212759210981E-3</v>
      </c>
      <c r="Z117" t="str">
        <f t="shared" si="107"/>
        <v>0,999999802687482+0,00211184378556493i</v>
      </c>
      <c r="AA117" s="4">
        <f t="shared" si="123"/>
        <v>1.000002032627523</v>
      </c>
      <c r="AB117" s="4">
        <f t="shared" si="124"/>
        <v>2.1118410627385437E-3</v>
      </c>
      <c r="AC117" s="47" t="str">
        <f t="shared" si="125"/>
        <v>30,6009410501691-7,11948956327653i</v>
      </c>
      <c r="AD117" s="20">
        <f t="shared" si="126"/>
        <v>29.943632306726485</v>
      </c>
      <c r="AE117" s="43">
        <f t="shared" si="127"/>
        <v>-13.097206966552154</v>
      </c>
      <c r="AF117" t="str">
        <f t="shared" si="108"/>
        <v>77,9756878975879</v>
      </c>
      <c r="AG117" t="str">
        <f t="shared" si="109"/>
        <v>1+0,234048548901375i</v>
      </c>
      <c r="AH117">
        <f t="shared" si="128"/>
        <v>1.0270242077199736</v>
      </c>
      <c r="AI117">
        <f t="shared" si="129"/>
        <v>0.22991011246903645</v>
      </c>
      <c r="AJ117" t="str">
        <f t="shared" si="110"/>
        <v>1+0,000276307314675235i</v>
      </c>
      <c r="AK117">
        <f t="shared" si="130"/>
        <v>1.0000000381728653</v>
      </c>
      <c r="AL117">
        <f t="shared" si="131"/>
        <v>2.763073076436072E-4</v>
      </c>
      <c r="AM117" t="str">
        <f t="shared" si="111"/>
        <v>1-0,000688187131712537i</v>
      </c>
      <c r="AN117">
        <f t="shared" si="132"/>
        <v>1.0000002368007361</v>
      </c>
      <c r="AO117">
        <f t="shared" si="133"/>
        <v>-6.8818702307040869E-4</v>
      </c>
      <c r="AP117" s="41" t="str">
        <f t="shared" si="134"/>
        <v>73,9189975681316-17,3327507291301i</v>
      </c>
      <c r="AQ117">
        <f t="shared" si="135"/>
        <v>37.607573076592566</v>
      </c>
      <c r="AR117" s="43">
        <f t="shared" si="136"/>
        <v>-13.19647808121489</v>
      </c>
      <c r="AS117" t="str">
        <f t="shared" si="112"/>
        <v>-0,0000166666666666667</v>
      </c>
      <c r="AT117" t="str">
        <f t="shared" si="113"/>
        <v>4,20416929684741E-06i</v>
      </c>
      <c r="AU117">
        <f t="shared" si="137"/>
        <v>4.2041692968474098E-6</v>
      </c>
      <c r="AV117">
        <f t="shared" si="138"/>
        <v>1.5707963267948966</v>
      </c>
      <c r="AW117" t="str">
        <f t="shared" si="114"/>
        <v>1+0,00157347068321382i</v>
      </c>
      <c r="AX117">
        <f t="shared" si="139"/>
        <v>1.0000012379042293</v>
      </c>
      <c r="AY117">
        <f t="shared" si="140"/>
        <v>1.573469384677603E-3</v>
      </c>
      <c r="AZ117" t="str">
        <f t="shared" si="115"/>
        <v>1+0,229224548254575i</v>
      </c>
      <c r="BA117">
        <f t="shared" si="141"/>
        <v>1.0259356186050439</v>
      </c>
      <c r="BB117">
        <f t="shared" si="142"/>
        <v>0.22533177199663079</v>
      </c>
      <c r="BC117" s="41" t="str">
        <f t="shared" si="143"/>
        <v>-0,902479173561722+3,96573865440301i</v>
      </c>
      <c r="BD117">
        <f t="shared" si="144"/>
        <v>12.185762475254789</v>
      </c>
      <c r="BE117" s="43">
        <f t="shared" si="145"/>
        <v>102.82040637067601</v>
      </c>
      <c r="BF117" s="41" t="str">
        <f t="shared" si="146"/>
        <v>0,617322971536957+127,780525841011i</v>
      </c>
      <c r="BG117" s="20">
        <f t="shared" si="147"/>
        <v>42.129394781981304</v>
      </c>
      <c r="BH117" s="43">
        <f t="shared" si="148"/>
        <v>89.723199404123861</v>
      </c>
      <c r="BI117" s="41" t="str">
        <f t="shared" si="152"/>
        <v>2,02680371784484+308,785872504238i</v>
      </c>
      <c r="BJ117" s="20">
        <f t="shared" si="149"/>
        <v>49.793335551847349</v>
      </c>
      <c r="BK117" s="43">
        <f t="shared" si="153"/>
        <v>89.623928289461134</v>
      </c>
      <c r="BL117">
        <f t="shared" si="150"/>
        <v>42.129394781981304</v>
      </c>
      <c r="BM117" s="43">
        <f t="shared" si="151"/>
        <v>89.723199404123861</v>
      </c>
    </row>
    <row r="118" spans="14:65" x14ac:dyDescent="0.25">
      <c r="N118" s="9">
        <v>100</v>
      </c>
      <c r="O118" s="34">
        <f t="shared" si="116"/>
        <v>100</v>
      </c>
      <c r="P118" s="33" t="str">
        <f t="shared" si="103"/>
        <v>32,2315671197498</v>
      </c>
      <c r="Q118" s="4" t="str">
        <f t="shared" si="104"/>
        <v>1+0,234340994646985i</v>
      </c>
      <c r="R118" s="4">
        <f t="shared" si="117"/>
        <v>1.0270908926536824</v>
      </c>
      <c r="S118" s="4">
        <f t="shared" si="118"/>
        <v>0.2301873523825568</v>
      </c>
      <c r="T118" s="4" t="str">
        <f t="shared" si="105"/>
        <v>1+0,000282743338823082i</v>
      </c>
      <c r="U118" s="4">
        <f t="shared" si="119"/>
        <v>1.0000000399718969</v>
      </c>
      <c r="V118" s="4">
        <f t="shared" si="120"/>
        <v>2.8274333128855715E-4</v>
      </c>
      <c r="W118" t="str">
        <f t="shared" si="106"/>
        <v>1-0,00166696753047622i</v>
      </c>
      <c r="X118" s="4">
        <f t="shared" si="121"/>
        <v>1.0000013893894086</v>
      </c>
      <c r="Y118" s="4">
        <f t="shared" si="122"/>
        <v>-1.6669659864330341E-3</v>
      </c>
      <c r="Z118" t="str">
        <f t="shared" si="107"/>
        <v>0,99999979338843+0,00216103494656025i</v>
      </c>
      <c r="AA118" s="4">
        <f t="shared" si="123"/>
        <v>1.0000021284222065</v>
      </c>
      <c r="AB118" s="4">
        <f t="shared" si="124"/>
        <v>2.1610320289995456E-3</v>
      </c>
      <c r="AC118" s="47" t="str">
        <f t="shared" si="125"/>
        <v>30,5280925429188-7,26825236623927i</v>
      </c>
      <c r="AD118" s="20">
        <f t="shared" si="126"/>
        <v>29.933444796325155</v>
      </c>
      <c r="AE118" s="43">
        <f t="shared" si="127"/>
        <v>-13.391891919511563</v>
      </c>
      <c r="AF118" t="str">
        <f t="shared" si="108"/>
        <v>77,9756878975879</v>
      </c>
      <c r="AG118" t="str">
        <f t="shared" si="109"/>
        <v>1+0,239500239944257i</v>
      </c>
      <c r="AH118">
        <f t="shared" si="128"/>
        <v>1.028280294926124</v>
      </c>
      <c r="AI118">
        <f t="shared" si="129"/>
        <v>0.23507238550268303</v>
      </c>
      <c r="AJ118" t="str">
        <f t="shared" si="110"/>
        <v>1+0,000282743338823082i</v>
      </c>
      <c r="AK118">
        <f t="shared" si="130"/>
        <v>1.0000000399718969</v>
      </c>
      <c r="AL118">
        <f t="shared" si="131"/>
        <v>2.8274333128855715E-4</v>
      </c>
      <c r="AM118" t="str">
        <f t="shared" si="111"/>
        <v>1-0,000704217069259232i</v>
      </c>
      <c r="AN118">
        <f t="shared" si="132"/>
        <v>1.0000002479608097</v>
      </c>
      <c r="AO118">
        <f t="shared" si="133"/>
        <v>-7.0421695284709573E-4</v>
      </c>
      <c r="AP118" s="41" t="str">
        <f t="shared" si="134"/>
        <v>73,7381832200058-17,6931772783065i</v>
      </c>
      <c r="AQ118">
        <f t="shared" si="135"/>
        <v>37.596956527542261</v>
      </c>
      <c r="AR118" s="43">
        <f t="shared" si="136"/>
        <v>-13.492804229067419</v>
      </c>
      <c r="AS118" t="str">
        <f t="shared" si="112"/>
        <v>-0,0000166666666666667</v>
      </c>
      <c r="AT118" t="str">
        <f t="shared" si="113"/>
        <v>4,30209697982586E-06i</v>
      </c>
      <c r="AU118">
        <f t="shared" si="137"/>
        <v>4.3020969798258597E-6</v>
      </c>
      <c r="AV118">
        <f t="shared" si="138"/>
        <v>1.5707963267948966</v>
      </c>
      <c r="AW118" t="str">
        <f t="shared" si="114"/>
        <v>1+0,00161012152369192i</v>
      </c>
      <c r="AX118">
        <f t="shared" si="139"/>
        <v>1.0000012962448204</v>
      </c>
      <c r="AY118">
        <f t="shared" si="140"/>
        <v>1.6101201322853923E-3</v>
      </c>
      <c r="AZ118" t="str">
        <f t="shared" si="115"/>
        <v>1+0,234563873887629i</v>
      </c>
      <c r="BA118">
        <f t="shared" si="141"/>
        <v>1.027141767689919</v>
      </c>
      <c r="BB118">
        <f t="shared" si="142"/>
        <v>0.23039861874494563</v>
      </c>
      <c r="BC118" s="41" t="str">
        <f t="shared" si="143"/>
        <v>-0,902479068259527+3,87553282182092i</v>
      </c>
      <c r="BD118">
        <f t="shared" si="144"/>
        <v>11.995967603347818</v>
      </c>
      <c r="BE118" s="43">
        <f t="shared" si="145"/>
        <v>103.10861537164016</v>
      </c>
      <c r="BF118" s="41" t="str">
        <f t="shared" si="146"/>
        <v>0,617386088763887+124,872070261027i</v>
      </c>
      <c r="BG118" s="20">
        <f t="shared" si="147"/>
        <v>41.929412399672977</v>
      </c>
      <c r="BH118" s="43">
        <f t="shared" si="148"/>
        <v>89.716723452128591</v>
      </c>
      <c r="BI118" s="41" t="str">
        <f t="shared" si="152"/>
        <v>2,02332237683187+301,742471435254i</v>
      </c>
      <c r="BJ118" s="20">
        <f t="shared" si="149"/>
        <v>49.592924130890097</v>
      </c>
      <c r="BK118" s="43">
        <f t="shared" si="153"/>
        <v>89.615811142572738</v>
      </c>
      <c r="BL118">
        <f t="shared" si="150"/>
        <v>41.929412399672977</v>
      </c>
      <c r="BM118" s="43">
        <f t="shared" si="151"/>
        <v>89.716723452128591</v>
      </c>
    </row>
    <row r="119" spans="14:65" x14ac:dyDescent="0.25">
      <c r="N119" s="9">
        <v>1</v>
      </c>
      <c r="O119" s="34">
        <f>10^(2+(N119/100))</f>
        <v>102.32929922807544</v>
      </c>
      <c r="P119" s="33" t="str">
        <f t="shared" si="103"/>
        <v>32,2315671197498</v>
      </c>
      <c r="Q119" s="4" t="str">
        <f t="shared" si="104"/>
        <v>1+0,239799497626361i</v>
      </c>
      <c r="R119" s="4">
        <f t="shared" si="117"/>
        <v>1.0283500372255816</v>
      </c>
      <c r="S119" s="4">
        <f t="shared" si="118"/>
        <v>0.23535538967087657</v>
      </c>
      <c r="T119" s="4" t="str">
        <f t="shared" si="105"/>
        <v>1+0,000289329277231722i</v>
      </c>
      <c r="U119" s="4">
        <f t="shared" si="119"/>
        <v>1.0000000418557144</v>
      </c>
      <c r="V119" s="4">
        <f t="shared" si="120"/>
        <v>2.8932926915833316E-4</v>
      </c>
      <c r="W119" t="str">
        <f t="shared" si="106"/>
        <v>1-0,00170579619229587i</v>
      </c>
      <c r="X119" s="4">
        <f t="shared" si="121"/>
        <v>1.0000014548692666</v>
      </c>
      <c r="Y119" s="4">
        <f t="shared" si="122"/>
        <v>-1.7057945378239183E-3</v>
      </c>
      <c r="Z119" t="str">
        <f t="shared" si="107"/>
        <v>0,999999783651126+0,00221137191688892i</v>
      </c>
      <c r="AA119" s="4">
        <f t="shared" si="123"/>
        <v>1.0000022287315431</v>
      </c>
      <c r="AB119" s="4">
        <f t="shared" si="124"/>
        <v>2.2113687906666784E-3</v>
      </c>
      <c r="AC119" s="47" t="str">
        <f t="shared" si="125"/>
        <v>30,4521757678494-7,41934688565792i</v>
      </c>
      <c r="AD119" s="20">
        <f t="shared" si="126"/>
        <v>29.922802713555651</v>
      </c>
      <c r="AE119" s="43">
        <f t="shared" si="127"/>
        <v>-13.692730094171699</v>
      </c>
      <c r="AF119" t="str">
        <f t="shared" si="108"/>
        <v>77,9756878975879</v>
      </c>
      <c r="AG119" t="str">
        <f t="shared" si="109"/>
        <v>1+0,245078917184517i</v>
      </c>
      <c r="AH119">
        <f t="shared" si="128"/>
        <v>1.02959393726281</v>
      </c>
      <c r="AI119">
        <f t="shared" si="129"/>
        <v>0.24034171984111052</v>
      </c>
      <c r="AJ119" t="str">
        <f t="shared" si="110"/>
        <v>1+0,000289329277231722i</v>
      </c>
      <c r="AK119">
        <f t="shared" si="130"/>
        <v>1.0000000418557144</v>
      </c>
      <c r="AL119">
        <f t="shared" si="131"/>
        <v>2.8932926915833316E-4</v>
      </c>
      <c r="AM119" t="str">
        <f t="shared" si="111"/>
        <v>1-0,000720620392017462i</v>
      </c>
      <c r="AN119">
        <f t="shared" si="132"/>
        <v>1.0000002596468409</v>
      </c>
      <c r="AO119">
        <f t="shared" si="133"/>
        <v>-7.2062026727961245E-4</v>
      </c>
      <c r="AP119" s="41" t="str">
        <f t="shared" si="134"/>
        <v>73,5497912890294-18,0591334296221i</v>
      </c>
      <c r="AQ119">
        <f t="shared" si="135"/>
        <v>37.585867382778389</v>
      </c>
      <c r="AR119" s="43">
        <f t="shared" si="136"/>
        <v>-13.795277341745621</v>
      </c>
      <c r="AS119" t="str">
        <f t="shared" si="112"/>
        <v>-0,0000166666666666667</v>
      </c>
      <c r="AT119" t="str">
        <f t="shared" si="113"/>
        <v>0,000004402305691568i</v>
      </c>
      <c r="AU119">
        <f t="shared" si="137"/>
        <v>4.4023056915679997E-6</v>
      </c>
      <c r="AV119">
        <f t="shared" si="138"/>
        <v>1.5707963267948966</v>
      </c>
      <c r="AW119" t="str">
        <f t="shared" si="114"/>
        <v>1+0,00164762607191435i</v>
      </c>
      <c r="AX119">
        <f t="shared" si="139"/>
        <v>1.0000013573349151</v>
      </c>
      <c r="AY119">
        <f t="shared" si="140"/>
        <v>1.6476245809955035E-3</v>
      </c>
      <c r="AZ119" t="str">
        <f t="shared" si="115"/>
        <v>1+0,240027568391437i</v>
      </c>
      <c r="BA119">
        <f t="shared" si="141"/>
        <v>1.0284032446408879</v>
      </c>
      <c r="BB119">
        <f t="shared" si="142"/>
        <v>0.23557104749370958</v>
      </c>
      <c r="BC119" s="41" t="str">
        <f t="shared" si="143"/>
        <v>-0,902478957994615+3,78738184802374i</v>
      </c>
      <c r="BD119">
        <f t="shared" si="144"/>
        <v>11.806628041848679</v>
      </c>
      <c r="BE119" s="43">
        <f t="shared" si="145"/>
        <v>103.40282486215237</v>
      </c>
      <c r="BF119" s="41" t="str">
        <f t="shared" si="146"/>
        <v>0,617451863294683+122,02982218235i</v>
      </c>
      <c r="BG119" s="20">
        <f t="shared" si="147"/>
        <v>41.729430755404309</v>
      </c>
      <c r="BH119" s="43">
        <f t="shared" si="148"/>
        <v>89.710094767980678</v>
      </c>
      <c r="BI119" s="41" t="str">
        <f t="shared" si="152"/>
        <v>2,01969513914479+294,859132373856i</v>
      </c>
      <c r="BJ119" s="20">
        <f t="shared" si="149"/>
        <v>49.392495424627086</v>
      </c>
      <c r="BK119" s="43">
        <f t="shared" si="153"/>
        <v>89.607547520406769</v>
      </c>
      <c r="BL119">
        <f t="shared" si="150"/>
        <v>41.729430755404309</v>
      </c>
      <c r="BM119" s="43">
        <f t="shared" si="151"/>
        <v>89.710094767980678</v>
      </c>
    </row>
    <row r="120" spans="14:65" x14ac:dyDescent="0.25">
      <c r="N120" s="9">
        <v>2</v>
      </c>
      <c r="O120" s="34">
        <f t="shared" ref="O120:O183" si="154">10^(2+(N120/100))</f>
        <v>104.71285480508998</v>
      </c>
      <c r="P120" s="33" t="str">
        <f t="shared" si="103"/>
        <v>32,2315671197498</v>
      </c>
      <c r="Q120" s="4" t="str">
        <f t="shared" si="104"/>
        <v>1+0,245385145473501i</v>
      </c>
      <c r="R120" s="4">
        <f t="shared" si="117"/>
        <v>1.0296668731289025</v>
      </c>
      <c r="S120" s="4">
        <f t="shared" si="118"/>
        <v>0.2406305766416689</v>
      </c>
      <c r="T120" s="4" t="str">
        <f t="shared" si="105"/>
        <v>1+0,000296068621852877i</v>
      </c>
      <c r="U120" s="4">
        <f t="shared" si="119"/>
        <v>1.0000000438283134</v>
      </c>
      <c r="V120" s="4">
        <f t="shared" si="120"/>
        <v>2.96068613202085E-4</v>
      </c>
      <c r="W120" t="str">
        <f t="shared" si="106"/>
        <v>1-0,00174552928983556i</v>
      </c>
      <c r="X120" s="4">
        <f t="shared" si="121"/>
        <v>1.0000015234350903</v>
      </c>
      <c r="Y120" s="4">
        <f t="shared" si="122"/>
        <v>-1.7455275170370696E-3</v>
      </c>
      <c r="Z120" t="str">
        <f t="shared" si="107"/>
        <v>0,999999773454918+0,00226288138587889i</v>
      </c>
      <c r="AA120" s="4">
        <f t="shared" si="123"/>
        <v>1.0000023337683037</v>
      </c>
      <c r="AB120" s="4">
        <f t="shared" si="124"/>
        <v>2.2628780360718259E-3</v>
      </c>
      <c r="AC120" s="47" t="str">
        <f t="shared" si="125"/>
        <v>30,373078401448-7,57275633271682i</v>
      </c>
      <c r="AD120" s="20">
        <f t="shared" si="126"/>
        <v>29.91168696307669</v>
      </c>
      <c r="AE120" s="43">
        <f t="shared" si="127"/>
        <v>-13.999817702154079</v>
      </c>
      <c r="AF120" t="str">
        <f t="shared" si="108"/>
        <v>77,9756878975879</v>
      </c>
      <c r="AG120" t="str">
        <f t="shared" si="109"/>
        <v>1+0,250787538510672i</v>
      </c>
      <c r="AH120">
        <f t="shared" si="128"/>
        <v>1.0309676956492098</v>
      </c>
      <c r="AI120">
        <f t="shared" si="129"/>
        <v>0.24571973838350031</v>
      </c>
      <c r="AJ120" t="str">
        <f t="shared" si="110"/>
        <v>1+0,000296068621852877i</v>
      </c>
      <c r="AK120">
        <f t="shared" si="130"/>
        <v>1.0000000438283134</v>
      </c>
      <c r="AL120">
        <f t="shared" si="131"/>
        <v>2.96068613202085E-4</v>
      </c>
      <c r="AM120" t="str">
        <f t="shared" si="111"/>
        <v>1-0,000737405797246079i</v>
      </c>
      <c r="AN120">
        <f t="shared" si="132"/>
        <v>1.0000002718836181</v>
      </c>
      <c r="AO120">
        <f t="shared" si="133"/>
        <v>-7.3740566358706703E-4</v>
      </c>
      <c r="AP120" s="41" t="str">
        <f t="shared" si="134"/>
        <v>73,3535478211451-18,4305692689359i</v>
      </c>
      <c r="AQ120">
        <f t="shared" si="135"/>
        <v>37.574285891448454</v>
      </c>
      <c r="AR120" s="43">
        <f t="shared" si="136"/>
        <v>-14.103990702763113</v>
      </c>
      <c r="AS120" t="str">
        <f t="shared" si="112"/>
        <v>-0,0000166666666666667</v>
      </c>
      <c r="AT120" t="str">
        <f t="shared" si="113"/>
        <v>4,50484856405922E-06i</v>
      </c>
      <c r="AU120">
        <f t="shared" si="137"/>
        <v>4.5048485640592203E-6</v>
      </c>
      <c r="AV120">
        <f t="shared" si="138"/>
        <v>1.5707963267948966</v>
      </c>
      <c r="AW120" t="str">
        <f t="shared" si="114"/>
        <v>1+0,00168600421328902i</v>
      </c>
      <c r="AX120">
        <f t="shared" si="139"/>
        <v>1.0000014213040935</v>
      </c>
      <c r="AY120">
        <f t="shared" si="140"/>
        <v>1.686002615740816E-3</v>
      </c>
      <c r="AZ120" t="str">
        <f t="shared" si="115"/>
        <v>1+0,245618528689147i</v>
      </c>
      <c r="BA120">
        <f t="shared" si="141"/>
        <v>1.0297225168148074</v>
      </c>
      <c r="BB120">
        <f t="shared" si="142"/>
        <v>0.24085069317924662</v>
      </c>
      <c r="BC120" s="41" t="str">
        <f t="shared" si="143"/>
        <v>-0,902478842533107+3,70123899419717i</v>
      </c>
      <c r="BD120">
        <f t="shared" si="144"/>
        <v>11.617762912722638</v>
      </c>
      <c r="BE120" s="43">
        <f t="shared" si="145"/>
        <v>103.70312737784118</v>
      </c>
      <c r="BF120" s="41" t="str">
        <f t="shared" si="146"/>
        <v>0,61752039229895+119,252274523183i</v>
      </c>
      <c r="BG120" s="20">
        <f t="shared" si="147"/>
        <v>41.529449875799351</v>
      </c>
      <c r="BH120" s="43">
        <f t="shared" si="148"/>
        <v>89.703309675687109</v>
      </c>
      <c r="BI120" s="41" t="str">
        <f t="shared" si="152"/>
        <v>2,01591673011364+288,132210379385i</v>
      </c>
      <c r="BJ120" s="20">
        <f t="shared" si="149"/>
        <v>49.192048804171108</v>
      </c>
      <c r="BK120" s="43">
        <f t="shared" si="153"/>
        <v>89.599136675078086</v>
      </c>
      <c r="BL120">
        <f t="shared" si="150"/>
        <v>41.529449875799351</v>
      </c>
      <c r="BM120" s="43">
        <f t="shared" si="151"/>
        <v>89.703309675687109</v>
      </c>
    </row>
    <row r="121" spans="14:65" x14ac:dyDescent="0.25">
      <c r="N121" s="9">
        <v>3</v>
      </c>
      <c r="O121" s="34">
        <f t="shared" si="154"/>
        <v>107.15193052376065</v>
      </c>
      <c r="P121" s="33" t="str">
        <f t="shared" si="103"/>
        <v>32,2315671197498</v>
      </c>
      <c r="Q121" s="4" t="str">
        <f t="shared" si="104"/>
        <v>1+0,251100899772827i</v>
      </c>
      <c r="R121" s="4">
        <f t="shared" si="117"/>
        <v>1.0310439669901199</v>
      </c>
      <c r="S121" s="4">
        <f t="shared" si="118"/>
        <v>0.24601453539149956</v>
      </c>
      <c r="T121" s="4" t="str">
        <f t="shared" si="105"/>
        <v>1+0,00030296494597627i</v>
      </c>
      <c r="U121" s="4">
        <f t="shared" si="119"/>
        <v>1.0000000458938783</v>
      </c>
      <c r="V121" s="4">
        <f t="shared" si="120"/>
        <v>3.0296493670677938E-4</v>
      </c>
      <c r="W121" t="str">
        <f t="shared" si="106"/>
        <v>1-0,00178618789010952i</v>
      </c>
      <c r="X121" s="4">
        <f t="shared" si="121"/>
        <v>1.0000015952323169</v>
      </c>
      <c r="Y121" s="4">
        <f t="shared" si="122"/>
        <v>-1.7861859905218768E-3</v>
      </c>
      <c r="Z121" t="str">
        <f t="shared" si="107"/>
        <v>0,999999762778177+0,00231559066453243i</v>
      </c>
      <c r="AA121" s="4">
        <f t="shared" si="123"/>
        <v>1.0000024437552819</v>
      </c>
      <c r="AB121" s="4">
        <f t="shared" si="124"/>
        <v>2.3155870751499653E-3</v>
      </c>
      <c r="AC121" s="47" t="str">
        <f t="shared" si="125"/>
        <v>30,290685539922-7,72845954022836i</v>
      </c>
      <c r="AD121" s="20">
        <f t="shared" si="126"/>
        <v>29.900077755087434</v>
      </c>
      <c r="AE121" s="43">
        <f t="shared" si="127"/>
        <v>-14.313250249774416</v>
      </c>
      <c r="AF121" t="str">
        <f t="shared" si="108"/>
        <v>77,9756878975879</v>
      </c>
      <c r="AG121" t="str">
        <f t="shared" si="109"/>
        <v>1+0,25662913070931i</v>
      </c>
      <c r="AH121">
        <f t="shared" si="128"/>
        <v>1.0324042380427427</v>
      </c>
      <c r="AI121">
        <f t="shared" si="129"/>
        <v>0.25120804770062877</v>
      </c>
      <c r="AJ121" t="str">
        <f t="shared" si="110"/>
        <v>1+0,00030296494597627i</v>
      </c>
      <c r="AK121">
        <f t="shared" si="130"/>
        <v>1.0000000458938783</v>
      </c>
      <c r="AL121">
        <f t="shared" si="131"/>
        <v>3.0296493670677938E-4</v>
      </c>
      <c r="AM121" t="str">
        <f t="shared" si="111"/>
        <v>1-0,000754582184789115i</v>
      </c>
      <c r="AN121">
        <f t="shared" si="132"/>
        <v>1.0000002846970961</v>
      </c>
      <c r="AO121">
        <f t="shared" si="133"/>
        <v>-7.5458204157090552E-4</v>
      </c>
      <c r="AP121" s="41" t="str">
        <f t="shared" si="134"/>
        <v>73,1491728984908-18,8074238179076i</v>
      </c>
      <c r="AQ121">
        <f t="shared" si="135"/>
        <v>37.56219159359533</v>
      </c>
      <c r="AR121" s="43">
        <f t="shared" si="136"/>
        <v>-14.41903666703176</v>
      </c>
      <c r="AS121" t="str">
        <f t="shared" si="112"/>
        <v>-0,0000166666666666667</v>
      </c>
      <c r="AT121" t="str">
        <f t="shared" si="113"/>
        <v>4,60977996688781E-06i</v>
      </c>
      <c r="AU121">
        <f t="shared" si="137"/>
        <v>4.6097799668878098E-6</v>
      </c>
      <c r="AV121">
        <f t="shared" si="138"/>
        <v>1.5707963267948966</v>
      </c>
      <c r="AW121" t="str">
        <f t="shared" si="114"/>
        <v>1+0,00172527629641448i</v>
      </c>
      <c r="AX121">
        <f t="shared" si="139"/>
        <v>1.0000014882880419</v>
      </c>
      <c r="AY121">
        <f t="shared" si="140"/>
        <v>1.7252745846108759E-3</v>
      </c>
      <c r="AZ121" t="str">
        <f t="shared" si="115"/>
        <v>1+0,251339719181913i</v>
      </c>
      <c r="BA121">
        <f t="shared" si="141"/>
        <v>1.0311021551904753</v>
      </c>
      <c r="BB121">
        <f t="shared" si="142"/>
        <v>0.24623917728084724</v>
      </c>
      <c r="BC121" s="41" t="str">
        <f t="shared" si="143"/>
        <v>-0,902478721630099+3,61705858625866i</v>
      </c>
      <c r="BD121">
        <f t="shared" si="144"/>
        <v>11.429392032963497</v>
      </c>
      <c r="BE121" s="43">
        <f t="shared" si="145"/>
        <v>104.00961465676686</v>
      </c>
      <c r="BF121" s="41" t="str">
        <f t="shared" si="146"/>
        <v>0,617591775167512+116,537954501871i</v>
      </c>
      <c r="BG121" s="20">
        <f t="shared" si="147"/>
        <v>41.329469788050929</v>
      </c>
      <c r="BH121" s="43">
        <f t="shared" si="148"/>
        <v>89.69636440699243</v>
      </c>
      <c r="BI121" s="41" t="str">
        <f t="shared" si="152"/>
        <v>2,01198176023925+281,558143714546i</v>
      </c>
      <c r="BJ121" s="20">
        <f t="shared" si="149"/>
        <v>48.991583626558821</v>
      </c>
      <c r="BK121" s="43">
        <f t="shared" si="153"/>
        <v>89.590577989735095</v>
      </c>
      <c r="BL121">
        <f t="shared" si="150"/>
        <v>41.329469788050929</v>
      </c>
      <c r="BM121" s="43">
        <f t="shared" si="151"/>
        <v>89.69636440699243</v>
      </c>
    </row>
    <row r="122" spans="14:65" x14ac:dyDescent="0.25">
      <c r="N122" s="9">
        <v>4</v>
      </c>
      <c r="O122" s="34">
        <f t="shared" si="154"/>
        <v>109.64781961431861</v>
      </c>
      <c r="P122" s="33" t="str">
        <f t="shared" si="103"/>
        <v>32,2315671197498</v>
      </c>
      <c r="Q122" s="4" t="str">
        <f t="shared" si="104"/>
        <v>1+0,256949791092926i</v>
      </c>
      <c r="R122" s="4">
        <f t="shared" si="117"/>
        <v>1.0324839926810965</v>
      </c>
      <c r="S122" s="4">
        <f t="shared" si="118"/>
        <v>0.25150887151137397</v>
      </c>
      <c r="T122" s="4" t="str">
        <f t="shared" si="105"/>
        <v>1+0,000310021906124234i</v>
      </c>
      <c r="U122" s="4">
        <f t="shared" si="119"/>
        <v>1.0000000480567899</v>
      </c>
      <c r="V122" s="4">
        <f t="shared" si="120"/>
        <v>3.1002189619179591E-4</v>
      </c>
      <c r="W122" t="str">
        <f t="shared" si="106"/>
        <v>1-0,00182779355084582i</v>
      </c>
      <c r="X122" s="4">
        <f t="shared" si="121"/>
        <v>1.0000016704132371</v>
      </c>
      <c r="Y122" s="4">
        <f t="shared" si="122"/>
        <v>-1.8277915154011719E-3</v>
      </c>
      <c r="Z122" t="str">
        <f t="shared" si="107"/>
        <v>0,999999751598257+0,00236952770000677i</v>
      </c>
      <c r="AA122" s="4">
        <f t="shared" si="123"/>
        <v>1.0000025589257744</v>
      </c>
      <c r="AB122" s="4">
        <f t="shared" si="124"/>
        <v>2.3695238539146951E-3</v>
      </c>
      <c r="AC122" s="47" t="str">
        <f t="shared" si="125"/>
        <v>30,2048797862619-7,88643069070432i</v>
      </c>
      <c r="AD122" s="20">
        <f t="shared" si="126"/>
        <v>29.887954589813496</v>
      </c>
      <c r="AE122" s="43">
        <f t="shared" si="127"/>
        <v>-14.633122357438623</v>
      </c>
      <c r="AF122" t="str">
        <f t="shared" si="108"/>
        <v>77,9756878975879</v>
      </c>
      <c r="AG122" t="str">
        <f t="shared" si="109"/>
        <v>1+0,262606791069939i</v>
      </c>
      <c r="AH122">
        <f t="shared" si="128"/>
        <v>1.0339063433000353</v>
      </c>
      <c r="AI122">
        <f t="shared" si="129"/>
        <v>0.25680823467569175</v>
      </c>
      <c r="AJ122" t="str">
        <f t="shared" si="110"/>
        <v>1+0,000310021906124234i</v>
      </c>
      <c r="AK122">
        <f t="shared" si="130"/>
        <v>1.0000000480567899</v>
      </c>
      <c r="AL122">
        <f t="shared" si="131"/>
        <v>3.1002189619179591E-4</v>
      </c>
      <c r="AM122" t="str">
        <f t="shared" si="111"/>
        <v>1-0,000772158661794603i</v>
      </c>
      <c r="AN122">
        <f t="shared" si="132"/>
        <v>1.0000002981144551</v>
      </c>
      <c r="AO122">
        <f t="shared" si="133"/>
        <v>-7.7215850833352924E-4</v>
      </c>
      <c r="AP122" s="41" t="str">
        <f t="shared" si="134"/>
        <v>72,9363808866786-19,1896243683317i</v>
      </c>
      <c r="AQ122">
        <f t="shared" si="135"/>
        <v>37.549563305195363</v>
      </c>
      <c r="AR122" s="43">
        <f t="shared" si="136"/>
        <v>-14.740506468556564</v>
      </c>
      <c r="AS122" t="str">
        <f t="shared" si="112"/>
        <v>-0,0000166666666666667</v>
      </c>
      <c r="AT122" t="str">
        <f t="shared" si="113"/>
        <v>4,71715553607251E-06i</v>
      </c>
      <c r="AU122">
        <f t="shared" si="137"/>
        <v>4.7171555360725102E-6</v>
      </c>
      <c r="AV122">
        <f t="shared" si="138"/>
        <v>1.5707963267948966</v>
      </c>
      <c r="AW122" t="str">
        <f t="shared" si="114"/>
        <v>1+0,00176546314386903i</v>
      </c>
      <c r="AX122">
        <f t="shared" si="139"/>
        <v>1.000001558428842</v>
      </c>
      <c r="AY122">
        <f t="shared" si="140"/>
        <v>1.7654613096385759E-3</v>
      </c>
      <c r="AZ122" t="str">
        <f t="shared" si="115"/>
        <v>1+0,257194173320665i</v>
      </c>
      <c r="BA122">
        <f t="shared" si="141"/>
        <v>1.0325448381499469</v>
      </c>
      <c r="BB122">
        <f t="shared" si="142"/>
        <v>0.25173810463699042</v>
      </c>
      <c r="BC122" s="41" t="str">
        <f t="shared" si="143"/>
        <v>-0,902478595029142+3,53479599064034i</v>
      </c>
      <c r="BD122">
        <f t="shared" si="144"/>
        <v>11.241535930081803</v>
      </c>
      <c r="BE122" s="43">
        <f t="shared" si="145"/>
        <v>104.32237745638633</v>
      </c>
      <c r="BF122" s="41" t="str">
        <f t="shared" si="146"/>
        <v>0,61766611343479+113,885422855794i</v>
      </c>
      <c r="BG122" s="20">
        <f t="shared" si="147"/>
        <v>41.129490519895327</v>
      </c>
      <c r="BH122" s="43">
        <f t="shared" si="148"/>
        <v>89.689255098947712</v>
      </c>
      <c r="BI122" s="41" t="str">
        <f t="shared" si="152"/>
        <v>2,00788472995299+275,133451969117i</v>
      </c>
      <c r="BJ122" s="20">
        <f t="shared" si="149"/>
        <v>48.791099235277159</v>
      </c>
      <c r="BK122" s="43">
        <f t="shared" si="153"/>
        <v>89.581870987829774</v>
      </c>
      <c r="BL122">
        <f t="shared" si="150"/>
        <v>41.129490519895327</v>
      </c>
      <c r="BM122" s="43">
        <f t="shared" si="151"/>
        <v>89.689255098947712</v>
      </c>
    </row>
    <row r="123" spans="14:65" x14ac:dyDescent="0.25">
      <c r="N123" s="9">
        <v>5</v>
      </c>
      <c r="O123" s="34">
        <f t="shared" si="154"/>
        <v>112.20184543019634</v>
      </c>
      <c r="P123" s="33" t="str">
        <f t="shared" si="103"/>
        <v>32,2315671197498</v>
      </c>
      <c r="Q123" s="4" t="str">
        <f t="shared" si="104"/>
        <v>1+0,262934920593395i</v>
      </c>
      <c r="R123" s="4">
        <f t="shared" si="117"/>
        <v>1.0339897351847622</v>
      </c>
      <c r="S123" s="4">
        <f t="shared" si="118"/>
        <v>0.25711517071690404</v>
      </c>
      <c r="T123" s="4" t="str">
        <f t="shared" si="105"/>
        <v>1+0,000317243243990451i</v>
      </c>
      <c r="U123" s="4">
        <f t="shared" si="119"/>
        <v>1.0000000503216366</v>
      </c>
      <c r="V123" s="4">
        <f t="shared" si="120"/>
        <v>3.1724323334765184E-4</v>
      </c>
      <c r="W123" t="str">
        <f t="shared" si="106"/>
        <v>1-0,00187036833191649i</v>
      </c>
      <c r="X123" s="4">
        <f t="shared" si="121"/>
        <v>1.0000017491373188</v>
      </c>
      <c r="Y123" s="4">
        <f t="shared" si="122"/>
        <v>-1.8703661508984611E-3</v>
      </c>
      <c r="Z123" t="str">
        <f t="shared" si="107"/>
        <v>0,999999739891444+0,00242472109043206i</v>
      </c>
      <c r="AA123" s="4">
        <f t="shared" si="123"/>
        <v>1.0000026795240711</v>
      </c>
      <c r="AB123" s="4">
        <f t="shared" si="124"/>
        <v>2.4247169692707461E-3</v>
      </c>
      <c r="AC123" s="47" t="str">
        <f t="shared" si="125"/>
        <v>30,1155413548164-8,0466390371045i</v>
      </c>
      <c r="AD123" s="20">
        <f t="shared" si="126"/>
        <v>29.87529624257748</v>
      </c>
      <c r="AE123" s="43">
        <f t="shared" si="127"/>
        <v>-14.959527567957961</v>
      </c>
      <c r="AF123" t="str">
        <f t="shared" si="108"/>
        <v>77,9756878975879</v>
      </c>
      <c r="AG123" t="str">
        <f t="shared" si="109"/>
        <v>1+0,268723689027205i</v>
      </c>
      <c r="AH123">
        <f t="shared" si="128"/>
        <v>1.0354769051236199</v>
      </c>
      <c r="AI123">
        <f t="shared" si="129"/>
        <v>0.26252186294650304</v>
      </c>
      <c r="AJ123" t="str">
        <f t="shared" si="110"/>
        <v>1+0,000317243243990451i</v>
      </c>
      <c r="AK123">
        <f t="shared" si="130"/>
        <v>1.0000000503216366</v>
      </c>
      <c r="AL123">
        <f t="shared" si="131"/>
        <v>3.1724323334765184E-4</v>
      </c>
      <c r="AM123" t="str">
        <f t="shared" si="111"/>
        <v>1-0,000790144547543302i</v>
      </c>
      <c r="AN123">
        <f t="shared" si="132"/>
        <v>1.0000003121641543</v>
      </c>
      <c r="AO123">
        <f t="shared" si="133"/>
        <v>-7.9014438310680171E-4</v>
      </c>
      <c r="AP123" s="41" t="str">
        <f t="shared" si="134"/>
        <v>72,7148807268731-19,5770858005507i</v>
      </c>
      <c r="AQ123">
        <f t="shared" si="135"/>
        <v>37.536379103886389</v>
      </c>
      <c r="AR123" s="43">
        <f t="shared" si="136"/>
        <v>-15.068490016754501</v>
      </c>
      <c r="AS123" t="str">
        <f t="shared" si="112"/>
        <v>-0,0000166666666666667</v>
      </c>
      <c r="AT123" t="str">
        <f t="shared" si="113"/>
        <v>4,82703220356136E-06i</v>
      </c>
      <c r="AU123">
        <f t="shared" si="137"/>
        <v>4.8270322035613598E-6</v>
      </c>
      <c r="AV123">
        <f t="shared" si="138"/>
        <v>1.5707963267948966</v>
      </c>
      <c r="AW123" t="str">
        <f t="shared" si="114"/>
        <v>1+0,00180658606325113i</v>
      </c>
      <c r="AX123">
        <f t="shared" si="139"/>
        <v>1.0000016318752705</v>
      </c>
      <c r="AY123">
        <f t="shared" si="140"/>
        <v>1.8065840978379614E-3</v>
      </c>
      <c r="AZ123" t="str">
        <f t="shared" si="115"/>
        <v>1+0,263184995214478i</v>
      </c>
      <c r="BA123">
        <f t="shared" si="141"/>
        <v>1.0340533553478006</v>
      </c>
      <c r="BB123">
        <f t="shared" si="142"/>
        <v>0.25734906006739011</v>
      </c>
      <c r="BC123" s="41" t="str">
        <f t="shared" si="143"/>
        <v>-0,902478462461705+3,45440759062376i</v>
      </c>
      <c r="BD123">
        <f t="shared" si="144"/>
        <v>11.054215857003754</v>
      </c>
      <c r="BE123" s="43">
        <f t="shared" si="145"/>
        <v>104.6415053593786</v>
      </c>
      <c r="BF123" s="41" t="str">
        <f t="shared" si="146"/>
        <v>0,617743510686648+111,293273078012i</v>
      </c>
      <c r="BG123" s="20">
        <f t="shared" si="147"/>
        <v>40.929512099581245</v>
      </c>
      <c r="BH123" s="43">
        <f t="shared" si="148"/>
        <v>89.68197779142065</v>
      </c>
      <c r="BI123" s="41" t="str">
        <f t="shared" si="152"/>
        <v>2,00362003524026+268,854734226974i</v>
      </c>
      <c r="BJ123" s="20">
        <f t="shared" si="149"/>
        <v>48.590594960890158</v>
      </c>
      <c r="BK123" s="43">
        <f t="shared" si="153"/>
        <v>89.573015342624103</v>
      </c>
      <c r="BL123">
        <f t="shared" si="150"/>
        <v>40.929512099581245</v>
      </c>
      <c r="BM123" s="43">
        <f t="shared" si="151"/>
        <v>89.68197779142065</v>
      </c>
    </row>
    <row r="124" spans="14:65" x14ac:dyDescent="0.25">
      <c r="N124" s="9">
        <v>6</v>
      </c>
      <c r="O124" s="34">
        <f t="shared" si="154"/>
        <v>114.81536214968835</v>
      </c>
      <c r="P124" s="33" t="str">
        <f t="shared" si="103"/>
        <v>32,2315671197498</v>
      </c>
      <c r="Q124" s="4" t="str">
        <f t="shared" si="104"/>
        <v>1+0,269059461669117i</v>
      </c>
      <c r="R124" s="4">
        <f t="shared" si="117"/>
        <v>1.0355640945463853</v>
      </c>
      <c r="S124" s="4">
        <f t="shared" si="118"/>
        <v>0.26283499527960957</v>
      </c>
      <c r="T124" s="4" t="str">
        <f t="shared" si="105"/>
        <v>1+0,000324632788423842i</v>
      </c>
      <c r="U124" s="4">
        <f t="shared" si="119"/>
        <v>1.0000000526932222</v>
      </c>
      <c r="V124" s="4">
        <f t="shared" si="120"/>
        <v>3.2463277701987731E-4</v>
      </c>
      <c r="W124" t="str">
        <f t="shared" si="106"/>
        <v>1-0,00191393480703398i</v>
      </c>
      <c r="X124" s="4">
        <f t="shared" si="121"/>
        <v>1.0000018315715453</v>
      </c>
      <c r="Y124" s="4">
        <f t="shared" si="122"/>
        <v>-1.9139324700312879E-3</v>
      </c>
      <c r="Z124" t="str">
        <f t="shared" si="107"/>
        <v>0,999999727632905+0,00248120010007448i</v>
      </c>
      <c r="AA124" s="4">
        <f t="shared" si="123"/>
        <v>1.0000028058059742</v>
      </c>
      <c r="AB124" s="4">
        <f t="shared" si="124"/>
        <v>2.4811956841712403E-3</v>
      </c>
      <c r="AC124" s="47" t="str">
        <f t="shared" si="125"/>
        <v>30,022548194708-8,20904861695673i</v>
      </c>
      <c r="AD124" s="20">
        <f t="shared" si="126"/>
        <v>29.862080749565738</v>
      </c>
      <c r="AE124" s="43">
        <f t="shared" si="127"/>
        <v>-15.292558143502623</v>
      </c>
      <c r="AF124" t="str">
        <f t="shared" si="108"/>
        <v>77,9756878975879</v>
      </c>
      <c r="AG124" t="str">
        <f t="shared" si="109"/>
        <v>1+0,274983067841371i</v>
      </c>
      <c r="AH124">
        <f t="shared" si="128"/>
        <v>1.0371189360914457</v>
      </c>
      <c r="AI124">
        <f t="shared" si="129"/>
        <v>0.26835046914467348</v>
      </c>
      <c r="AJ124" t="str">
        <f t="shared" si="110"/>
        <v>1+0,000324632788423842i</v>
      </c>
      <c r="AK124">
        <f t="shared" si="130"/>
        <v>1.0000000526932222</v>
      </c>
      <c r="AL124">
        <f t="shared" si="131"/>
        <v>3.2463277701987731E-4</v>
      </c>
      <c r="AM124" t="str">
        <f t="shared" si="111"/>
        <v>1-0,000808549378389908i</v>
      </c>
      <c r="AN124">
        <f t="shared" si="132"/>
        <v>1.0000003268759952</v>
      </c>
      <c r="AO124">
        <f t="shared" si="133"/>
        <v>-8.0854920219302652E-4</v>
      </c>
      <c r="AP124" s="41" t="str">
        <f t="shared" si="134"/>
        <v>72,4843762758968-19,9697098879021i</v>
      </c>
      <c r="AQ124">
        <f t="shared" si="135"/>
        <v>37.522616315504301</v>
      </c>
      <c r="AR124" s="43">
        <f t="shared" si="136"/>
        <v>-15.403075681144927</v>
      </c>
      <c r="AS124" t="str">
        <f t="shared" si="112"/>
        <v>-0,0000166666666666667</v>
      </c>
      <c r="AT124" t="str">
        <f t="shared" si="113"/>
        <v>4,93946822741787E-06i</v>
      </c>
      <c r="AU124">
        <f t="shared" si="137"/>
        <v>4.9394682274178701E-6</v>
      </c>
      <c r="AV124">
        <f t="shared" si="138"/>
        <v>1.5707963267948966</v>
      </c>
      <c r="AW124" t="str">
        <f t="shared" si="114"/>
        <v>1+0,00184866685847695i</v>
      </c>
      <c r="AX124">
        <f t="shared" si="139"/>
        <v>1.0000017087831168</v>
      </c>
      <c r="AY124">
        <f t="shared" si="140"/>
        <v>1.8486647524989914E-3</v>
      </c>
      <c r="AZ124" t="str">
        <f t="shared" si="115"/>
        <v>1+0,269315361276419i</v>
      </c>
      <c r="BA124">
        <f t="shared" si="141"/>
        <v>1.0356306116658816</v>
      </c>
      <c r="BB124">
        <f t="shared" si="142"/>
        <v>0.26307360479599495</v>
      </c>
      <c r="BC124" s="41" t="str">
        <f t="shared" si="143"/>
        <v>-0,902478323646595+3,37585076321362i</v>
      </c>
      <c r="BD124">
        <f t="shared" si="144"/>
        <v>10.86745380626887</v>
      </c>
      <c r="BE124" s="43">
        <f t="shared" si="145"/>
        <v>104.96708656805031</v>
      </c>
      <c r="BF124" s="41" t="str">
        <f t="shared" si="146"/>
        <v>0,61782407245191+108,760130671287i</v>
      </c>
      <c r="BG124" s="20">
        <f t="shared" si="147"/>
        <v>40.72953455583459</v>
      </c>
      <c r="BH124" s="43">
        <f t="shared" si="148"/>
        <v>89.674528424547688</v>
      </c>
      <c r="BI124" s="41" t="str">
        <f t="shared" si="152"/>
        <v>1,9991819741885+262,718667275392i</v>
      </c>
      <c r="BJ124" s="20">
        <f t="shared" si="149"/>
        <v>48.390070121773164</v>
      </c>
      <c r="BK124" s="43">
        <f t="shared" si="153"/>
        <v>89.564010886905393</v>
      </c>
      <c r="BL124">
        <f t="shared" si="150"/>
        <v>40.72953455583459</v>
      </c>
      <c r="BM124" s="43">
        <f t="shared" si="151"/>
        <v>89.674528424547688</v>
      </c>
    </row>
    <row r="125" spans="14:65" x14ac:dyDescent="0.25">
      <c r="N125" s="9">
        <v>7</v>
      </c>
      <c r="O125" s="34">
        <f t="shared" si="154"/>
        <v>117.48975549395293</v>
      </c>
      <c r="P125" s="33" t="str">
        <f t="shared" si="103"/>
        <v>32,2315671197498</v>
      </c>
      <c r="Q125" s="4" t="str">
        <f t="shared" si="104"/>
        <v>1+0,27532666163284i</v>
      </c>
      <c r="R125" s="4">
        <f t="shared" si="117"/>
        <v>1.0372100899074808</v>
      </c>
      <c r="S125" s="4">
        <f t="shared" si="118"/>
        <v>0.26866988025497318</v>
      </c>
      <c r="T125" s="4" t="str">
        <f t="shared" si="105"/>
        <v>1+0,000332194457458677i</v>
      </c>
      <c r="U125" s="4">
        <f t="shared" si="119"/>
        <v>1.0000000551765773</v>
      </c>
      <c r="V125" s="4">
        <f t="shared" si="120"/>
        <v>3.3219444523910872E-4</v>
      </c>
      <c r="W125" t="str">
        <f t="shared" si="106"/>
        <v>1-0,00195851607572009i</v>
      </c>
      <c r="X125" s="4">
        <f t="shared" si="121"/>
        <v>1.0000019178907702</v>
      </c>
      <c r="Y125" s="4">
        <f t="shared" si="122"/>
        <v>-1.9585135715768486E-3</v>
      </c>
      <c r="Z125" t="str">
        <f t="shared" si="107"/>
        <v>0,99999971479664+0,00253899467485252i</v>
      </c>
      <c r="AA125" s="4">
        <f t="shared" si="123"/>
        <v>1.000002938039344</v>
      </c>
      <c r="AB125" s="4">
        <f t="shared" si="124"/>
        <v>2.5389899431276959E-3</v>
      </c>
      <c r="AC125" s="47" t="str">
        <f t="shared" si="125"/>
        <v>29,925776133442-8,37361796067399i</v>
      </c>
      <c r="AD125" s="20">
        <f t="shared" si="126"/>
        <v>29.848285394410055</v>
      </c>
      <c r="AE125" s="43">
        <f t="shared" si="127"/>
        <v>-15.632304850943067</v>
      </c>
      <c r="AF125" t="str">
        <f t="shared" si="108"/>
        <v>77,9756878975879</v>
      </c>
      <c r="AG125" t="str">
        <f t="shared" si="109"/>
        <v>1+0,281388246317938i</v>
      </c>
      <c r="AH125">
        <f t="shared" si="128"/>
        <v>1.0388355717657558</v>
      </c>
      <c r="AI125">
        <f t="shared" si="129"/>
        <v>0.27429555892797503</v>
      </c>
      <c r="AJ125" t="str">
        <f t="shared" si="110"/>
        <v>1+0,000332194457458677i</v>
      </c>
      <c r="AK125">
        <f t="shared" si="130"/>
        <v>1.0000000551765773</v>
      </c>
      <c r="AL125">
        <f t="shared" si="131"/>
        <v>3.3219444523910872E-4</v>
      </c>
      <c r="AM125" t="str">
        <f t="shared" si="111"/>
        <v>1-0,000827382912819352i</v>
      </c>
      <c r="AN125">
        <f t="shared" si="132"/>
        <v>1.0000003422811836</v>
      </c>
      <c r="AO125">
        <f t="shared" si="133"/>
        <v>-8.2738272402099538E-4</v>
      </c>
      <c r="AP125" s="41" t="str">
        <f t="shared" si="134"/>
        <v>72,2445666976422-20,3673845894945i</v>
      </c>
      <c r="AQ125">
        <f t="shared" si="135"/>
        <v>37.508251501555598</v>
      </c>
      <c r="AR125" s="43">
        <f t="shared" si="136"/>
        <v>-15.74435006419346</v>
      </c>
      <c r="AS125" t="str">
        <f t="shared" si="112"/>
        <v>-0,0000166666666666667</v>
      </c>
      <c r="AT125" t="str">
        <f t="shared" si="113"/>
        <v>5,05452322271014E-06i</v>
      </c>
      <c r="AU125">
        <f t="shared" si="137"/>
        <v>5.0545232227101399E-6</v>
      </c>
      <c r="AV125">
        <f t="shared" si="138"/>
        <v>1.5707963267948966</v>
      </c>
      <c r="AW125" t="str">
        <f t="shared" si="114"/>
        <v>1+0,00189172784134114i</v>
      </c>
      <c r="AX125">
        <f t="shared" si="139"/>
        <v>1.000001789315512</v>
      </c>
      <c r="AY125">
        <f t="shared" si="140"/>
        <v>1.8917255847453189E-3</v>
      </c>
      <c r="AZ125" t="str">
        <f t="shared" si="115"/>
        <v>1+0,275588521907719i</v>
      </c>
      <c r="BA125">
        <f t="shared" si="141"/>
        <v>1.0372796312505521</v>
      </c>
      <c r="BB125">
        <f t="shared" si="142"/>
        <v>0.26891327267055953</v>
      </c>
      <c r="BC125" s="41" t="str">
        <f t="shared" si="143"/>
        <v>-0,90247817828938+3,29908385653862i</v>
      </c>
      <c r="BD125">
        <f t="shared" si="144"/>
        <v>10.68127252340763</v>
      </c>
      <c r="BE125" s="43">
        <f t="shared" si="145"/>
        <v>105.29920768707096</v>
      </c>
      <c r="BF125" s="41" t="str">
        <f t="shared" si="146"/>
        <v>0,617907906076855+106,284652419068i</v>
      </c>
      <c r="BG125" s="20">
        <f t="shared" si="147"/>
        <v>40.529557917817726</v>
      </c>
      <c r="BH125" s="43">
        <f t="shared" si="148"/>
        <v>89.666902836127903</v>
      </c>
      <c r="BI125" s="41" t="str">
        <f t="shared" si="152"/>
        <v>1,99456475452102+256,722003855665i</v>
      </c>
      <c r="BJ125" s="20">
        <f t="shared" si="149"/>
        <v>48.18952402496322</v>
      </c>
      <c r="BK125" s="43">
        <f t="shared" si="153"/>
        <v>89.554857622877506</v>
      </c>
      <c r="BL125">
        <f t="shared" si="150"/>
        <v>40.529557917817726</v>
      </c>
      <c r="BM125" s="43">
        <f t="shared" si="151"/>
        <v>89.666902836127903</v>
      </c>
    </row>
    <row r="126" spans="14:65" x14ac:dyDescent="0.25">
      <c r="N126" s="9">
        <v>8</v>
      </c>
      <c r="O126" s="34">
        <f t="shared" si="154"/>
        <v>120.22644346174135</v>
      </c>
      <c r="P126" s="33" t="str">
        <f t="shared" si="103"/>
        <v>32,2315671197498</v>
      </c>
      <c r="Q126" s="4" t="str">
        <f t="shared" si="104"/>
        <v>1+0,28173984343694i</v>
      </c>
      <c r="R126" s="4">
        <f t="shared" si="117"/>
        <v>1.0389308636188799</v>
      </c>
      <c r="S126" s="4">
        <f t="shared" si="118"/>
        <v>0.27462132950348717</v>
      </c>
      <c r="T126" s="4" t="str">
        <f t="shared" si="105"/>
        <v>1+0,000339932260391972i</v>
      </c>
      <c r="U126" s="4">
        <f t="shared" si="119"/>
        <v>1.0000000577769692</v>
      </c>
      <c r="V126" s="4">
        <f t="shared" si="120"/>
        <v>3.3993224729846874E-4</v>
      </c>
      <c r="W126" t="str">
        <f t="shared" si="106"/>
        <v>1-0,00200413577555358i</v>
      </c>
      <c r="X126" s="4">
        <f t="shared" si="121"/>
        <v>1.0000020082780869</v>
      </c>
      <c r="Y126" s="4">
        <f t="shared" si="122"/>
        <v>-2.0041330923160445E-3</v>
      </c>
      <c r="Z126" t="str">
        <f t="shared" si="107"/>
        <v>0,999999701355419+0,00259813545821474i</v>
      </c>
      <c r="AA126" s="4">
        <f t="shared" si="123"/>
        <v>1.0000030765046608</v>
      </c>
      <c r="AB126" s="4">
        <f t="shared" si="124"/>
        <v>2.5981303880810861E-3</v>
      </c>
      <c r="AC126" s="47" t="str">
        <f t="shared" si="125"/>
        <v>29,825099042085-8,54029979503918i</v>
      </c>
      <c r="AD126" s="20">
        <f t="shared" si="126"/>
        <v>29.833886695712685</v>
      </c>
      <c r="AE126" s="43">
        <f t="shared" si="127"/>
        <v>-15.978856735364666</v>
      </c>
      <c r="AF126" t="str">
        <f t="shared" si="108"/>
        <v>77,9756878975879</v>
      </c>
      <c r="AG126" t="str">
        <f t="shared" si="109"/>
        <v>1+0,287942620567317i</v>
      </c>
      <c r="AH126">
        <f t="shared" si="128"/>
        <v>1.0406300748773187</v>
      </c>
      <c r="AI126">
        <f t="shared" si="129"/>
        <v>0.28035860280282904</v>
      </c>
      <c r="AJ126" t="str">
        <f t="shared" si="110"/>
        <v>1+0,000339932260391972i</v>
      </c>
      <c r="AK126">
        <f t="shared" si="130"/>
        <v>1.0000000577769692</v>
      </c>
      <c r="AL126">
        <f t="shared" si="131"/>
        <v>3.3993224729846874E-4</v>
      </c>
      <c r="AM126" t="str">
        <f t="shared" si="111"/>
        <v>1-0,000846655136620883i</v>
      </c>
      <c r="AN126">
        <f t="shared" si="132"/>
        <v>1.000000358412396</v>
      </c>
      <c r="AO126">
        <f t="shared" si="133"/>
        <v>-8.4665493431980302E-4</v>
      </c>
      <c r="AP126" s="41" t="str">
        <f t="shared" si="134"/>
        <v>71,9951469090862-20,7699833339786i</v>
      </c>
      <c r="AQ126">
        <f t="shared" si="135"/>
        <v>37.493260447761159</v>
      </c>
      <c r="AR126" s="43">
        <f t="shared" si="136"/>
        <v>-16.092397762136532</v>
      </c>
      <c r="AS126" t="str">
        <f t="shared" si="112"/>
        <v>-0,0000166666666666667</v>
      </c>
      <c r="AT126" t="str">
        <f t="shared" si="113"/>
        <v>5,17225819311962E-06i</v>
      </c>
      <c r="AU126">
        <f t="shared" si="137"/>
        <v>5.1722581931196204E-6</v>
      </c>
      <c r="AV126">
        <f t="shared" si="138"/>
        <v>1.5707963267948966</v>
      </c>
      <c r="AW126" t="str">
        <f t="shared" si="114"/>
        <v>1+0,00193579184334679i</v>
      </c>
      <c r="AX126">
        <f t="shared" si="139"/>
        <v>1.000001873643275</v>
      </c>
      <c r="AY126">
        <f t="shared" si="140"/>
        <v>1.9357894253610485E-3</v>
      </c>
      <c r="AZ126" t="str">
        <f t="shared" si="115"/>
        <v>1+0,28200780322118i</v>
      </c>
      <c r="BA126">
        <f t="shared" si="141"/>
        <v>1.0390035616289464</v>
      </c>
      <c r="BB126">
        <f t="shared" si="142"/>
        <v>0.27486956617508101</v>
      </c>
      <c r="BC126" s="41" t="str">
        <f t="shared" si="143"/>
        <v>-0,90247802608174+3,22406616776697i</v>
      </c>
      <c r="BD126">
        <f t="shared" si="144"/>
        <v>10.495695519370081</v>
      </c>
      <c r="BE126" s="43">
        <f t="shared" si="145"/>
        <v>105.63795349432479</v>
      </c>
      <c r="BF126" s="41" t="str">
        <f t="shared" si="146"/>
        <v>0,617995120579746+103,865525673059i</v>
      </c>
      <c r="BG126" s="20">
        <f t="shared" si="147"/>
        <v>40.329582215082802</v>
      </c>
      <c r="BH126" s="43">
        <f t="shared" si="148"/>
        <v>89.659096758960132</v>
      </c>
      <c r="BI126" s="41" t="str">
        <f t="shared" si="152"/>
        <v>1,98976250218723+250,861570953997i</v>
      </c>
      <c r="BJ126" s="20">
        <f t="shared" si="149"/>
        <v>47.988955967131226</v>
      </c>
      <c r="BK126" s="43">
        <f t="shared" si="153"/>
        <v>89.545555732188262</v>
      </c>
      <c r="BL126">
        <f t="shared" si="150"/>
        <v>40.329582215082802</v>
      </c>
      <c r="BM126" s="43">
        <f t="shared" si="151"/>
        <v>89.659096758960132</v>
      </c>
    </row>
    <row r="127" spans="14:65" x14ac:dyDescent="0.25">
      <c r="N127" s="9">
        <v>9</v>
      </c>
      <c r="O127" s="34">
        <f t="shared" si="154"/>
        <v>123.02687708123821</v>
      </c>
      <c r="P127" s="33" t="str">
        <f t="shared" si="103"/>
        <v>32,2315671197498</v>
      </c>
      <c r="Q127" s="4" t="str">
        <f t="shared" si="104"/>
        <v>1+0,288302407435297i</v>
      </c>
      <c r="R127" s="4">
        <f t="shared" si="117"/>
        <v>1.0407296854289245</v>
      </c>
      <c r="S127" s="4">
        <f t="shared" si="118"/>
        <v>0.28069081150169423</v>
      </c>
      <c r="T127" s="4" t="str">
        <f t="shared" si="105"/>
        <v>1+0,000347850299909262i</v>
      </c>
      <c r="U127" s="4">
        <f t="shared" si="119"/>
        <v>1.0000000604999137</v>
      </c>
      <c r="V127" s="4">
        <f t="shared" si="120"/>
        <v>3.4785028587932051E-4</v>
      </c>
      <c r="W127" t="str">
        <f t="shared" si="106"/>
        <v>1-0,00205081809470313i</v>
      </c>
      <c r="X127" s="4">
        <f t="shared" si="121"/>
        <v>1.0000021029252175</v>
      </c>
      <c r="Y127" s="4">
        <f t="shared" si="122"/>
        <v>-2.0508152195626373E-3</v>
      </c>
      <c r="Z127" t="str">
        <f t="shared" si="107"/>
        <v>0,999999687280734+0,00265865380738728i</v>
      </c>
      <c r="AA127" s="4">
        <f t="shared" si="123"/>
        <v>1.0000032214956276</v>
      </c>
      <c r="AB127" s="4">
        <f t="shared" si="124"/>
        <v>2.6586483746421311E-3</v>
      </c>
      <c r="AC127" s="47" t="str">
        <f t="shared" si="125"/>
        <v>29,7203890233916-8,7090407429814i</v>
      </c>
      <c r="AD127" s="20">
        <f t="shared" si="126"/>
        <v>29.818860395649761</v>
      </c>
      <c r="AE127" s="43">
        <f t="shared" si="127"/>
        <v>-16.33230088158437</v>
      </c>
      <c r="AF127" t="str">
        <f t="shared" si="108"/>
        <v>77,9756878975879</v>
      </c>
      <c r="AG127" t="str">
        <f t="shared" si="109"/>
        <v>1+0,294649665805492i</v>
      </c>
      <c r="AH127">
        <f t="shared" si="128"/>
        <v>1.0425058395804256</v>
      </c>
      <c r="AI127">
        <f t="shared" si="129"/>
        <v>0.28654103173471202</v>
      </c>
      <c r="AJ127" t="str">
        <f t="shared" si="110"/>
        <v>1+0,000347850299909262i</v>
      </c>
      <c r="AK127">
        <f t="shared" si="130"/>
        <v>1.0000000604999137</v>
      </c>
      <c r="AL127">
        <f t="shared" si="131"/>
        <v>3.4785028587932051E-4</v>
      </c>
      <c r="AM127" t="str">
        <f t="shared" si="111"/>
        <v>1-0,000866376268182653i</v>
      </c>
      <c r="AN127">
        <f t="shared" si="132"/>
        <v>1.0000003753038487</v>
      </c>
      <c r="AO127">
        <f t="shared" si="133"/>
        <v>-8.6637605141314477E-4</v>
      </c>
      <c r="AP127" s="41" t="str">
        <f t="shared" si="134"/>
        <v>71,7358080842021-21,1773642973659i</v>
      </c>
      <c r="AQ127">
        <f t="shared" si="135"/>
        <v>37.477618153815541</v>
      </c>
      <c r="AR127" s="43">
        <f t="shared" si="136"/>
        <v>-16.447301113657034</v>
      </c>
      <c r="AS127" t="str">
        <f t="shared" si="112"/>
        <v>-0,0000166666666666667</v>
      </c>
      <c r="AT127" t="str">
        <f t="shared" si="113"/>
        <v>5,29273556328603E-06i</v>
      </c>
      <c r="AU127">
        <f t="shared" si="137"/>
        <v>5.29273556328603E-6</v>
      </c>
      <c r="AV127">
        <f t="shared" si="138"/>
        <v>1.5707963267948966</v>
      </c>
      <c r="AW127" t="str">
        <f t="shared" si="114"/>
        <v>1+0,00198088222781101i</v>
      </c>
      <c r="AX127">
        <f t="shared" si="139"/>
        <v>1.0000019619452756</v>
      </c>
      <c r="AY127">
        <f t="shared" si="140"/>
        <v>1.9808796368928827E-3</v>
      </c>
      <c r="AZ127" t="str">
        <f t="shared" si="115"/>
        <v>1+0,288576608804723i</v>
      </c>
      <c r="BA127">
        <f t="shared" si="141"/>
        <v>1.0408056779001709</v>
      </c>
      <c r="BB127">
        <f t="shared" si="142"/>
        <v>0.28094395223211288</v>
      </c>
      <c r="BC127" s="41" t="str">
        <f t="shared" si="143"/>
        <v>-0,902477866700827+3,15075792152524i</v>
      </c>
      <c r="BD127">
        <f t="shared" si="144"/>
        <v>10.310747081869829</v>
      </c>
      <c r="BE127" s="43">
        <f t="shared" si="145"/>
        <v>105.98340669970773</v>
      </c>
      <c r="BF127" s="41" t="str">
        <f t="shared" si="146"/>
        <v>0,618085826485586+101,501467656999i</v>
      </c>
      <c r="BG127" s="20">
        <f t="shared" si="147"/>
        <v>40.129607477519556</v>
      </c>
      <c r="BH127" s="43">
        <f t="shared" si="148"/>
        <v>89.651105818123355</v>
      </c>
      <c r="BI127" s="41" t="str">
        <f t="shared" si="152"/>
        <v>1,98476927106077+245,134268131747i</v>
      </c>
      <c r="BJ127" s="20">
        <f t="shared" si="149"/>
        <v>47.788365235685362</v>
      </c>
      <c r="BK127" s="43">
        <f t="shared" si="153"/>
        <v>89.536105586050695</v>
      </c>
      <c r="BL127">
        <f t="shared" si="150"/>
        <v>40.129607477519556</v>
      </c>
      <c r="BM127" s="43">
        <f t="shared" si="151"/>
        <v>89.651105818123355</v>
      </c>
    </row>
    <row r="128" spans="14:65" x14ac:dyDescent="0.25">
      <c r="N128" s="9">
        <v>10</v>
      </c>
      <c r="O128" s="34">
        <f t="shared" si="154"/>
        <v>125.89254117941677</v>
      </c>
      <c r="P128" s="33" t="str">
        <f t="shared" si="103"/>
        <v>32,2315671197498</v>
      </c>
      <c r="Q128" s="4" t="str">
        <f t="shared" si="104"/>
        <v>1+0,29501783318621i</v>
      </c>
      <c r="R128" s="4">
        <f t="shared" si="117"/>
        <v>1.0426099567421589</v>
      </c>
      <c r="S128" s="4">
        <f t="shared" si="118"/>
        <v>0.28687975494104773</v>
      </c>
      <c r="T128" s="4" t="str">
        <f t="shared" si="105"/>
        <v>1+0,000355952774259906i</v>
      </c>
      <c r="U128" s="4">
        <f t="shared" si="119"/>
        <v>1.0000000633511867</v>
      </c>
      <c r="V128" s="4">
        <f t="shared" si="120"/>
        <v>3.5595275922655287E-4</v>
      </c>
      <c r="W128" t="str">
        <f t="shared" si="106"/>
        <v>1-0,00209858778475228i</v>
      </c>
      <c r="X128" s="4">
        <f t="shared" si="121"/>
        <v>1.0000022020329207</v>
      </c>
      <c r="Y128" s="4">
        <f t="shared" si="122"/>
        <v>-2.0985847039841029E-3</v>
      </c>
      <c r="Z128" t="str">
        <f t="shared" si="107"/>
        <v>0,999999672542729+0,00272058180999995i</v>
      </c>
      <c r="AA128" s="4">
        <f t="shared" si="123"/>
        <v>1.0000033733197855</v>
      </c>
      <c r="AB128" s="4">
        <f t="shared" si="124"/>
        <v>2.7205759887097007E-3</v>
      </c>
      <c r="AC128" s="47" t="str">
        <f t="shared" si="125"/>
        <v>29,6115166242607-8,87978102093399i</v>
      </c>
      <c r="AD128" s="20">
        <f t="shared" si="126"/>
        <v>29.803181449798373</v>
      </c>
      <c r="AE128" s="43">
        <f t="shared" si="127"/>
        <v>-16.692722163546311</v>
      </c>
      <c r="AF128" t="str">
        <f t="shared" si="108"/>
        <v>77,9756878975879</v>
      </c>
      <c r="AG128" t="str">
        <f t="shared" si="109"/>
        <v>1+0,301512938196625i</v>
      </c>
      <c r="AH128">
        <f t="shared" si="128"/>
        <v>1.0444663957734408</v>
      </c>
      <c r="AI128">
        <f t="shared" si="129"/>
        <v>0.29284423254522168</v>
      </c>
      <c r="AJ128" t="str">
        <f t="shared" si="110"/>
        <v>1+0,000355952774259906i</v>
      </c>
      <c r="AK128">
        <f t="shared" si="130"/>
        <v>1.0000000633511867</v>
      </c>
      <c r="AL128">
        <f t="shared" si="131"/>
        <v>3.5595275922655287E-4</v>
      </c>
      <c r="AM128" t="str">
        <f t="shared" si="111"/>
        <v>1-0,00088655676390966i</v>
      </c>
      <c r="AN128">
        <f t="shared" si="132"/>
        <v>1.0000003929913706</v>
      </c>
      <c r="AO128">
        <f t="shared" si="133"/>
        <v>-8.8655653163695206E-4</v>
      </c>
      <c r="AP128" s="41" t="str">
        <f t="shared" si="134"/>
        <v>71,4662382190195-21,5893696783707i</v>
      </c>
      <c r="AQ128">
        <f t="shared" si="135"/>
        <v>37.461298824514124</v>
      </c>
      <c r="AR128" s="43">
        <f t="shared" si="136"/>
        <v>-16.809139936341701</v>
      </c>
      <c r="AS128" t="str">
        <f t="shared" si="112"/>
        <v>-0,0000166666666666667</v>
      </c>
      <c r="AT128" t="str">
        <f t="shared" si="113"/>
        <v>5,41601921190572E-06i</v>
      </c>
      <c r="AU128">
        <f t="shared" si="137"/>
        <v>5.4160192119057203E-6</v>
      </c>
      <c r="AV128">
        <f t="shared" si="138"/>
        <v>1.5707963267948966</v>
      </c>
      <c r="AW128" t="str">
        <f t="shared" si="114"/>
        <v>1+0,0020270229022525i</v>
      </c>
      <c r="AX128">
        <f t="shared" si="139"/>
        <v>1.0000020544088128</v>
      </c>
      <c r="AY128">
        <f t="shared" si="140"/>
        <v>2.0270201260340162E-3</v>
      </c>
      <c r="AZ128" t="str">
        <f t="shared" si="115"/>
        <v>1+0,295298421526018i</v>
      </c>
      <c r="BA128">
        <f t="shared" si="141"/>
        <v>1.0426893869967977</v>
      </c>
      <c r="BB128">
        <f t="shared" si="142"/>
        <v>0.28713785779283313</v>
      </c>
      <c r="BC128" s="41" t="str">
        <f t="shared" si="143"/>
        <v>-0,902477699808589+3,07912024880896i</v>
      </c>
      <c r="BD128">
        <f t="shared" si="144"/>
        <v>10.126452285498353</v>
      </c>
      <c r="BE128" s="43">
        <f t="shared" si="145"/>
        <v>106.33564769174716</v>
      </c>
      <c r="BF128" s="41" t="str">
        <f t="shared" si="146"/>
        <v>0,618180135640756+99,1912247862807i</v>
      </c>
      <c r="BG128" s="20">
        <f t="shared" si="147"/>
        <v>39.929633735296726</v>
      </c>
      <c r="BH128" s="43">
        <f t="shared" si="148"/>
        <v>89.642925528200863</v>
      </c>
      <c r="BI128" s="41" t="str">
        <f t="shared" si="152"/>
        <v>1,97957905382002+239,537065894041i</v>
      </c>
      <c r="BJ128" s="20">
        <f t="shared" si="149"/>
        <v>47.587751110012476</v>
      </c>
      <c r="BK128" s="43">
        <f t="shared" si="153"/>
        <v>89.526507755405461</v>
      </c>
      <c r="BL128">
        <f t="shared" si="150"/>
        <v>39.929633735296726</v>
      </c>
      <c r="BM128" s="43">
        <f t="shared" si="151"/>
        <v>89.642925528200863</v>
      </c>
    </row>
    <row r="129" spans="14:65" x14ac:dyDescent="0.25">
      <c r="N129" s="9">
        <v>11</v>
      </c>
      <c r="O129" s="34">
        <f t="shared" si="154"/>
        <v>128.82495516931343</v>
      </c>
      <c r="P129" s="33" t="str">
        <f t="shared" si="103"/>
        <v>32,2315671197498</v>
      </c>
      <c r="Q129" s="4" t="str">
        <f t="shared" si="104"/>
        <v>1+0,301889681297301i</v>
      </c>
      <c r="R129" s="4">
        <f t="shared" si="117"/>
        <v>1.0445752149432734</v>
      </c>
      <c r="S129" s="4">
        <f t="shared" si="118"/>
        <v>0.29318954411339038</v>
      </c>
      <c r="T129" s="4" t="str">
        <f t="shared" si="105"/>
        <v>1+0,000364243979483055i</v>
      </c>
      <c r="U129" s="4">
        <f t="shared" si="119"/>
        <v>1.000000066336836</v>
      </c>
      <c r="V129" s="4">
        <f t="shared" si="120"/>
        <v>3.6424396337452695E-4</v>
      </c>
      <c r="W129" t="str">
        <f t="shared" si="106"/>
        <v>1-0,002147470173823i</v>
      </c>
      <c r="X129" s="4">
        <f t="shared" si="121"/>
        <v>1.0000023058114154</v>
      </c>
      <c r="Y129" s="4">
        <f t="shared" si="122"/>
        <v>-2.1474668727208342E-3</v>
      </c>
      <c r="Z129" t="str">
        <f t="shared" si="107"/>
        <v>0,999999657110143+0,00278395230109944i</v>
      </c>
      <c r="AA129" s="4">
        <f t="shared" si="123"/>
        <v>1.0000035322991707</v>
      </c>
      <c r="AB129" s="4">
        <f t="shared" si="124"/>
        <v>2.7839460634757444E-3</v>
      </c>
      <c r="AC129" s="47" t="str">
        <f t="shared" si="125"/>
        <v>29,4983510738815-9,05245413523818i</v>
      </c>
      <c r="AD129" s="20">
        <f t="shared" si="126"/>
        <v>29.786824018339793</v>
      </c>
      <c r="AE129" s="43">
        <f t="shared" si="127"/>
        <v>-17.060202981527784</v>
      </c>
      <c r="AF129" t="str">
        <f t="shared" si="108"/>
        <v>77,9756878975879</v>
      </c>
      <c r="AG129" t="str">
        <f t="shared" si="109"/>
        <v>1+0,308536076738587i</v>
      </c>
      <c r="AH129">
        <f t="shared" si="128"/>
        <v>1.046515413479056</v>
      </c>
      <c r="AI129">
        <f t="shared" si="129"/>
        <v>0.29926954309564585</v>
      </c>
      <c r="AJ129" t="str">
        <f t="shared" si="110"/>
        <v>1+0,000364243979483055i</v>
      </c>
      <c r="AK129">
        <f t="shared" si="130"/>
        <v>1.000000066336836</v>
      </c>
      <c r="AL129">
        <f t="shared" si="131"/>
        <v>3.6424396337452695E-4</v>
      </c>
      <c r="AM129" t="str">
        <f t="shared" si="111"/>
        <v>1-0,000907207323767858i</v>
      </c>
      <c r="AN129">
        <f t="shared" si="132"/>
        <v>1.0000004115124794</v>
      </c>
      <c r="AO129">
        <f t="shared" si="133"/>
        <v>-9.0720707488317295E-4</v>
      </c>
      <c r="AP129" s="41" t="str">
        <f t="shared" si="134"/>
        <v>71,1861227610087-22,0058249751868i</v>
      </c>
      <c r="AQ129">
        <f t="shared" si="135"/>
        <v>37.444275862408702</v>
      </c>
      <c r="AR129" s="43">
        <f t="shared" si="136"/>
        <v>-17.17799125090972</v>
      </c>
      <c r="AS129" t="str">
        <f t="shared" si="112"/>
        <v>-0,0000166666666666667</v>
      </c>
      <c r="AT129" t="str">
        <f t="shared" si="113"/>
        <v>5,54217450560106E-06i</v>
      </c>
      <c r="AU129">
        <f t="shared" si="137"/>
        <v>5.5421745056010599E-6</v>
      </c>
      <c r="AV129">
        <f t="shared" si="138"/>
        <v>1.5707963267948966</v>
      </c>
      <c r="AW129" t="str">
        <f t="shared" si="114"/>
        <v>1+0,00207423833106758i</v>
      </c>
      <c r="AX129">
        <f t="shared" si="139"/>
        <v>1.0000021512300132</v>
      </c>
      <c r="AY129">
        <f t="shared" si="140"/>
        <v>2.074235356296225E-3</v>
      </c>
      <c r="AZ129" t="str">
        <f t="shared" si="115"/>
        <v>1+0,302176805379142i</v>
      </c>
      <c r="BA129">
        <f t="shared" si="141"/>
        <v>1.0446582320113809</v>
      </c>
      <c r="BB129">
        <f t="shared" si="142"/>
        <v>0.29345266521370228</v>
      </c>
      <c r="BC129" s="41" t="str">
        <f t="shared" si="143"/>
        <v>-0,902477525051022+3,00911516637367i</v>
      </c>
      <c r="BD129">
        <f t="shared" si="144"/>
        <v>9.9428370004560076</v>
      </c>
      <c r="BE129" s="43">
        <f t="shared" si="145"/>
        <v>106.69475427197807</v>
      </c>
      <c r="BF129" s="41" t="str">
        <f t="shared" si="146"/>
        <v>0,618278161004522+96,9335720030395i</v>
      </c>
      <c r="BG129" s="20">
        <f t="shared" si="147"/>
        <v>39.729661018795795</v>
      </c>
      <c r="BH129" s="43">
        <f t="shared" si="148"/>
        <v>89.634551290450304</v>
      </c>
      <c r="BI129" s="41" t="str">
        <f t="shared" si="152"/>
        <v>1,97418579406573+234,067004095802i</v>
      </c>
      <c r="BJ129" s="20">
        <f t="shared" si="149"/>
        <v>47.387112862864726</v>
      </c>
      <c r="BK129" s="43">
        <f t="shared" si="153"/>
        <v>89.516763021068371</v>
      </c>
      <c r="BL129">
        <f t="shared" si="150"/>
        <v>39.729661018795795</v>
      </c>
      <c r="BM129" s="43">
        <f t="shared" si="151"/>
        <v>89.634551290450304</v>
      </c>
    </row>
    <row r="130" spans="14:65" x14ac:dyDescent="0.25">
      <c r="N130" s="9">
        <v>12</v>
      </c>
      <c r="O130" s="34">
        <f t="shared" si="154"/>
        <v>131.82567385564084</v>
      </c>
      <c r="P130" s="33" t="str">
        <f t="shared" si="103"/>
        <v>32,2315671197498</v>
      </c>
      <c r="Q130" s="4" t="str">
        <f t="shared" si="104"/>
        <v>1+0,308921595313399i</v>
      </c>
      <c r="R130" s="4">
        <f t="shared" si="117"/>
        <v>1.0466291377804153</v>
      </c>
      <c r="S130" s="4">
        <f t="shared" si="118"/>
        <v>0.29962151408296012</v>
      </c>
      <c r="T130" s="4" t="str">
        <f t="shared" si="105"/>
        <v>1+0,000372728311685465i</v>
      </c>
      <c r="U130" s="4">
        <f t="shared" si="119"/>
        <v>1.0000000694631948</v>
      </c>
      <c r="V130" s="4">
        <f t="shared" si="120"/>
        <v>3.7272829442486628E-4</v>
      </c>
      <c r="W130" t="str">
        <f t="shared" si="106"/>
        <v>1-0,00219749118000501i</v>
      </c>
      <c r="X130" s="4">
        <f t="shared" si="121"/>
        <v>1.0000024144808282</v>
      </c>
      <c r="Y130" s="4">
        <f t="shared" si="122"/>
        <v>-2.1974876428107718E-3</v>
      </c>
      <c r="Z130" t="str">
        <f t="shared" si="107"/>
        <v>0,999999640950242+0,00284879888055894i</v>
      </c>
      <c r="AA130" s="4">
        <f t="shared" si="123"/>
        <v>1.000003698770997</v>
      </c>
      <c r="AB130" s="4">
        <f t="shared" si="124"/>
        <v>2.848792196826063E-3</v>
      </c>
      <c r="AC130" s="47" t="str">
        <f t="shared" si="125"/>
        <v>29,3807605488975-9,22698657924195i</v>
      </c>
      <c r="AD130" s="20">
        <f t="shared" si="126"/>
        <v>29.769761458800062</v>
      </c>
      <c r="AE130" s="43">
        <f t="shared" si="127"/>
        <v>-17.434822987150639</v>
      </c>
      <c r="AF130" t="str">
        <f t="shared" si="108"/>
        <v>77,9756878975879</v>
      </c>
      <c r="AG130" t="str">
        <f t="shared" si="109"/>
        <v>1+0,315722805192393i</v>
      </c>
      <c r="AH130">
        <f t="shared" si="128"/>
        <v>1.048656707277722</v>
      </c>
      <c r="AI130">
        <f t="shared" si="129"/>
        <v>0.30581824725806933</v>
      </c>
      <c r="AJ130" t="str">
        <f t="shared" si="110"/>
        <v>1+0,000372728311685465i</v>
      </c>
      <c r="AK130">
        <f t="shared" si="130"/>
        <v>1.0000000694631948</v>
      </c>
      <c r="AL130">
        <f t="shared" si="131"/>
        <v>3.7272829442486628E-4</v>
      </c>
      <c r="AM130" t="str">
        <f t="shared" si="111"/>
        <v>1-0,000928338896957427i</v>
      </c>
      <c r="AN130">
        <f t="shared" si="132"/>
        <v>1.000000430906461</v>
      </c>
      <c r="AO130">
        <f t="shared" si="133"/>
        <v>-9.2833863027268833E-4</v>
      </c>
      <c r="AP130" s="41" t="str">
        <f t="shared" si="134"/>
        <v>70,8951453058437-22,4265382680731i</v>
      </c>
      <c r="AQ130">
        <f t="shared" si="135"/>
        <v>37.426521862160349</v>
      </c>
      <c r="AR130" s="43">
        <f t="shared" si="136"/>
        <v>-17.553928993273598</v>
      </c>
      <c r="AS130" t="str">
        <f t="shared" si="112"/>
        <v>-0,0000166666666666667</v>
      </c>
      <c r="AT130" t="str">
        <f t="shared" si="113"/>
        <v>5,67126833357862E-06i</v>
      </c>
      <c r="AU130">
        <f t="shared" si="137"/>
        <v>5.6712683335786197E-6</v>
      </c>
      <c r="AV130">
        <f t="shared" si="138"/>
        <v>1.5707963267948966</v>
      </c>
      <c r="AW130" t="str">
        <f t="shared" si="114"/>
        <v>1+0,00212255354850158i</v>
      </c>
      <c r="AX130">
        <f t="shared" si="139"/>
        <v>1.000002252614246</v>
      </c>
      <c r="AY130">
        <f t="shared" si="140"/>
        <v>2.1225503609770321E-3</v>
      </c>
      <c r="AZ130" t="str">
        <f t="shared" si="115"/>
        <v>1+0,309215407374262i</v>
      </c>
      <c r="BA130">
        <f t="shared" si="141"/>
        <v>1.0467158965820815</v>
      </c>
      <c r="BB130">
        <f t="shared" si="142"/>
        <v>0.29988970741967413</v>
      </c>
      <c r="BC130" s="41" t="str">
        <f t="shared" si="143"/>
        <v>-0,902477342057462+2,94070555659577i</v>
      </c>
      <c r="BD130">
        <f t="shared" si="144"/>
        <v>9.7599278997390755</v>
      </c>
      <c r="BE130" s="43">
        <f t="shared" si="145"/>
        <v>107.06080137707247</v>
      </c>
      <c r="BF130" s="41" t="str">
        <f t="shared" si="146"/>
        <v>0,618380016415646+94,7273121263868i</v>
      </c>
      <c r="BG130" s="20">
        <f t="shared" si="147"/>
        <v>39.529689358539137</v>
      </c>
      <c r="BH130" s="43">
        <f t="shared" si="148"/>
        <v>89.625978389921826</v>
      </c>
      <c r="BI130" s="41" t="str">
        <f t="shared" si="152"/>
        <v>1,96858339973487+228,72119038428i</v>
      </c>
      <c r="BJ130" s="20">
        <f t="shared" si="149"/>
        <v>47.186449761899439</v>
      </c>
      <c r="BK130" s="43">
        <f t="shared" si="153"/>
        <v>89.506872383798864</v>
      </c>
      <c r="BL130">
        <f t="shared" si="150"/>
        <v>39.529689358539137</v>
      </c>
      <c r="BM130" s="43">
        <f t="shared" si="151"/>
        <v>89.625978389921826</v>
      </c>
    </row>
    <row r="131" spans="14:65" x14ac:dyDescent="0.25">
      <c r="N131" s="9">
        <v>13</v>
      </c>
      <c r="O131" s="34">
        <f t="shared" si="154"/>
        <v>134.89628825916537</v>
      </c>
      <c r="P131" s="33" t="str">
        <f t="shared" si="103"/>
        <v>32,2315671197498</v>
      </c>
      <c r="Q131" s="4" t="str">
        <f t="shared" si="104"/>
        <v>1+0,316117303648392i</v>
      </c>
      <c r="R131" s="4">
        <f t="shared" si="117"/>
        <v>1.0487755478013061</v>
      </c>
      <c r="S131" s="4">
        <f t="shared" si="118"/>
        <v>0.30617694564603709</v>
      </c>
      <c r="T131" s="4" t="str">
        <f t="shared" si="105"/>
        <v>1+0,000381410269372373i</v>
      </c>
      <c r="U131" s="4">
        <f t="shared" si="119"/>
        <v>1.0000000727368943</v>
      </c>
      <c r="V131" s="4">
        <f t="shared" si="120"/>
        <v>3.8141025087730834E-4</v>
      </c>
      <c r="W131" t="str">
        <f t="shared" si="106"/>
        <v>1-0,00224867732509789i</v>
      </c>
      <c r="X131" s="4">
        <f t="shared" si="121"/>
        <v>1.0000025282716603</v>
      </c>
      <c r="Y131" s="4">
        <f t="shared" si="122"/>
        <v>-2.2486735349264955E-3</v>
      </c>
      <c r="Z131" t="str">
        <f t="shared" si="107"/>
        <v>0,999999624028748+0,00291515593089322i</v>
      </c>
      <c r="AA131" s="4">
        <f t="shared" si="123"/>
        <v>1.0000038730883689</v>
      </c>
      <c r="AB131" s="4">
        <f t="shared" si="124"/>
        <v>2.9151487691459065E-3</v>
      </c>
      <c r="AC131" s="47" t="str">
        <f t="shared" si="125"/>
        <v>29,2586124668638-9,40329753293741i</v>
      </c>
      <c r="AD131" s="20">
        <f t="shared" si="126"/>
        <v>29.751966320496784</v>
      </c>
      <c r="AE131" s="43">
        <f t="shared" si="127"/>
        <v>-17.816658796264935</v>
      </c>
      <c r="AF131" t="str">
        <f t="shared" si="108"/>
        <v>77,9756878975879</v>
      </c>
      <c r="AG131" t="str">
        <f t="shared" si="109"/>
        <v>1+0,323076934056597i</v>
      </c>
      <c r="AH131">
        <f t="shared" si="128"/>
        <v>1.0508942407870598</v>
      </c>
      <c r="AI131">
        <f t="shared" si="129"/>
        <v>0.31249156967646557</v>
      </c>
      <c r="AJ131" t="str">
        <f t="shared" si="110"/>
        <v>1+0,000381410269372373i</v>
      </c>
      <c r="AK131">
        <f t="shared" si="130"/>
        <v>1.0000000727368943</v>
      </c>
      <c r="AL131">
        <f t="shared" si="131"/>
        <v>3.8141025087730834E-4</v>
      </c>
      <c r="AM131" t="str">
        <f t="shared" si="111"/>
        <v>1-0,000949962687718179i</v>
      </c>
      <c r="AN131">
        <f t="shared" si="132"/>
        <v>1.0000004512144522</v>
      </c>
      <c r="AO131">
        <f t="shared" si="133"/>
        <v>-9.4996240196034006E-4</v>
      </c>
      <c r="AP131" s="41" t="str">
        <f t="shared" si="134"/>
        <v>70,5929883644302-22,8512995125995i</v>
      </c>
      <c r="AQ131">
        <f t="shared" si="135"/>
        <v>37.408008606765392</v>
      </c>
      <c r="AR131" s="43">
        <f t="shared" si="136"/>
        <v>-17.937023714569925</v>
      </c>
      <c r="AS131" t="str">
        <f t="shared" si="112"/>
        <v>-0,0000166666666666667</v>
      </c>
      <c r="AT131" t="str">
        <f t="shared" si="113"/>
        <v>5,80336914309474E-06i</v>
      </c>
      <c r="AU131">
        <f t="shared" si="137"/>
        <v>5.8033691430947404E-6</v>
      </c>
      <c r="AV131">
        <f t="shared" si="138"/>
        <v>1.5707963267948966</v>
      </c>
      <c r="AW131" t="str">
        <f t="shared" si="114"/>
        <v>1+0,00217199417192231i</v>
      </c>
      <c r="AX131">
        <f t="shared" si="139"/>
        <v>1.0000023587765594</v>
      </c>
      <c r="AY131">
        <f t="shared" si="140"/>
        <v>2.1719907564286562E-3</v>
      </c>
      <c r="AZ131" t="str">
        <f t="shared" si="115"/>
        <v>1+0,31641795947132i</v>
      </c>
      <c r="BA131">
        <f t="shared" si="141"/>
        <v>1.0488662093308154</v>
      </c>
      <c r="BB131">
        <f t="shared" si="142"/>
        <v>0.30645026285511595</v>
      </c>
      <c r="BC131" s="41" t="str">
        <f t="shared" si="143"/>
        <v>-0,902477150439759+2,87385514779221i</v>
      </c>
      <c r="BD131">
        <f t="shared" si="144"/>
        <v>9.5777524646126775</v>
      </c>
      <c r="BE131" s="43">
        <f t="shared" si="145"/>
        <v>107.433860788788</v>
      </c>
      <c r="BF131" s="41" t="str">
        <f t="shared" si="146"/>
        <v>0,618485816337515+92,5712752174164i</v>
      </c>
      <c r="BG131" s="20">
        <f t="shared" si="147"/>
        <v>39.329718785109463</v>
      </c>
      <c r="BH131" s="43">
        <f t="shared" si="148"/>
        <v>89.617201992523064</v>
      </c>
      <c r="BI131" s="41" t="str">
        <f t="shared" si="152"/>
        <v>1,96276575786766+223,49679867713i</v>
      </c>
      <c r="BJ131" s="20">
        <f t="shared" si="149"/>
        <v>46.985761071378093</v>
      </c>
      <c r="BK131" s="43">
        <f t="shared" si="153"/>
        <v>89.496837074218078</v>
      </c>
      <c r="BL131">
        <f t="shared" si="150"/>
        <v>39.329718785109463</v>
      </c>
      <c r="BM131" s="43">
        <f t="shared" si="151"/>
        <v>89.617201992523064</v>
      </c>
    </row>
    <row r="132" spans="14:65" x14ac:dyDescent="0.25">
      <c r="N132" s="9">
        <v>14</v>
      </c>
      <c r="O132" s="34">
        <f t="shared" si="154"/>
        <v>138.0384264602886</v>
      </c>
      <c r="P132" s="33" t="str">
        <f t="shared" si="103"/>
        <v>32,2315671197498</v>
      </c>
      <c r="Q132" s="4" t="str">
        <f t="shared" si="104"/>
        <v>1+0,323480621562087i</v>
      </c>
      <c r="R132" s="4">
        <f t="shared" si="117"/>
        <v>1.0510184168349259</v>
      </c>
      <c r="S132" s="4">
        <f t="shared" si="118"/>
        <v>0.31285706008074138</v>
      </c>
      <c r="T132" s="4" t="str">
        <f t="shared" si="105"/>
        <v>1+0,000390294455832664i</v>
      </c>
      <c r="U132" s="4">
        <f t="shared" si="119"/>
        <v>1.0000000761648782</v>
      </c>
      <c r="V132" s="4">
        <f t="shared" si="120"/>
        <v>3.9029443601484528E-4</v>
      </c>
      <c r="W132" t="str">
        <f t="shared" si="106"/>
        <v>1-0,0023010557486733i</v>
      </c>
      <c r="X132" s="4">
        <f t="shared" si="121"/>
        <v>1.0000026474252748</v>
      </c>
      <c r="Y132" s="4">
        <f t="shared" si="122"/>
        <v>-2.3010516874320611E-3</v>
      </c>
      <c r="Z132" t="str">
        <f t="shared" si="107"/>
        <v>0,999999606309769+0,00298305863548871i</v>
      </c>
      <c r="AA132" s="4">
        <f t="shared" si="123"/>
        <v>1.0000040556210339</v>
      </c>
      <c r="AB132" s="4">
        <f t="shared" si="124"/>
        <v>2.9830509615398799E-3</v>
      </c>
      <c r="AC132" s="47" t="str">
        <f t="shared" si="125"/>
        <v>29,1317738092054-9,58129856718034i</v>
      </c>
      <c r="AD132" s="20">
        <f t="shared" si="126"/>
        <v>29.733410340869302</v>
      </c>
      <c r="AE132" s="43">
        <f t="shared" si="127"/>
        <v>-18.205783689846236</v>
      </c>
      <c r="AF132" t="str">
        <f t="shared" si="108"/>
        <v>77,9756878975879</v>
      </c>
      <c r="AG132" t="str">
        <f t="shared" si="109"/>
        <v>1+0,330602362587668i</v>
      </c>
      <c r="AH132">
        <f t="shared" si="128"/>
        <v>1.0532321311793273</v>
      </c>
      <c r="AI132">
        <f t="shared" si="129"/>
        <v>0.31929067032166697</v>
      </c>
      <c r="AJ132" t="str">
        <f t="shared" si="110"/>
        <v>1+0,000390294455832664i</v>
      </c>
      <c r="AK132">
        <f t="shared" si="130"/>
        <v>1.0000000761648782</v>
      </c>
      <c r="AL132">
        <f t="shared" si="131"/>
        <v>3.9029443601484528E-4</v>
      </c>
      <c r="AM132" t="str">
        <f t="shared" si="111"/>
        <v>1-0,000972090161270204i</v>
      </c>
      <c r="AN132">
        <f t="shared" si="132"/>
        <v>1.0000004724795293</v>
      </c>
      <c r="AO132">
        <f t="shared" si="133"/>
        <v>-9.7208985507517081E-4</v>
      </c>
      <c r="AP132" s="41" t="str">
        <f t="shared" si="134"/>
        <v>70,2793342028684-23,279879848904i</v>
      </c>
      <c r="AQ132">
        <f t="shared" si="135"/>
        <v>37.388707065838538</v>
      </c>
      <c r="AR132" s="43">
        <f t="shared" si="136"/>
        <v>-18.327342269386723</v>
      </c>
      <c r="AS132" t="str">
        <f t="shared" si="112"/>
        <v>-0,0000166666666666667</v>
      </c>
      <c r="AT132" t="str">
        <f t="shared" si="113"/>
        <v>5,93854697574722E-06i</v>
      </c>
      <c r="AU132">
        <f t="shared" si="137"/>
        <v>5.9385469757472201E-6</v>
      </c>
      <c r="AV132">
        <f t="shared" si="138"/>
        <v>1.5707963267948966</v>
      </c>
      <c r="AW132" t="str">
        <f t="shared" si="114"/>
        <v>1+0,00222258641540274i</v>
      </c>
      <c r="AX132">
        <f t="shared" si="139"/>
        <v>1.0000024699421366</v>
      </c>
      <c r="AY132">
        <f t="shared" si="140"/>
        <v>2.2225827556358411E-3</v>
      </c>
      <c r="AZ132" t="str">
        <f t="shared" si="115"/>
        <v>1+0,323788280558778i</v>
      </c>
      <c r="BA132">
        <f t="shared" si="141"/>
        <v>1.0511131483466516</v>
      </c>
      <c r="BB132">
        <f t="shared" si="142"/>
        <v>0.31313555022502076</v>
      </c>
      <c r="BC132" s="41" t="str">
        <f t="shared" si="143"/>
        <v>-0,902476949791479+2,80852849498871i</v>
      </c>
      <c r="BD132">
        <f t="shared" si="144"/>
        <v>9.3963389881929853</v>
      </c>
      <c r="BE132" s="43">
        <f t="shared" si="145"/>
        <v>107.814000831884</v>
      </c>
      <c r="BF132" s="41" t="str">
        <f t="shared" si="146"/>
        <v>0,618595675573502+90,4643179586695i</v>
      </c>
      <c r="BG132" s="20">
        <f t="shared" si="147"/>
        <v>39.129749329062285</v>
      </c>
      <c r="BH132" s="43">
        <f t="shared" si="148"/>
        <v>89.608217142037773</v>
      </c>
      <c r="BI132" s="41" t="str">
        <f t="shared" si="152"/>
        <v>1,95672675077972+218,391067675142i</v>
      </c>
      <c r="BJ132" s="20">
        <f t="shared" si="149"/>
        <v>46.785046054031547</v>
      </c>
      <c r="BK132" s="43">
        <f t="shared" si="153"/>
        <v>89.486658562497283</v>
      </c>
      <c r="BL132">
        <f t="shared" si="150"/>
        <v>39.129749329062285</v>
      </c>
      <c r="BM132" s="43">
        <f t="shared" si="151"/>
        <v>89.608217142037773</v>
      </c>
    </row>
    <row r="133" spans="14:65" x14ac:dyDescent="0.25">
      <c r="N133" s="9">
        <v>15</v>
      </c>
      <c r="O133" s="34">
        <f t="shared" si="154"/>
        <v>141.25375446227542</v>
      </c>
      <c r="P133" s="33" t="str">
        <f t="shared" si="103"/>
        <v>32,2315671197498</v>
      </c>
      <c r="Q133" s="4" t="str">
        <f t="shared" si="104"/>
        <v>1+0,331015453183106i</v>
      </c>
      <c r="R133" s="4">
        <f t="shared" si="117"/>
        <v>1.0533618705108028</v>
      </c>
      <c r="S133" s="4">
        <f t="shared" si="118"/>
        <v>0.31966301369096478</v>
      </c>
      <c r="T133" s="4" t="str">
        <f t="shared" si="105"/>
        <v>1+0,000399385581579595i</v>
      </c>
      <c r="U133" s="4">
        <f t="shared" si="119"/>
        <v>1.0000000797544182</v>
      </c>
      <c r="V133" s="4">
        <f t="shared" si="120"/>
        <v>3.9938556034441972E-4</v>
      </c>
      <c r="W133" t="str">
        <f t="shared" si="106"/>
        <v>1-0,00235465422246473i</v>
      </c>
      <c r="X133" s="4">
        <f t="shared" si="121"/>
        <v>1.0000027721944111</v>
      </c>
      <c r="Y133" s="4">
        <f t="shared" si="122"/>
        <v>-2.354649870766991E-3</v>
      </c>
      <c r="Z133" t="str">
        <f t="shared" si="107"/>
        <v>0,99999958775572+0,00305254299725818i</v>
      </c>
      <c r="AA133" s="4">
        <f t="shared" si="123"/>
        <v>1.0000042467561625</v>
      </c>
      <c r="AB133" s="4">
        <f t="shared" si="124"/>
        <v>3.0525347744757426E-3</v>
      </c>
      <c r="AC133" s="47" t="str">
        <f t="shared" si="125"/>
        <v>29,0001114747847-9,76089335474351i</v>
      </c>
      <c r="AD133" s="20">
        <f t="shared" si="126"/>
        <v>29.714064443875241</v>
      </c>
      <c r="AE133" s="43">
        <f t="shared" si="127"/>
        <v>-18.602267303139097</v>
      </c>
      <c r="AF133" t="str">
        <f t="shared" si="108"/>
        <v>77,9756878975879</v>
      </c>
      <c r="AG133" t="str">
        <f t="shared" si="109"/>
        <v>1+0,338303080867421i</v>
      </c>
      <c r="AH133">
        <f t="shared" si="128"/>
        <v>1.0556746537283108</v>
      </c>
      <c r="AI133">
        <f t="shared" si="129"/>
        <v>0.32621663884578656</v>
      </c>
      <c r="AJ133" t="str">
        <f t="shared" si="110"/>
        <v>1+0,000399385581579595i</v>
      </c>
      <c r="AK133">
        <f t="shared" si="130"/>
        <v>1.0000000797544182</v>
      </c>
      <c r="AL133">
        <f t="shared" si="131"/>
        <v>3.9938556034441972E-4</v>
      </c>
      <c r="AM133" t="str">
        <f t="shared" si="111"/>
        <v>1-0,000994733049892867i</v>
      </c>
      <c r="AN133">
        <f t="shared" si="132"/>
        <v>1.000000494746798</v>
      </c>
      <c r="AO133">
        <f t="shared" si="133"/>
        <v>-9.9473272179898659E-4</v>
      </c>
      <c r="AP133" s="41" t="str">
        <f t="shared" si="134"/>
        <v>69,9538657577356-23,7120309328078i</v>
      </c>
      <c r="AQ133">
        <f t="shared" si="135"/>
        <v>37.368587396142289</v>
      </c>
      <c r="AR133" s="43">
        <f t="shared" si="136"/>
        <v>-18.724947492503468</v>
      </c>
      <c r="AS133" t="str">
        <f t="shared" si="112"/>
        <v>-0,0000166666666666667</v>
      </c>
      <c r="AT133" t="str">
        <f t="shared" si="113"/>
        <v>6,07687350461219E-06i</v>
      </c>
      <c r="AU133">
        <f t="shared" si="137"/>
        <v>6.0768735046121903E-6</v>
      </c>
      <c r="AV133">
        <f t="shared" si="138"/>
        <v>1.5707963267948966</v>
      </c>
      <c r="AW133" t="str">
        <f t="shared" si="114"/>
        <v>1+0,00227435710362003i</v>
      </c>
      <c r="AX133">
        <f t="shared" si="139"/>
        <v>1.0000025863467727</v>
      </c>
      <c r="AY133">
        <f t="shared" si="140"/>
        <v>2.274353182109693E-3</v>
      </c>
      <c r="AZ133" t="str">
        <f t="shared" si="115"/>
        <v>1+0,331330278478432i</v>
      </c>
      <c r="BA133">
        <f t="shared" si="141"/>
        <v>1.053460845706472</v>
      </c>
      <c r="BB133">
        <f t="shared" si="142"/>
        <v>0.31994672303054533</v>
      </c>
      <c r="BC133" s="41" t="str">
        <f t="shared" si="143"/>
        <v>-0,902476739687034+2,74469096112649i</v>
      </c>
      <c r="BD133">
        <f t="shared" si="144"/>
        <v>9.2157165769550833</v>
      </c>
      <c r="BE133" s="43">
        <f t="shared" si="145"/>
        <v>108.20128606023435</v>
      </c>
      <c r="BF133" s="41" t="str">
        <f t="shared" si="146"/>
        <v>0,618709708959894+88,4053230477239i</v>
      </c>
      <c r="BG133" s="20">
        <f t="shared" si="147"/>
        <v>38.929781020830319</v>
      </c>
      <c r="BH133" s="43">
        <f t="shared" si="148"/>
        <v>89.599018757095251</v>
      </c>
      <c r="BI133" s="41" t="str">
        <f t="shared" si="152"/>
        <v>1,95046027368362+213,401299408711i</v>
      </c>
      <c r="BJ133" s="20">
        <f t="shared" si="149"/>
        <v>46.584303973097363</v>
      </c>
      <c r="BK133" s="43">
        <f t="shared" si="153"/>
        <v>89.476338567730892</v>
      </c>
      <c r="BL133">
        <f t="shared" si="150"/>
        <v>38.929781020830319</v>
      </c>
      <c r="BM133" s="43">
        <f t="shared" si="151"/>
        <v>89.599018757095251</v>
      </c>
    </row>
    <row r="134" spans="14:65" x14ac:dyDescent="0.25">
      <c r="N134" s="9">
        <v>16</v>
      </c>
      <c r="O134" s="34">
        <f t="shared" si="154"/>
        <v>144.54397707459285</v>
      </c>
      <c r="P134" s="33" t="str">
        <f t="shared" si="103"/>
        <v>32,2315671197498</v>
      </c>
      <c r="Q134" s="4" t="str">
        <f t="shared" si="104"/>
        <v>1+0,338725793578911i</v>
      </c>
      <c r="R134" s="4">
        <f t="shared" si="117"/>
        <v>1.0558101928072408</v>
      </c>
      <c r="S134" s="4">
        <f t="shared" si="118"/>
        <v>0.3265958921501203</v>
      </c>
      <c r="T134" s="4" t="str">
        <f t="shared" si="105"/>
        <v>1+0,000408688466848374i</v>
      </c>
      <c r="U134" s="4">
        <f t="shared" si="119"/>
        <v>1.000000083513128</v>
      </c>
      <c r="V134" s="4">
        <f t="shared" si="120"/>
        <v>4.0868844409447386E-4</v>
      </c>
      <c r="W134" t="str">
        <f t="shared" si="106"/>
        <v>1-0,00240950116509245i</v>
      </c>
      <c r="X134" s="4">
        <f t="shared" si="121"/>
        <v>1.000002902843719</v>
      </c>
      <c r="Y134" s="4">
        <f t="shared" si="122"/>
        <v>-2.4094965021650427E-3</v>
      </c>
      <c r="Z134" t="str">
        <f t="shared" si="107"/>
        <v>0,999999568327246+0,00312364585772999i</v>
      </c>
      <c r="AA134" s="4">
        <f t="shared" si="123"/>
        <v>1.000004446899174</v>
      </c>
      <c r="AB134" s="4">
        <f t="shared" si="124"/>
        <v>3.1236370468619751E-3</v>
      </c>
      <c r="AC134" s="47" t="str">
        <f t="shared" si="125"/>
        <v>28,8634926650746-9,94197739066705i</v>
      </c>
      <c r="AD134" s="20">
        <f t="shared" si="126"/>
        <v>29.693898740644229</v>
      </c>
      <c r="AE134" s="43">
        <f t="shared" si="127"/>
        <v>-19.006175303370824</v>
      </c>
      <c r="AF134" t="str">
        <f t="shared" si="108"/>
        <v>77,9756878975879</v>
      </c>
      <c r="AG134" t="str">
        <f t="shared" si="109"/>
        <v>1+0,346183171918622i</v>
      </c>
      <c r="AH134">
        <f t="shared" si="128"/>
        <v>1.0582262463762833</v>
      </c>
      <c r="AI134">
        <f t="shared" si="129"/>
        <v>0.33327048874348042</v>
      </c>
      <c r="AJ134" t="str">
        <f t="shared" si="110"/>
        <v>1+0,000408688466848374i</v>
      </c>
      <c r="AK134">
        <f t="shared" si="130"/>
        <v>1.000000083513128</v>
      </c>
      <c r="AL134">
        <f t="shared" si="131"/>
        <v>4.0868844409447386E-4</v>
      </c>
      <c r="AM134" t="str">
        <f t="shared" si="111"/>
        <v>1-0,00101790335914543i</v>
      </c>
      <c r="AN134">
        <f t="shared" si="132"/>
        <v>1.0000005180634901</v>
      </c>
      <c r="AO134">
        <f t="shared" si="133"/>
        <v>-1.0179030075865131E-3</v>
      </c>
      <c r="AP134" s="41" t="str">
        <f t="shared" si="134"/>
        <v>69,6162676287397-24,1474842951571i</v>
      </c>
      <c r="AQ134">
        <f t="shared" si="135"/>
        <v>37.347618944558775</v>
      </c>
      <c r="AR134" s="43">
        <f t="shared" si="136"/>
        <v>-19.129897864569624</v>
      </c>
      <c r="AS134" t="str">
        <f t="shared" si="112"/>
        <v>-0,0000166666666666667</v>
      </c>
      <c r="AT134" t="str">
        <f t="shared" si="113"/>
        <v>6,21842207224625E-06i</v>
      </c>
      <c r="AU134">
        <f t="shared" si="137"/>
        <v>6.2184220722462503E-6</v>
      </c>
      <c r="AV134">
        <f t="shared" si="138"/>
        <v>1.5707963267948966</v>
      </c>
      <c r="AW134" t="str">
        <f t="shared" si="114"/>
        <v>1+0,00232733368607833i</v>
      </c>
      <c r="AX134">
        <f t="shared" si="139"/>
        <v>1.0000027082373759</v>
      </c>
      <c r="AY134">
        <f t="shared" si="140"/>
        <v>2.3273294841049128E-3</v>
      </c>
      <c r="AZ134" t="str">
        <f t="shared" si="115"/>
        <v>1+0,339047952097411i</v>
      </c>
      <c r="BA134">
        <f t="shared" si="141"/>
        <v>1.0559135920241998</v>
      </c>
      <c r="BB134">
        <f t="shared" si="142"/>
        <v>0.32688486390464666</v>
      </c>
      <c r="BC134" s="41" t="str">
        <f t="shared" si="143"/>
        <v>-0,902476519680775+2,68230869869709i</v>
      </c>
      <c r="BD134">
        <f t="shared" si="144"/>
        <v>9.0359151499748727</v>
      </c>
      <c r="BE134" s="43">
        <f t="shared" si="145"/>
        <v>108.59577693146895</v>
      </c>
      <c r="BF134" s="41" t="str">
        <f t="shared" si="146"/>
        <v>0,618828031027924+86,3931986045834i</v>
      </c>
      <c r="BG134" s="20">
        <f t="shared" si="147"/>
        <v>38.729813890619106</v>
      </c>
      <c r="BH134" s="43">
        <f t="shared" si="148"/>
        <v>89.589601628098123</v>
      </c>
      <c r="BI134" s="41" t="str">
        <f t="shared" si="152"/>
        <v>1,94396025380084+208,524857817133i</v>
      </c>
      <c r="BJ134" s="20">
        <f t="shared" si="149"/>
        <v>46.383534094533658</v>
      </c>
      <c r="BK134" s="43">
        <f t="shared" si="153"/>
        <v>89.465879066899333</v>
      </c>
      <c r="BL134">
        <f t="shared" si="150"/>
        <v>38.729813890619106</v>
      </c>
      <c r="BM134" s="43">
        <f t="shared" si="151"/>
        <v>89.589601628098123</v>
      </c>
    </row>
    <row r="135" spans="14:65" x14ac:dyDescent="0.25">
      <c r="N135" s="9">
        <v>17</v>
      </c>
      <c r="O135" s="34">
        <f t="shared" si="154"/>
        <v>147.91083881682084</v>
      </c>
      <c r="P135" s="33" t="str">
        <f t="shared" si="103"/>
        <v>32,2315671197498</v>
      </c>
      <c r="Q135" s="4" t="str">
        <f t="shared" si="104"/>
        <v>1+0,346615730874037i</v>
      </c>
      <c r="R135" s="4">
        <f t="shared" si="117"/>
        <v>1.0583678306190825</v>
      </c>
      <c r="S135" s="4">
        <f t="shared" si="118"/>
        <v>0.33365670465216229</v>
      </c>
      <c r="T135" s="4" t="str">
        <f t="shared" si="105"/>
        <v>1+0,000418208044151906i</v>
      </c>
      <c r="U135" s="4">
        <f t="shared" si="119"/>
        <v>1.0000000874489803</v>
      </c>
      <c r="V135" s="4">
        <f t="shared" si="120"/>
        <v>4.1820801977066285E-4</v>
      </c>
      <c r="W135" t="str">
        <f t="shared" si="106"/>
        <v>1-0,00246562565713142i</v>
      </c>
      <c r="X135" s="4">
        <f t="shared" si="121"/>
        <v>1.0000030396503208</v>
      </c>
      <c r="Y135" s="4">
        <f t="shared" si="122"/>
        <v>-2.4656206607155048E-3</v>
      </c>
      <c r="Z135" t="str">
        <f t="shared" si="107"/>
        <v>0,999999547983136+0,00319640491658191i</v>
      </c>
      <c r="AA135" s="4">
        <f t="shared" si="123"/>
        <v>1.0000046564745921</v>
      </c>
      <c r="AB135" s="4">
        <f t="shared" si="124"/>
        <v>3.1963954755691048E-3</v>
      </c>
      <c r="AC135" s="47" t="str">
        <f t="shared" si="125"/>
        <v>28,7217853017856-10,1244377245828i</v>
      </c>
      <c r="AD135" s="20">
        <f t="shared" si="126"/>
        <v>29.672882532584435</v>
      </c>
      <c r="AE135" s="43">
        <f t="shared" si="127"/>
        <v>-19.417569056464508</v>
      </c>
      <c r="AF135" t="str">
        <f t="shared" si="108"/>
        <v>77,9756878975879</v>
      </c>
      <c r="AG135" t="str">
        <f t="shared" si="109"/>
        <v>1+0,354246813869849i</v>
      </c>
      <c r="AH135">
        <f t="shared" si="128"/>
        <v>1.0608915143109305</v>
      </c>
      <c r="AI135">
        <f t="shared" si="129"/>
        <v>0.34045315132933535</v>
      </c>
      <c r="AJ135" t="str">
        <f t="shared" si="110"/>
        <v>1+0,000418208044151906i</v>
      </c>
      <c r="AK135">
        <f t="shared" si="130"/>
        <v>1.0000000874489803</v>
      </c>
      <c r="AL135">
        <f t="shared" si="131"/>
        <v>4.1820801977066285E-4</v>
      </c>
      <c r="AM135" t="str">
        <f t="shared" si="111"/>
        <v>1-0,00104161337423256i</v>
      </c>
      <c r="AN135">
        <f t="shared" si="132"/>
        <v>1.0000005424790634</v>
      </c>
      <c r="AO135">
        <f t="shared" si="133"/>
        <v>-1.0416129975304043E-3</v>
      </c>
      <c r="AP135" s="41" t="str">
        <f t="shared" si="134"/>
        <v>69,2662271503814-24,5859507362599i</v>
      </c>
      <c r="AQ135">
        <f t="shared" si="135"/>
        <v>37.325770253703972</v>
      </c>
      <c r="AR135" s="43">
        <f t="shared" si="136"/>
        <v>-19.542247167252725</v>
      </c>
      <c r="AS135" t="str">
        <f t="shared" si="112"/>
        <v>-0,0000166666666666667</v>
      </c>
      <c r="AT135" t="str">
        <f t="shared" si="113"/>
        <v>6,36326772957355E-06i</v>
      </c>
      <c r="AU135">
        <f t="shared" si="137"/>
        <v>6.3632677295735496E-6</v>
      </c>
      <c r="AV135">
        <f t="shared" si="138"/>
        <v>1.5707963267948966</v>
      </c>
      <c r="AW135" t="str">
        <f t="shared" si="114"/>
        <v>1+0,00238154425166289i</v>
      </c>
      <c r="AX135">
        <f t="shared" si="139"/>
        <v>1.0000028358724902</v>
      </c>
      <c r="AY135">
        <f t="shared" si="140"/>
        <v>2.3815397491679428E-3</v>
      </c>
      <c r="AZ135" t="str">
        <f t="shared" si="115"/>
        <v>1+0,346945393428421i</v>
      </c>
      <c r="BA135">
        <f t="shared" si="141"/>
        <v>1.0584758410191524</v>
      </c>
      <c r="BB135">
        <f t="shared" si="142"/>
        <v>0.33395097875533097</v>
      </c>
      <c r="BC135" s="41" t="str">
        <f t="shared" si="143"/>
        <v>-0,902476289306055+2,62134863179601i</v>
      </c>
      <c r="BD135">
        <f t="shared" si="144"/>
        <v>8.8569654357101992</v>
      </c>
      <c r="BE135" s="43">
        <f t="shared" si="145"/>
        <v>108.99752947057353</v>
      </c>
      <c r="BF135" s="41" t="str">
        <f t="shared" si="146"/>
        <v>0,61895075563837+84,4268775925662i</v>
      </c>
      <c r="BG135" s="20">
        <f t="shared" si="147"/>
        <v>38.529847968294639</v>
      </c>
      <c r="BH135" s="43">
        <f t="shared" si="148"/>
        <v>89.57996041410901</v>
      </c>
      <c r="BI135" s="41" t="str">
        <f t="shared" si="152"/>
        <v>1,93722067099248+203,759167359845i</v>
      </c>
      <c r="BJ135" s="20">
        <f t="shared" si="149"/>
        <v>46.182735689414173</v>
      </c>
      <c r="BK135" s="43">
        <f t="shared" si="153"/>
        <v>89.4552823033208</v>
      </c>
      <c r="BL135">
        <f t="shared" si="150"/>
        <v>38.529847968294639</v>
      </c>
      <c r="BM135" s="43">
        <f t="shared" si="151"/>
        <v>89.57996041410901</v>
      </c>
    </row>
    <row r="136" spans="14:65" x14ac:dyDescent="0.25">
      <c r="N136" s="9">
        <v>18</v>
      </c>
      <c r="O136" s="34">
        <f t="shared" si="154"/>
        <v>151.3561248436209</v>
      </c>
      <c r="P136" s="33" t="str">
        <f t="shared" si="103"/>
        <v>32,2315671197498</v>
      </c>
      <c r="Q136" s="4" t="str">
        <f t="shared" si="104"/>
        <v>1+0,354689448417673i</v>
      </c>
      <c r="R136" s="4">
        <f t="shared" si="117"/>
        <v>1.0610393983348747</v>
      </c>
      <c r="S136" s="4">
        <f t="shared" si="118"/>
        <v>0.34084637787932404</v>
      </c>
      <c r="T136" s="4" t="str">
        <f t="shared" si="105"/>
        <v>1+0,000427949360896085i</v>
      </c>
      <c r="U136" s="4">
        <f t="shared" si="119"/>
        <v>1.0000000915703235</v>
      </c>
      <c r="V136" s="4">
        <f t="shared" si="120"/>
        <v>4.2794933477111237E-4</v>
      </c>
      <c r="W136" t="str">
        <f t="shared" si="106"/>
        <v>1-0,00252305745653021i</v>
      </c>
      <c r="X136" s="4">
        <f t="shared" si="121"/>
        <v>1.0000031829043989</v>
      </c>
      <c r="Y136" s="4">
        <f t="shared" si="122"/>
        <v>-2.5230521027750199E-3</v>
      </c>
      <c r="Z136" t="str">
        <f t="shared" si="107"/>
        <v>0,999999526680237+0,00327085875163001i</v>
      </c>
      <c r="AA136" s="4">
        <f t="shared" si="123"/>
        <v>1.0000048759269482</v>
      </c>
      <c r="AB136" s="4">
        <f t="shared" si="124"/>
        <v>3.270848635405187E-3</v>
      </c>
      <c r="AC136" s="47" t="str">
        <f t="shared" si="125"/>
        <v>28,5748584776231-10,3081527079042i</v>
      </c>
      <c r="AD136" s="20">
        <f t="shared" si="126"/>
        <v>29.650984317142274</v>
      </c>
      <c r="AE136" s="43">
        <f t="shared" si="127"/>
        <v>-19.836505283294187</v>
      </c>
      <c r="AF136" t="str">
        <f t="shared" si="108"/>
        <v>77,9756878975879</v>
      </c>
      <c r="AG136" t="str">
        <f t="shared" si="109"/>
        <v>1+0,362498282170801i</v>
      </c>
      <c r="AH136">
        <f t="shared" si="128"/>
        <v>1.0636752345414373</v>
      </c>
      <c r="AI136">
        <f t="shared" si="129"/>
        <v>0.3477654695428426</v>
      </c>
      <c r="AJ136" t="str">
        <f t="shared" si="110"/>
        <v>1+0,000427949360896085i</v>
      </c>
      <c r="AK136">
        <f t="shared" si="130"/>
        <v>1.0000000915703235</v>
      </c>
      <c r="AL136">
        <f t="shared" si="131"/>
        <v>4.2794933477111237E-4</v>
      </c>
      <c r="AM136" t="str">
        <f t="shared" si="111"/>
        <v>1-0,00106587566651809i</v>
      </c>
      <c r="AN136">
        <f t="shared" si="132"/>
        <v>1.0000005680453068</v>
      </c>
      <c r="AO136">
        <f t="shared" si="133"/>
        <v>-1.0658752628744704E-3</v>
      </c>
      <c r="AP136" s="41" t="str">
        <f t="shared" si="134"/>
        <v>68,9034355437845-25,0271197627972i</v>
      </c>
      <c r="AQ136">
        <f t="shared" si="135"/>
        <v>37.30300907038832</v>
      </c>
      <c r="AR136" s="43">
        <f t="shared" si="136"/>
        <v>-19.962044128512517</v>
      </c>
      <c r="AS136" t="str">
        <f t="shared" si="112"/>
        <v>-0,0000166666666666667</v>
      </c>
      <c r="AT136" t="str">
        <f t="shared" si="113"/>
        <v>6,51148727567888E-06i</v>
      </c>
      <c r="AU136">
        <f t="shared" si="137"/>
        <v>6.5114872756788799E-6</v>
      </c>
      <c r="AV136">
        <f t="shared" si="138"/>
        <v>1.5707963267948966</v>
      </c>
      <c r="AW136" t="str">
        <f t="shared" si="114"/>
        <v>1+0,00243701754353315i</v>
      </c>
      <c r="AX136">
        <f t="shared" si="139"/>
        <v>1.0000029695228447</v>
      </c>
      <c r="AY136">
        <f t="shared" si="140"/>
        <v>2.4370127190236662E-3</v>
      </c>
      <c r="AZ136" t="str">
        <f t="shared" si="115"/>
        <v>1+0,355026789799392i</v>
      </c>
      <c r="BA136">
        <f t="shared" si="141"/>
        <v>1.06115221409337</v>
      </c>
      <c r="BB136">
        <f t="shared" si="142"/>
        <v>0.34114599072606128</v>
      </c>
      <c r="BC136" s="41" t="str">
        <f t="shared" si="143"/>
        <v>-0,902476048074234+2,56177843858544i</v>
      </c>
      <c r="BD136">
        <f t="shared" si="144"/>
        <v>8.6788989661199079</v>
      </c>
      <c r="BE136" s="43">
        <f t="shared" si="145"/>
        <v>109.40659492299265</v>
      </c>
      <c r="BF136" s="41" t="str">
        <f t="shared" si="146"/>
        <v>0,619077995589279+82,5053172523803i</v>
      </c>
      <c r="BG136" s="20">
        <f t="shared" si="147"/>
        <v>38.329883283262177</v>
      </c>
      <c r="BH136" s="43">
        <f t="shared" si="148"/>
        <v>89.570089639698452</v>
      </c>
      <c r="BI136" s="41" t="str">
        <f t="shared" si="152"/>
        <v>1,93023557993707+199,101711658739i</v>
      </c>
      <c r="BJ136" s="20">
        <f t="shared" si="149"/>
        <v>45.981908036508244</v>
      </c>
      <c r="BK136" s="43">
        <f t="shared" si="153"/>
        <v>89.444550794480136</v>
      </c>
      <c r="BL136">
        <f t="shared" si="150"/>
        <v>38.329883283262177</v>
      </c>
      <c r="BM136" s="43">
        <f t="shared" si="151"/>
        <v>89.570089639698452</v>
      </c>
    </row>
    <row r="137" spans="14:65" x14ac:dyDescent="0.25">
      <c r="N137" s="9">
        <v>19</v>
      </c>
      <c r="O137" s="34">
        <f t="shared" si="154"/>
        <v>154.8816618912482</v>
      </c>
      <c r="P137" s="33" t="str">
        <f t="shared" si="103"/>
        <v>32,2315671197498</v>
      </c>
      <c r="Q137" s="4" t="str">
        <f t="shared" si="104"/>
        <v>1+0,362951227001731i</v>
      </c>
      <c r="R137" s="4">
        <f t="shared" si="117"/>
        <v>1.0638296824125852</v>
      </c>
      <c r="S137" s="4">
        <f t="shared" si="118"/>
        <v>0.34816574979810239</v>
      </c>
      <c r="T137" s="4" t="str">
        <f t="shared" si="105"/>
        <v>1+0,000437917582055992i</v>
      </c>
      <c r="U137" s="4">
        <f t="shared" si="119"/>
        <v>1.0000000958858997</v>
      </c>
      <c r="V137" s="4">
        <f t="shared" si="120"/>
        <v>4.3791755406257963E-4</v>
      </c>
      <c r="W137" t="str">
        <f t="shared" si="106"/>
        <v>1-0,00258182701438906i</v>
      </c>
      <c r="X137" s="4">
        <f t="shared" si="121"/>
        <v>1.0000033329098119</v>
      </c>
      <c r="Y137" s="4">
        <f t="shared" si="122"/>
        <v>-2.5818212777380511E-3</v>
      </c>
      <c r="Z137" t="str">
        <f t="shared" si="107"/>
        <v>0,999999504373364+0,00334704683928317i</v>
      </c>
      <c r="AA137" s="4">
        <f t="shared" si="123"/>
        <v>1.0000051057217247</v>
      </c>
      <c r="AB137" s="4">
        <f t="shared" si="124"/>
        <v>3.347035999555957E-3</v>
      </c>
      <c r="AC137" s="47" t="str">
        <f t="shared" si="125"/>
        <v>28,4225829406494-10,4929917589815i</v>
      </c>
      <c r="AD137" s="20">
        <f t="shared" si="126"/>
        <v>29.628171796419444</v>
      </c>
      <c r="AE137" s="43">
        <f t="shared" si="127"/>
        <v>-20.263035706140943</v>
      </c>
      <c r="AF137" t="str">
        <f t="shared" si="108"/>
        <v>77,9756878975879</v>
      </c>
      <c r="AG137" t="str">
        <f t="shared" si="109"/>
        <v>1+0,370941951859192i</v>
      </c>
      <c r="AH137">
        <f t="shared" si="128"/>
        <v>1.0665823604621947</v>
      </c>
      <c r="AI137">
        <f t="shared" si="129"/>
        <v>0.35520819159459099</v>
      </c>
      <c r="AJ137" t="str">
        <f t="shared" si="110"/>
        <v>1+0,000437917582055992i</v>
      </c>
      <c r="AK137">
        <f t="shared" si="130"/>
        <v>1.0000000958858997</v>
      </c>
      <c r="AL137">
        <f t="shared" si="131"/>
        <v>4.3791755406257963E-4</v>
      </c>
      <c r="AM137" t="str">
        <f t="shared" si="111"/>
        <v>1-0,00109070310019054i</v>
      </c>
      <c r="AN137">
        <f t="shared" si="132"/>
        <v>1.0000005948164494</v>
      </c>
      <c r="AO137">
        <f t="shared" si="133"/>
        <v>-1.0907026676786231E-3</v>
      </c>
      <c r="AP137" s="41" t="str">
        <f t="shared" si="134"/>
        <v>68,5275891492975-25,4706590750713i</v>
      </c>
      <c r="AQ137">
        <f t="shared" si="135"/>
        <v>37.279302357129879</v>
      </c>
      <c r="AR137" s="43">
        <f t="shared" si="136"/>
        <v>-20.389332058783538</v>
      </c>
      <c r="AS137" t="str">
        <f t="shared" si="112"/>
        <v>-0,0000166666666666667</v>
      </c>
      <c r="AT137" t="str">
        <f t="shared" si="113"/>
        <v>6,66315929852749E-06i</v>
      </c>
      <c r="AU137">
        <f t="shared" si="137"/>
        <v>6.6631592985274901E-6</v>
      </c>
      <c r="AV137">
        <f t="shared" si="138"/>
        <v>1.5707963267948966</v>
      </c>
      <c r="AW137" t="str">
        <f t="shared" si="114"/>
        <v>1+0,00249378297436272i</v>
      </c>
      <c r="AX137">
        <f t="shared" si="139"/>
        <v>1.0000031094719273</v>
      </c>
      <c r="AY137">
        <f t="shared" si="140"/>
        <v>2.4937778048085379E-3</v>
      </c>
      <c r="AZ137" t="str">
        <f t="shared" si="115"/>
        <v>1+0,36329642607365i</v>
      </c>
      <c r="BA137">
        <f t="shared" si="141"/>
        <v>1.0639475049070264</v>
      </c>
      <c r="BB137">
        <f t="shared" si="142"/>
        <v>0.34847073398492562</v>
      </c>
      <c r="BC137" s="41" t="str">
        <f t="shared" si="143"/>
        <v>-0,902475795473647+2,50356653415672i</v>
      </c>
      <c r="BD137">
        <f t="shared" si="144"/>
        <v>8.5017480679165018</v>
      </c>
      <c r="BE137" s="43">
        <f t="shared" si="145"/>
        <v>109.82301939790332</v>
      </c>
      <c r="BF137" s="41" t="str">
        <f t="shared" si="146"/>
        <v>0,619209862190065+80,6274985490888i</v>
      </c>
      <c r="BG137" s="20">
        <f t="shared" si="147"/>
        <v>38.129919864335946</v>
      </c>
      <c r="BH137" s="43">
        <f t="shared" si="148"/>
        <v>89.559983691762383</v>
      </c>
      <c r="BI137" s="41" t="str">
        <f t="shared" si="152"/>
        <v>1,92299913386015+194,550032170635i</v>
      </c>
      <c r="BJ137" s="20">
        <f t="shared" si="149"/>
        <v>45.781050425046359</v>
      </c>
      <c r="BK137" s="43">
        <f t="shared" si="153"/>
        <v>89.4336873391198</v>
      </c>
      <c r="BL137">
        <f t="shared" si="150"/>
        <v>38.129919864335946</v>
      </c>
      <c r="BM137" s="43">
        <f t="shared" si="151"/>
        <v>89.559983691762383</v>
      </c>
    </row>
    <row r="138" spans="14:65" x14ac:dyDescent="0.25">
      <c r="N138" s="9">
        <v>20</v>
      </c>
      <c r="O138" s="34">
        <f t="shared" si="154"/>
        <v>158.48931924611153</v>
      </c>
      <c r="P138" s="33" t="str">
        <f t="shared" si="103"/>
        <v>32,2315671197498</v>
      </c>
      <c r="Q138" s="4" t="str">
        <f t="shared" si="104"/>
        <v>1+0,371405447130573i</v>
      </c>
      <c r="R138" s="4">
        <f t="shared" si="117"/>
        <v>1.0667436459422952</v>
      </c>
      <c r="S138" s="4">
        <f t="shared" si="118"/>
        <v>0.35561556329727861</v>
      </c>
      <c r="T138" s="4" t="str">
        <f t="shared" si="105"/>
        <v>1+0,000448117992914429i</v>
      </c>
      <c r="U138" s="4">
        <f t="shared" si="119"/>
        <v>1.0000001004048626</v>
      </c>
      <c r="V138" s="4">
        <f t="shared" si="120"/>
        <v>4.4811796291894737E-4</v>
      </c>
      <c r="W138" t="str">
        <f t="shared" si="106"/>
        <v>1-0,00264196549110547i</v>
      </c>
      <c r="X138" s="4">
        <f t="shared" si="121"/>
        <v>1.0000034899847381</v>
      </c>
      <c r="Y138" s="4">
        <f t="shared" si="122"/>
        <v>-2.6419593441743255E-3</v>
      </c>
      <c r="Z138" t="str">
        <f t="shared" si="107"/>
        <v>0,9999994810152+0,00342500957547391i</v>
      </c>
      <c r="AA138" s="4">
        <f t="shared" si="123"/>
        <v>1.000005346346339</v>
      </c>
      <c r="AB138" s="4">
        <f t="shared" si="124"/>
        <v>3.4249979605002838E-3</v>
      </c>
      <c r="AC138" s="47" t="str">
        <f t="shared" si="125"/>
        <v>28,2648316124895-10,6788151495303i</v>
      </c>
      <c r="AD138" s="20">
        <f t="shared" si="126"/>
        <v>29.604411888853839</v>
      </c>
      <c r="AE138" s="43">
        <f t="shared" si="127"/>
        <v>-20.697206686146146</v>
      </c>
      <c r="AF138" t="str">
        <f t="shared" si="108"/>
        <v>77,9756878975879</v>
      </c>
      <c r="AG138" t="str">
        <f t="shared" si="109"/>
        <v>1+0,379582299880456i</v>
      </c>
      <c r="AH138">
        <f t="shared" si="128"/>
        <v>1.0696180263919155</v>
      </c>
      <c r="AI138">
        <f t="shared" si="129"/>
        <v>0.36278196446975641</v>
      </c>
      <c r="AJ138" t="str">
        <f t="shared" si="110"/>
        <v>1+0,000448117992914429i</v>
      </c>
      <c r="AK138">
        <f t="shared" si="130"/>
        <v>1.0000001004048626</v>
      </c>
      <c r="AL138">
        <f t="shared" si="131"/>
        <v>4.4811796291894737E-4</v>
      </c>
      <c r="AM138" t="str">
        <f t="shared" si="111"/>
        <v>1-0,00111610883908387i</v>
      </c>
      <c r="AN138">
        <f t="shared" si="132"/>
        <v>1.0000006228492764</v>
      </c>
      <c r="AO138">
        <f t="shared" si="133"/>
        <v>-1.1161083756390171E-3</v>
      </c>
      <c r="AP138" s="41" t="str">
        <f t="shared" si="134"/>
        <v>68,1383907398319-25,9162141129179i</v>
      </c>
      <c r="AQ138">
        <f t="shared" si="135"/>
        <v>37.254616306926998</v>
      </c>
      <c r="AR138" s="43">
        <f t="shared" si="136"/>
        <v>-20.824148478986078</v>
      </c>
      <c r="AS138" t="str">
        <f t="shared" si="112"/>
        <v>-0,0000166666666666667</v>
      </c>
      <c r="AT138" t="str">
        <f t="shared" si="113"/>
        <v>6,81836421663353E-06i</v>
      </c>
      <c r="AU138">
        <f t="shared" si="137"/>
        <v>6.8183642166335303E-6</v>
      </c>
      <c r="AV138">
        <f t="shared" si="138"/>
        <v>1.5707963267948966</v>
      </c>
      <c r="AW138" t="str">
        <f t="shared" si="114"/>
        <v>1+0,00255187064193443i</v>
      </c>
      <c r="AX138">
        <f t="shared" si="139"/>
        <v>1.0000032560165857</v>
      </c>
      <c r="AY138">
        <f t="shared" si="140"/>
        <v>2.5518651026582985E-3</v>
      </c>
      <c r="AZ138" t="str">
        <f t="shared" si="115"/>
        <v>1+0,37175868692181i</v>
      </c>
      <c r="BA138">
        <f t="shared" si="141"/>
        <v>1.0668666839403265</v>
      </c>
      <c r="BB138">
        <f t="shared" si="142"/>
        <v>0.35592594735647387</v>
      </c>
      <c r="BC138" s="41" t="str">
        <f t="shared" si="143"/>
        <v>-0,902475530968515+2,44668205378364i</v>
      </c>
      <c r="BD138">
        <f t="shared" si="144"/>
        <v>8.3255458507466251</v>
      </c>
      <c r="BE138" s="43">
        <f t="shared" si="145"/>
        <v>110.24684350245245</v>
      </c>
      <c r="BF138" s="41" t="str">
        <f t="shared" si="146"/>
        <v>0,61934646481151+78,7924256316815i</v>
      </c>
      <c r="BG138" s="20">
        <f t="shared" si="147"/>
        <v>37.929957739600461</v>
      </c>
      <c r="BH138" s="43">
        <f t="shared" si="148"/>
        <v>89.549636816306304</v>
      </c>
      <c r="BI138" s="41" t="str">
        <f t="shared" si="152"/>
        <v>1,91550560982058+190,101726889093i</v>
      </c>
      <c r="BJ138" s="20">
        <f t="shared" si="149"/>
        <v>45.580162157673598</v>
      </c>
      <c r="BK138" s="43">
        <f t="shared" si="153"/>
        <v>89.42269502346636</v>
      </c>
      <c r="BL138">
        <f t="shared" si="150"/>
        <v>37.929957739600461</v>
      </c>
      <c r="BM138" s="43">
        <f t="shared" si="151"/>
        <v>89.549636816306304</v>
      </c>
    </row>
    <row r="139" spans="14:65" x14ac:dyDescent="0.25">
      <c r="N139" s="9">
        <v>21</v>
      </c>
      <c r="O139" s="34">
        <f t="shared" si="154"/>
        <v>162.18100973589304</v>
      </c>
      <c r="P139" s="33" t="str">
        <f t="shared" si="103"/>
        <v>32,2315671197498</v>
      </c>
      <c r="Q139" s="4" t="str">
        <f t="shared" si="104"/>
        <v>1+0,380056591343614i</v>
      </c>
      <c r="R139" s="4">
        <f t="shared" si="117"/>
        <v>1.0697864331836175</v>
      </c>
      <c r="S139" s="4">
        <f t="shared" si="118"/>
        <v>0.36319645968417491</v>
      </c>
      <c r="T139" s="4" t="str">
        <f t="shared" si="105"/>
        <v>1+0,00045855600186425i</v>
      </c>
      <c r="U139" s="4">
        <f t="shared" si="119"/>
        <v>1.0000001051367979</v>
      </c>
      <c r="V139" s="4">
        <f t="shared" si="120"/>
        <v>4.5855596972351257E-4</v>
      </c>
      <c r="W139" t="str">
        <f t="shared" si="106"/>
        <v>1-0,0027035047728958i</v>
      </c>
      <c r="X139" s="4">
        <f t="shared" si="121"/>
        <v>1.000003654462351</v>
      </c>
      <c r="Y139" s="4">
        <f t="shared" si="122"/>
        <v>-2.7034981863417107E-3</v>
      </c>
      <c r="Z139" t="str">
        <f t="shared" si="107"/>
        <v>0,9999994565562+0,00350478829707693i</v>
      </c>
      <c r="AA139" s="4">
        <f t="shared" si="123"/>
        <v>1.0000055983111806</v>
      </c>
      <c r="AB139" s="4">
        <f t="shared" si="124"/>
        <v>3.5047758514122132E-3</v>
      </c>
      <c r="AC139" s="47" t="str">
        <f t="shared" si="125"/>
        <v>28,1014801403498-10,8654738158283i</v>
      </c>
      <c r="AD139" s="20">
        <f t="shared" si="126"/>
        <v>29.579670744170524</v>
      </c>
      <c r="AE139" s="43">
        <f t="shared" si="127"/>
        <v>-21.139058852684812</v>
      </c>
      <c r="AF139" t="str">
        <f t="shared" si="108"/>
        <v>77,9756878975879</v>
      </c>
      <c r="AG139" t="str">
        <f t="shared" si="109"/>
        <v>1+0,388423907461481i</v>
      </c>
      <c r="AH139">
        <f t="shared" si="128"/>
        <v>1.0727875520752677</v>
      </c>
      <c r="AI139">
        <f t="shared" si="129"/>
        <v>0.37048732730744893</v>
      </c>
      <c r="AJ139" t="str">
        <f t="shared" si="110"/>
        <v>1+0,00045855600186425i</v>
      </c>
      <c r="AK139">
        <f t="shared" si="130"/>
        <v>1.0000001051367979</v>
      </c>
      <c r="AL139">
        <f t="shared" si="131"/>
        <v>4.5855596972351257E-4</v>
      </c>
      <c r="AM139" t="str">
        <f t="shared" si="111"/>
        <v>1-0,00114210635365713i</v>
      </c>
      <c r="AN139">
        <f t="shared" si="132"/>
        <v>1.000000652203249</v>
      </c>
      <c r="AO139">
        <f t="shared" si="133"/>
        <v>-1.1421058570670404E-3</v>
      </c>
      <c r="AP139" s="41" t="str">
        <f t="shared" si="134"/>
        <v>67,7355509141859-26,3634076690379i</v>
      </c>
      <c r="AQ139">
        <f t="shared" si="135"/>
        <v>37.228916361496154</v>
      </c>
      <c r="AR139" s="43">
        <f t="shared" si="136"/>
        <v>-21.266524741430214</v>
      </c>
      <c r="AS139" t="str">
        <f t="shared" si="112"/>
        <v>-0,0000166666666666667</v>
      </c>
      <c r="AT139" t="str">
        <f t="shared" si="113"/>
        <v>6,97718432169894E-06i</v>
      </c>
      <c r="AU139">
        <f t="shared" si="137"/>
        <v>6.9771843216989403E-6</v>
      </c>
      <c r="AV139">
        <f t="shared" si="138"/>
        <v>1.5707963267948966</v>
      </c>
      <c r="AW139" t="str">
        <f t="shared" si="114"/>
        <v>1+0,00261131134509849i</v>
      </c>
      <c r="AX139">
        <f t="shared" si="139"/>
        <v>1.0000034094676584</v>
      </c>
      <c r="AY139">
        <f t="shared" si="140"/>
        <v>2.6113054096582712E-3</v>
      </c>
      <c r="AZ139" t="str">
        <f t="shared" si="115"/>
        <v>1+0,380418059146582i</v>
      </c>
      <c r="BA139">
        <f t="shared" si="141"/>
        <v>1.0699149030296065</v>
      </c>
      <c r="BB139">
        <f t="shared" si="142"/>
        <v>0.36351226781250057</v>
      </c>
      <c r="BC139" s="41" t="str">
        <f t="shared" si="143"/>
        <v>-0,902475253997802+2,3910948365575i</v>
      </c>
      <c r="BD139">
        <f t="shared" si="144"/>
        <v>8.1503261920919066</v>
      </c>
      <c r="BE139" s="43">
        <f t="shared" si="145"/>
        <v>110.67810196789253</v>
      </c>
      <c r="BF139" s="41" t="str">
        <f t="shared" si="146"/>
        <v>0,619487910401389+76,9991253049596i</v>
      </c>
      <c r="BG139" s="20">
        <f t="shared" si="147"/>
        <v>37.729996936262424</v>
      </c>
      <c r="BH139" s="43">
        <f t="shared" si="148"/>
        <v>89.539043115207733</v>
      </c>
      <c r="BI139" s="41" t="str">
        <f t="shared" si="152"/>
        <v>1,90774943553595+185,75444907465i</v>
      </c>
      <c r="BJ139" s="20">
        <f t="shared" si="149"/>
        <v>45.379242553588057</v>
      </c>
      <c r="BK139" s="43">
        <f t="shared" si="153"/>
        <v>89.411577226462327</v>
      </c>
      <c r="BL139">
        <f t="shared" si="150"/>
        <v>37.729996936262424</v>
      </c>
      <c r="BM139" s="43">
        <f t="shared" si="151"/>
        <v>89.539043115207733</v>
      </c>
    </row>
    <row r="140" spans="14:65" x14ac:dyDescent="0.25">
      <c r="N140" s="9">
        <v>22</v>
      </c>
      <c r="O140" s="34">
        <f t="shared" si="154"/>
        <v>165.95869074375622</v>
      </c>
      <c r="P140" s="33" t="str">
        <f t="shared" si="103"/>
        <v>32,2315671197498</v>
      </c>
      <c r="Q140" s="4" t="str">
        <f t="shared" si="104"/>
        <v>1+0,388909246592032i</v>
      </c>
      <c r="R140" s="4">
        <f t="shared" si="117"/>
        <v>1.072963374064922</v>
      </c>
      <c r="S140" s="4">
        <f t="shared" si="118"/>
        <v>0.37090897205786055</v>
      </c>
      <c r="T140" s="4" t="str">
        <f t="shared" si="105"/>
        <v>1+0,000469237143275969i</v>
      </c>
      <c r="U140" s="4">
        <f t="shared" si="119"/>
        <v>1.0000001100917422</v>
      </c>
      <c r="V140" s="4">
        <f t="shared" si="120"/>
        <v>4.6923710883654856E-4</v>
      </c>
      <c r="W140" t="str">
        <f t="shared" si="106"/>
        <v>1-0,00276647748870185i</v>
      </c>
      <c r="X140" s="4">
        <f t="shared" si="121"/>
        <v>1.0000038266915261</v>
      </c>
      <c r="Y140" s="4">
        <f t="shared" si="122"/>
        <v>-2.7664704310834468E-3</v>
      </c>
      <c r="Z140" t="str">
        <f t="shared" si="107"/>
        <v>0,999999430944483+0,00358642530382643i</v>
      </c>
      <c r="AA140" s="4">
        <f t="shared" si="123"/>
        <v>1.0000058621506926</v>
      </c>
      <c r="AB140" s="4">
        <f t="shared" si="124"/>
        <v>3.5864119680606306E-3</v>
      </c>
      <c r="AC140" s="47" t="str">
        <f t="shared" si="125"/>
        <v>27,9324074825187-11,0528091983608i</v>
      </c>
      <c r="AD140" s="20">
        <f t="shared" si="126"/>
        <v>29.553913761809149</v>
      </c>
      <c r="AE140" s="43">
        <f t="shared" si="127"/>
        <v>-21.58862672573775</v>
      </c>
      <c r="AF140" t="str">
        <f t="shared" si="108"/>
        <v>77,9756878975879</v>
      </c>
      <c r="AG140" t="str">
        <f t="shared" si="109"/>
        <v>1+0,397471462539643i</v>
      </c>
      <c r="AH140">
        <f t="shared" si="128"/>
        <v>1.0760964471335284</v>
      </c>
      <c r="AI140">
        <f t="shared" si="129"/>
        <v>0.37832470467714202</v>
      </c>
      <c r="AJ140" t="str">
        <f t="shared" si="110"/>
        <v>1+0,000469237143275969i</v>
      </c>
      <c r="AK140">
        <f t="shared" si="130"/>
        <v>1.0000001100917422</v>
      </c>
      <c r="AL140">
        <f t="shared" si="131"/>
        <v>4.6923710883654856E-4</v>
      </c>
      <c r="AM140" t="str">
        <f t="shared" si="111"/>
        <v>1-0,00116870942813667i</v>
      </c>
      <c r="AN140">
        <f t="shared" si="132"/>
        <v>1.0000006829406305</v>
      </c>
      <c r="AO140">
        <f t="shared" si="133"/>
        <v>-1.1687088960308219E-3</v>
      </c>
      <c r="AP140" s="41" t="str">
        <f t="shared" si="134"/>
        <v>67,3187895688024-26,8118395788877i</v>
      </c>
      <c r="AQ140">
        <f t="shared" si="135"/>
        <v>37.202167233178486</v>
      </c>
      <c r="AR140" s="43">
        <f t="shared" si="136"/>
        <v>-21.716485644828246</v>
      </c>
      <c r="AS140" t="str">
        <f t="shared" si="112"/>
        <v>-0,0000166666666666667</v>
      </c>
      <c r="AT140" t="str">
        <f t="shared" si="113"/>
        <v>7,13970382224568E-06i</v>
      </c>
      <c r="AU140">
        <f t="shared" si="137"/>
        <v>7.1397038222456803E-6</v>
      </c>
      <c r="AV140">
        <f t="shared" si="138"/>
        <v>1.5707963267948966</v>
      </c>
      <c r="AW140" t="str">
        <f t="shared" si="114"/>
        <v>1+0,00267213660010252i</v>
      </c>
      <c r="AX140">
        <f t="shared" si="139"/>
        <v>1.0000035701506318</v>
      </c>
      <c r="AY140">
        <f t="shared" si="140"/>
        <v>2.6721302401649669E-3</v>
      </c>
      <c r="AZ140" t="str">
        <f t="shared" si="115"/>
        <v>1+0,389279134061744i</v>
      </c>
      <c r="BA140">
        <f t="shared" si="141"/>
        <v>1.073097499864696</v>
      </c>
      <c r="BB140">
        <f t="shared" si="142"/>
        <v>0.37123022384061366</v>
      </c>
      <c r="BC140" s="41" t="str">
        <f t="shared" si="143"/>
        <v>-0,902474963974049+2,3367754093954i</v>
      </c>
      <c r="BD140">
        <f t="shared" si="144"/>
        <v>7.9761237186848666</v>
      </c>
      <c r="BE140" s="43">
        <f t="shared" si="145"/>
        <v>111.11682326869335</v>
      </c>
      <c r="BF140" s="41" t="str">
        <f t="shared" si="146"/>
        <v>0,61963430297428+75,2466465134645i</v>
      </c>
      <c r="BG140" s="20">
        <f t="shared" si="147"/>
        <v>37.530037480494016</v>
      </c>
      <c r="BH140" s="43">
        <f t="shared" si="148"/>
        <v>89.528196542955598</v>
      </c>
      <c r="BI140" s="41" t="str">
        <f t="shared" si="152"/>
        <v>1,89972521771756+181,505906012676i</v>
      </c>
      <c r="BJ140" s="20">
        <f t="shared" si="149"/>
        <v>45.17829095186336</v>
      </c>
      <c r="BK140" s="43">
        <f t="shared" si="153"/>
        <v>89.400337623865113</v>
      </c>
      <c r="BL140">
        <f t="shared" si="150"/>
        <v>37.530037480494016</v>
      </c>
      <c r="BM140" s="43">
        <f t="shared" si="151"/>
        <v>89.528196542955598</v>
      </c>
    </row>
    <row r="141" spans="14:65" x14ac:dyDescent="0.25">
      <c r="N141" s="9">
        <v>23</v>
      </c>
      <c r="O141" s="34">
        <f t="shared" si="154"/>
        <v>169.82436524617444</v>
      </c>
      <c r="P141" s="33" t="str">
        <f t="shared" si="103"/>
        <v>32,2315671197498</v>
      </c>
      <c r="Q141" s="4" t="str">
        <f t="shared" si="104"/>
        <v>1+0,397968106670813i</v>
      </c>
      <c r="R141" s="4">
        <f t="shared" si="117"/>
        <v>1.076279988630817</v>
      </c>
      <c r="S141" s="4">
        <f t="shared" si="118"/>
        <v>0.37875351858063783</v>
      </c>
      <c r="T141" s="4" t="str">
        <f t="shared" si="105"/>
        <v>1+0,000480167080432137i</v>
      </c>
      <c r="U141" s="4">
        <f t="shared" si="119"/>
        <v>1.000000115280206</v>
      </c>
      <c r="V141" s="4">
        <f t="shared" si="120"/>
        <v>4.8016704352963339E-4</v>
      </c>
      <c r="W141" t="str">
        <f t="shared" si="106"/>
        <v>1-0,00283091702749106i</v>
      </c>
      <c r="X141" s="4">
        <f t="shared" si="121"/>
        <v>1.0000040070375802</v>
      </c>
      <c r="Y141" s="4">
        <f t="shared" si="122"/>
        <v>-2.8309094651183283E-3</v>
      </c>
      <c r="Z141" t="str">
        <f t="shared" si="107"/>
        <v>0,999999404125723+0,00366996388074394i</v>
      </c>
      <c r="AA141" s="4">
        <f t="shared" si="123"/>
        <v>1.0000061384245034</v>
      </c>
      <c r="AB141" s="4">
        <f t="shared" si="124"/>
        <v>3.6699495912181604E-3</v>
      </c>
      <c r="AC141" s="47" t="str">
        <f t="shared" si="125"/>
        <v>27,7574965266807-11,2406531137489i</v>
      </c>
      <c r="AD141" s="20">
        <f t="shared" si="126"/>
        <v>29.527105613030763</v>
      </c>
      <c r="AE141" s="43">
        <f t="shared" si="127"/>
        <v>-22.045938332482326</v>
      </c>
      <c r="AF141" t="str">
        <f t="shared" si="108"/>
        <v>77,9756878975879</v>
      </c>
      <c r="AG141" t="str">
        <f t="shared" si="109"/>
        <v>1+0,406729762248398i</v>
      </c>
      <c r="AH141">
        <f t="shared" si="128"/>
        <v>1.0795504154501716</v>
      </c>
      <c r="AI141">
        <f t="shared" si="129"/>
        <v>0.38629439977611152</v>
      </c>
      <c r="AJ141" t="str">
        <f t="shared" si="110"/>
        <v>1+0,000480167080432137i</v>
      </c>
      <c r="AK141">
        <f t="shared" si="130"/>
        <v>1.000000115280206</v>
      </c>
      <c r="AL141">
        <f t="shared" si="131"/>
        <v>4.8016704352963339E-4</v>
      </c>
      <c r="AM141" t="str">
        <f t="shared" si="111"/>
        <v>1-0,0011959321678247i</v>
      </c>
      <c r="AN141">
        <f t="shared" si="132"/>
        <v>1.0000007151266193</v>
      </c>
      <c r="AO141">
        <f t="shared" si="133"/>
        <v>-1.1959315976630333E-3</v>
      </c>
      <c r="AP141" s="41" t="str">
        <f t="shared" si="134"/>
        <v>66,8878374455221-27,2610864965892i</v>
      </c>
      <c r="AQ141">
        <f t="shared" si="135"/>
        <v>37.174332930712289</v>
      </c>
      <c r="AR141" s="43">
        <f t="shared" si="136"/>
        <v>-22.174049044787463</v>
      </c>
      <c r="AS141" t="str">
        <f t="shared" si="112"/>
        <v>-0,0000166666666666667</v>
      </c>
      <c r="AT141" t="str">
        <f t="shared" si="113"/>
        <v>7,30600888826411E-06i</v>
      </c>
      <c r="AU141">
        <f t="shared" si="137"/>
        <v>7.30600888826411E-6</v>
      </c>
      <c r="AV141">
        <f t="shared" si="138"/>
        <v>1.5707963267948966</v>
      </c>
      <c r="AW141" t="str">
        <f t="shared" si="114"/>
        <v>1+0,00273437865730182i</v>
      </c>
      <c r="AX141">
        <f t="shared" si="139"/>
        <v>1.0000037384063329</v>
      </c>
      <c r="AY141">
        <f t="shared" si="140"/>
        <v>2.7343718425073276E-3</v>
      </c>
      <c r="AZ141" t="str">
        <f t="shared" si="115"/>
        <v>1+0,398346609926501i</v>
      </c>
      <c r="BA141">
        <f t="shared" si="141"/>
        <v>1.0764200024339645</v>
      </c>
      <c r="BB141">
        <f t="shared" si="142"/>
        <v>0.37908022871202068</v>
      </c>
      <c r="BC141" s="41" t="str">
        <f t="shared" si="143"/>
        <v>-0,90247466028209+2,28369497141319i</v>
      </c>
      <c r="BD141">
        <f t="shared" si="144"/>
        <v>7.8029737842369471</v>
      </c>
      <c r="BE141" s="43">
        <f t="shared" si="145"/>
        <v>111.56302923585763</v>
      </c>
      <c r="BF141" s="41" t="str">
        <f t="shared" si="146"/>
        <v>0,619785743070921+73,5340598371792i</v>
      </c>
      <c r="BG141" s="20">
        <f t="shared" si="147"/>
        <v>37.330079397267717</v>
      </c>
      <c r="BH141" s="43">
        <f t="shared" si="148"/>
        <v>89.517090903375305</v>
      </c>
      <c r="BI141" s="41" t="str">
        <f t="shared" si="152"/>
        <v>1,89142777186956+177,353857797972i</v>
      </c>
      <c r="BJ141" s="20">
        <f t="shared" si="149"/>
        <v>44.97730671494925</v>
      </c>
      <c r="BK141" s="43">
        <f t="shared" si="153"/>
        <v>89.388980191070175</v>
      </c>
      <c r="BL141">
        <f t="shared" si="150"/>
        <v>37.330079397267717</v>
      </c>
      <c r="BM141" s="43">
        <f t="shared" si="151"/>
        <v>89.517090903375305</v>
      </c>
    </row>
    <row r="142" spans="14:65" x14ac:dyDescent="0.25">
      <c r="N142" s="9">
        <v>24</v>
      </c>
      <c r="O142" s="34">
        <f t="shared" si="154"/>
        <v>173.78008287493768</v>
      </c>
      <c r="P142" s="33" t="str">
        <f t="shared" si="103"/>
        <v>32,2315671197498</v>
      </c>
      <c r="Q142" s="4" t="str">
        <f t="shared" si="104"/>
        <v>1+0,407237974707484i</v>
      </c>
      <c r="R142" s="4">
        <f t="shared" si="117"/>
        <v>1.0797419914238093</v>
      </c>
      <c r="S142" s="4">
        <f t="shared" si="118"/>
        <v>0.38673039567196882</v>
      </c>
      <c r="T142" s="4" t="str">
        <f t="shared" si="105"/>
        <v>1+0,000491351608530117i</v>
      </c>
      <c r="U142" s="4">
        <f t="shared" si="119"/>
        <v>1.0000001207131943</v>
      </c>
      <c r="V142" s="4">
        <f t="shared" si="120"/>
        <v>4.9135156898837227E-4</v>
      </c>
      <c r="W142" t="str">
        <f t="shared" si="106"/>
        <v>1-0,00289685755595987i</v>
      </c>
      <c r="X142" s="4">
        <f t="shared" si="121"/>
        <v>1.000004195883047</v>
      </c>
      <c r="Y142" s="4">
        <f t="shared" si="122"/>
        <v>-2.8968494527333308E-3</v>
      </c>
      <c r="Z142" t="str">
        <f t="shared" si="107"/>
        <v>0,999999376043033+0,00375544832108877i</v>
      </c>
      <c r="AA142" s="4">
        <f t="shared" si="123"/>
        <v>1.000006427718616</v>
      </c>
      <c r="AB142" s="4">
        <f t="shared" si="124"/>
        <v>3.7554330095913384E-3</v>
      </c>
      <c r="AC142" s="47" t="str">
        <f t="shared" si="125"/>
        <v>27,5766347399977-11,428827662932i</v>
      </c>
      <c r="AD142" s="20">
        <f t="shared" si="126"/>
        <v>29.499210266900455</v>
      </c>
      <c r="AE142" s="43">
        <f t="shared" si="127"/>
        <v>-22.511014819488178</v>
      </c>
      <c r="AF142" t="str">
        <f t="shared" si="108"/>
        <v>77,9756878975879</v>
      </c>
      <c r="AG142" t="str">
        <f t="shared" si="109"/>
        <v>1+0,416203715460805i</v>
      </c>
      <c r="AH142">
        <f t="shared" si="128"/>
        <v>1.0831553594768291</v>
      </c>
      <c r="AI142">
        <f t="shared" si="129"/>
        <v>0.39439658757471691</v>
      </c>
      <c r="AJ142" t="str">
        <f t="shared" si="110"/>
        <v>1+0,000491351608530117i</v>
      </c>
      <c r="AK142">
        <f t="shared" si="130"/>
        <v>1.0000001207131943</v>
      </c>
      <c r="AL142">
        <f t="shared" si="131"/>
        <v>4.9135156898837227E-4</v>
      </c>
      <c r="AM142" t="str">
        <f t="shared" si="111"/>
        <v>1-0,00122378900657815i</v>
      </c>
      <c r="AN142">
        <f t="shared" si="132"/>
        <v>1.000000748829486</v>
      </c>
      <c r="AO142">
        <f t="shared" si="133"/>
        <v>-1.2237883956389417E-3</v>
      </c>
      <c r="AP142" s="41" t="str">
        <f t="shared" si="134"/>
        <v>66,4424377519263-27,7107017665797i</v>
      </c>
      <c r="AQ142">
        <f t="shared" si="135"/>
        <v>37.14537678906234</v>
      </c>
      <c r="AR142" s="43">
        <f t="shared" si="136"/>
        <v>-22.639225461320077</v>
      </c>
      <c r="AS142" t="str">
        <f t="shared" si="112"/>
        <v>-0,0000166666666666667</v>
      </c>
      <c r="AT142" t="str">
        <f t="shared" si="113"/>
        <v>7,47618769690158E-06i</v>
      </c>
      <c r="AU142">
        <f t="shared" si="137"/>
        <v>7.4761876969015801E-6</v>
      </c>
      <c r="AV142">
        <f t="shared" si="138"/>
        <v>1.5707963267948966</v>
      </c>
      <c r="AW142" t="str">
        <f t="shared" si="114"/>
        <v>1+0,00279807051825902i</v>
      </c>
      <c r="AX142">
        <f t="shared" si="139"/>
        <v>1.0000039145916506</v>
      </c>
      <c r="AY142">
        <f t="shared" si="140"/>
        <v>2.7980632160767038E-3</v>
      </c>
      <c r="AZ142" t="str">
        <f t="shared" si="115"/>
        <v>1+0,407625294436585i</v>
      </c>
      <c r="BA142">
        <f t="shared" si="141"/>
        <v>1.0798881334029524</v>
      </c>
      <c r="BB142">
        <f t="shared" si="142"/>
        <v>0.38706257367281216</v>
      </c>
      <c r="BC142" s="41" t="str">
        <f t="shared" si="143"/>
        <v>-0,902474342277795+2,23182537865479i</v>
      </c>
      <c r="BD142">
        <f t="shared" si="144"/>
        <v>7.630912443281451</v>
      </c>
      <c r="BE142" s="43">
        <f t="shared" si="145"/>
        <v>112.01673466583158</v>
      </c>
      <c r="BF142" s="41" t="str">
        <f t="shared" si="146"/>
        <v>0,619942327189129+71,860456998731i</v>
      </c>
      <c r="BG142" s="20">
        <f t="shared" si="147"/>
        <v>37.130122710181901</v>
      </c>
      <c r="BH142" s="43">
        <f t="shared" si="148"/>
        <v>89.50571984634341</v>
      </c>
      <c r="BI142" s="41" t="str">
        <f t="shared" si="152"/>
        <v>1,88285215348366+173,29611614529i</v>
      </c>
      <c r="BJ142" s="20">
        <f t="shared" si="149"/>
        <v>44.776289232343771</v>
      </c>
      <c r="BK142" s="43">
        <f t="shared" si="153"/>
        <v>89.377509204511526</v>
      </c>
      <c r="BL142">
        <f t="shared" si="150"/>
        <v>37.130122710181901</v>
      </c>
      <c r="BM142" s="43">
        <f t="shared" si="151"/>
        <v>89.50571984634341</v>
      </c>
    </row>
    <row r="143" spans="14:65" x14ac:dyDescent="0.25">
      <c r="N143" s="9">
        <v>25</v>
      </c>
      <c r="O143" s="34">
        <f t="shared" si="154"/>
        <v>177.82794100389242</v>
      </c>
      <c r="P143" s="33" t="str">
        <f t="shared" si="103"/>
        <v>32,2315671197498</v>
      </c>
      <c r="Q143" s="4" t="str">
        <f t="shared" si="104"/>
        <v>1+0,416723765708777i</v>
      </c>
      <c r="R143" s="4">
        <f t="shared" si="117"/>
        <v>1.0833552957855073</v>
      </c>
      <c r="S143" s="4">
        <f t="shared" si="118"/>
        <v>0.39483977115171609</v>
      </c>
      <c r="T143" s="4" t="str">
        <f t="shared" si="105"/>
        <v>1+0,000502796657754747i</v>
      </c>
      <c r="U143" s="4">
        <f t="shared" si="119"/>
        <v>1.0000001264022316</v>
      </c>
      <c r="V143" s="4">
        <f t="shared" si="120"/>
        <v>5.0279661538500436E-4</v>
      </c>
      <c r="W143" t="str">
        <f t="shared" si="106"/>
        <v>1-0,0029643340366493i</v>
      </c>
      <c r="X143" s="4">
        <f t="shared" si="121"/>
        <v>1.0000043936284884</v>
      </c>
      <c r="Y143" s="4">
        <f t="shared" si="122"/>
        <v>-2.964325353887689E-3</v>
      </c>
      <c r="Z143" t="str">
        <f t="shared" si="107"/>
        <v>0,999999346636847+0,00384292394984268i</v>
      </c>
      <c r="AA143" s="4">
        <f t="shared" si="123"/>
        <v>1.0000067306466518</v>
      </c>
      <c r="AB143" s="4">
        <f t="shared" si="124"/>
        <v>3.8429075432835401E-3</v>
      </c>
      <c r="AC143" s="47" t="str">
        <f t="shared" si="125"/>
        <v>27,3897148495138-11,617145179681i</v>
      </c>
      <c r="AD143" s="20">
        <f t="shared" si="126"/>
        <v>29.470191020337417</v>
      </c>
      <c r="AE143" s="43">
        <f t="shared" si="127"/>
        <v>-22.983870062060021</v>
      </c>
      <c r="AF143" t="str">
        <f t="shared" si="108"/>
        <v>77,9756878975879</v>
      </c>
      <c r="AG143" t="str">
        <f t="shared" si="109"/>
        <v>1+0,425898345392256i</v>
      </c>
      <c r="AH143">
        <f t="shared" si="128"/>
        <v>1.0869173844445867</v>
      </c>
      <c r="AI143">
        <f t="shared" si="129"/>
        <v>0.40263130793913798</v>
      </c>
      <c r="AJ143" t="str">
        <f t="shared" si="110"/>
        <v>1+0,000502796657754747i</v>
      </c>
      <c r="AK143">
        <f t="shared" si="130"/>
        <v>1.0000001264022316</v>
      </c>
      <c r="AL143">
        <f t="shared" si="131"/>
        <v>5.0279661538500436E-4</v>
      </c>
      <c r="AM143" t="str">
        <f t="shared" si="111"/>
        <v>1-0,00125229471446165i</v>
      </c>
      <c r="AN143">
        <f t="shared" si="132"/>
        <v>1.0000007841207184</v>
      </c>
      <c r="AO143">
        <f t="shared" si="133"/>
        <v>-1.2522940598285216E-3</v>
      </c>
      <c r="AP143" s="41" t="str">
        <f t="shared" si="134"/>
        <v>65,9823478498219-28,1602154008851i</v>
      </c>
      <c r="AQ143">
        <f t="shared" si="135"/>
        <v>37.115261503486401</v>
      </c>
      <c r="AR143" s="43">
        <f t="shared" si="136"/>
        <v>-23.11201768506729</v>
      </c>
      <c r="AS143" t="str">
        <f t="shared" si="112"/>
        <v>-0,0000166666666666667</v>
      </c>
      <c r="AT143" t="str">
        <f t="shared" si="113"/>
        <v>7,65033047921497E-06i</v>
      </c>
      <c r="AU143">
        <f t="shared" si="137"/>
        <v>7.6503304792149706E-6</v>
      </c>
      <c r="AV143">
        <f t="shared" si="138"/>
        <v>1.5707963267948966</v>
      </c>
      <c r="AW143" t="str">
        <f t="shared" si="114"/>
        <v>1+0,00286324595324184i</v>
      </c>
      <c r="AX143">
        <f t="shared" si="139"/>
        <v>1.0000040990802932</v>
      </c>
      <c r="AY143">
        <f t="shared" si="140"/>
        <v>2.8632381288142502E-3</v>
      </c>
      <c r="AZ143" t="str">
        <f t="shared" si="115"/>
        <v>1+0,417120107273338i</v>
      </c>
      <c r="BA143">
        <f t="shared" si="141"/>
        <v>1.0835078144119317</v>
      </c>
      <c r="BB143">
        <f t="shared" si="142"/>
        <v>0.39517742108572951</v>
      </c>
      <c r="BC143" s="41" t="str">
        <f t="shared" si="143"/>
        <v>-0,902474009286664+2,18113912916997i</v>
      </c>
      <c r="BD143">
        <f t="shared" si="144"/>
        <v>7.4599764209422359</v>
      </c>
      <c r="BE143" s="43">
        <f t="shared" si="145"/>
        <v>112.47794692655444</v>
      </c>
      <c r="BF143" s="41" t="str">
        <f t="shared" si="146"/>
        <v>0,620104147191338+70,2249503818543i</v>
      </c>
      <c r="BG143" s="20">
        <f t="shared" si="147"/>
        <v>36.930167441279657</v>
      </c>
      <c r="BH143" s="43">
        <f t="shared" si="148"/>
        <v>89.494076864494417</v>
      </c>
      <c r="BI143" s="41" t="str">
        <f t="shared" si="152"/>
        <v>1,87399369054924+169,330543224963i</v>
      </c>
      <c r="BJ143" s="20">
        <f t="shared" si="149"/>
        <v>44.57523792442862</v>
      </c>
      <c r="BK143" s="43">
        <f t="shared" si="153"/>
        <v>89.365929241487152</v>
      </c>
      <c r="BL143">
        <f t="shared" si="150"/>
        <v>36.930167441279657</v>
      </c>
      <c r="BM143" s="43">
        <f t="shared" si="151"/>
        <v>89.494076864494417</v>
      </c>
    </row>
    <row r="144" spans="14:65" x14ac:dyDescent="0.25">
      <c r="N144" s="9">
        <v>26</v>
      </c>
      <c r="O144" s="34">
        <f t="shared" si="154"/>
        <v>181.9700858609983</v>
      </c>
      <c r="P144" s="33" t="str">
        <f t="shared" si="103"/>
        <v>32,2315671197498</v>
      </c>
      <c r="Q144" s="4" t="str">
        <f t="shared" si="104"/>
        <v>1+0,426430509166635i</v>
      </c>
      <c r="R144" s="4">
        <f t="shared" si="117"/>
        <v>1.0871260180623568</v>
      </c>
      <c r="S144" s="4">
        <f t="shared" si="118"/>
        <v>0.40308167736258488</v>
      </c>
      <c r="T144" s="4" t="str">
        <f t="shared" si="105"/>
        <v>1+0,000514508296422614i</v>
      </c>
      <c r="U144" s="4">
        <f t="shared" si="119"/>
        <v>1.0000001323593848</v>
      </c>
      <c r="V144" s="4">
        <f t="shared" si="120"/>
        <v>5.1450825102261719E-4</v>
      </c>
      <c r="W144" t="str">
        <f t="shared" si="106"/>
        <v>1-0,00303338224648253i</v>
      </c>
      <c r="X144" s="4">
        <f t="shared" si="121"/>
        <v>1.0000046006933434</v>
      </c>
      <c r="Y144" s="4">
        <f t="shared" si="122"/>
        <v>-3.0333729427381531E-3</v>
      </c>
      <c r="Z144" t="str">
        <f t="shared" si="107"/>
        <v>0,99999931584479+0,00393243714774186i</v>
      </c>
      <c r="AA144" s="4">
        <f t="shared" si="123"/>
        <v>1.0000070478511482</v>
      </c>
      <c r="AB144" s="4">
        <f t="shared" si="124"/>
        <v>3.9324195678036855E-3</v>
      </c>
      <c r="AC144" s="47" t="str">
        <f t="shared" si="125"/>
        <v>27,1966355509884-11,8054082235854i</v>
      </c>
      <c r="AD144" s="20">
        <f t="shared" si="126"/>
        <v>29.440010532410504</v>
      </c>
      <c r="AE144" s="43">
        <f t="shared" si="127"/>
        <v>-23.464510272439686</v>
      </c>
      <c r="AF144" t="str">
        <f t="shared" si="108"/>
        <v>77,9756878975879</v>
      </c>
      <c r="AG144" t="str">
        <f t="shared" si="109"/>
        <v>1+0,43581879226386i</v>
      </c>
      <c r="AH144">
        <f t="shared" si="128"/>
        <v>1.0908428024652908</v>
      </c>
      <c r="AI144">
        <f t="shared" si="129"/>
        <v>0.41099845876422686</v>
      </c>
      <c r="AJ144" t="str">
        <f t="shared" si="110"/>
        <v>1+0,000514508296422614i</v>
      </c>
      <c r="AK144">
        <f t="shared" si="130"/>
        <v>1.0000001323593848</v>
      </c>
      <c r="AL144">
        <f t="shared" si="131"/>
        <v>5.1450825102261719E-4</v>
      </c>
      <c r="AM144" t="str">
        <f t="shared" si="111"/>
        <v>1-0,00128146440557883i</v>
      </c>
      <c r="AN144">
        <f t="shared" si="132"/>
        <v>1.0000008210751743</v>
      </c>
      <c r="AO144">
        <f t="shared" si="133"/>
        <v>-1.2814637041268263E-3</v>
      </c>
      <c r="AP144" s="41" t="str">
        <f t="shared" si="134"/>
        <v>65,50734100629-28,6091341719769i</v>
      </c>
      <c r="AQ144">
        <f t="shared" si="135"/>
        <v>37.083949168006221</v>
      </c>
      <c r="AR144" s="43">
        <f t="shared" si="136"/>
        <v>-23.592420384109246</v>
      </c>
      <c r="AS144" t="str">
        <f t="shared" si="112"/>
        <v>-0,0000166666666666667</v>
      </c>
      <c r="AT144" t="str">
        <f t="shared" si="113"/>
        <v>7,82852956801254E-06i</v>
      </c>
      <c r="AU144">
        <f t="shared" si="137"/>
        <v>7.8285295680125397E-6</v>
      </c>
      <c r="AV144">
        <f t="shared" si="138"/>
        <v>1.5707963267948966</v>
      </c>
      <c r="AW144" t="str">
        <f t="shared" si="114"/>
        <v>1+0,00292993951912859i</v>
      </c>
      <c r="AX144">
        <f t="shared" si="139"/>
        <v>1.000004292263581</v>
      </c>
      <c r="AY144">
        <f t="shared" si="140"/>
        <v>2.9299311351053186E-3</v>
      </c>
      <c r="AZ144" t="str">
        <f t="shared" si="115"/>
        <v>1+0,4268360827122i</v>
      </c>
      <c r="BA144">
        <f t="shared" si="141"/>
        <v>1.0872851702773729</v>
      </c>
      <c r="BB144">
        <f t="shared" si="142"/>
        <v>0.4034247975524346</v>
      </c>
      <c r="BC144" s="41" t="str">
        <f t="shared" si="143"/>
        <v>-0,902473660602394+2,13160934843232i</v>
      </c>
      <c r="BD144">
        <f t="shared" si="144"/>
        <v>7.29020307844781</v>
      </c>
      <c r="BE144" s="43">
        <f t="shared" si="145"/>
        <v>112.94666556236871</v>
      </c>
      <c r="BF144" s="41" t="str">
        <f t="shared" si="146"/>
        <v>0,62027128968472+68,6266725608384i</v>
      </c>
      <c r="BG144" s="20">
        <f t="shared" si="147"/>
        <v>36.730213610858314</v>
      </c>
      <c r="BH144" s="43">
        <f t="shared" si="148"/>
        <v>89.48215528992904</v>
      </c>
      <c r="BI144" s="41" t="str">
        <f t="shared" si="152"/>
        <v>1,86484801726466+165,455050522801i</v>
      </c>
      <c r="BJ144" s="20">
        <f t="shared" si="149"/>
        <v>44.374152246454045</v>
      </c>
      <c r="BK144" s="43">
        <f t="shared" si="153"/>
        <v>89.354245178259475</v>
      </c>
      <c r="BL144">
        <f t="shared" si="150"/>
        <v>36.730213610858314</v>
      </c>
      <c r="BM144" s="43">
        <f t="shared" si="151"/>
        <v>89.48215528992904</v>
      </c>
    </row>
    <row r="145" spans="14:65" x14ac:dyDescent="0.25">
      <c r="N145" s="9">
        <v>27</v>
      </c>
      <c r="O145" s="34">
        <f t="shared" si="154"/>
        <v>186.20871366628685</v>
      </c>
      <c r="P145" s="33" t="str">
        <f t="shared" si="103"/>
        <v>32,2315671197498</v>
      </c>
      <c r="Q145" s="4" t="str">
        <f t="shared" si="104"/>
        <v>1+0,436363351724931i</v>
      </c>
      <c r="R145" s="4">
        <f t="shared" si="117"/>
        <v>1.0910604817005407</v>
      </c>
      <c r="S145" s="4">
        <f t="shared" si="118"/>
        <v>0.41145600430451773</v>
      </c>
      <c r="T145" s="4" t="str">
        <f t="shared" si="105"/>
        <v>1+0,00052649273419957i</v>
      </c>
      <c r="U145" s="4">
        <f t="shared" si="119"/>
        <v>1.0000001385972901</v>
      </c>
      <c r="V145" s="4">
        <f t="shared" si="120"/>
        <v>5.2649268555259726E-4</v>
      </c>
      <c r="W145" t="str">
        <f t="shared" si="106"/>
        <v>1-0,00310403879573442i</v>
      </c>
      <c r="X145" s="4">
        <f t="shared" si="121"/>
        <v>1.0000048175168186</v>
      </c>
      <c r="Y145" s="4">
        <f t="shared" si="122"/>
        <v>-3.1040288265953031E-3</v>
      </c>
      <c r="Z145" t="str">
        <f t="shared" si="107"/>
        <v>0,999999283601549+0,00402403537586876i</v>
      </c>
      <c r="AA145" s="4">
        <f t="shared" si="123"/>
        <v>1.0000073800049265</v>
      </c>
      <c r="AB145" s="4">
        <f t="shared" si="124"/>
        <v>4.0240165386331069E-3</v>
      </c>
      <c r="AC145" s="47" t="str">
        <f t="shared" si="125"/>
        <v>26,9973022438021-11,9934096216875i</v>
      </c>
      <c r="AD145" s="20">
        <f t="shared" si="126"/>
        <v>29.408630863047655</v>
      </c>
      <c r="AE145" s="43">
        <f t="shared" si="127"/>
        <v>-23.952933608744221</v>
      </c>
      <c r="AF145" t="str">
        <f t="shared" si="108"/>
        <v>77,9756878975879</v>
      </c>
      <c r="AG145" t="str">
        <f t="shared" si="109"/>
        <v>1+0,44597031602787i</v>
      </c>
      <c r="AH145">
        <f t="shared" si="128"/>
        <v>1.0949381365072632</v>
      </c>
      <c r="AI145">
        <f t="shared" si="129"/>
        <v>0.41949778915199143</v>
      </c>
      <c r="AJ145" t="str">
        <f t="shared" si="110"/>
        <v>1+0,00052649273419957i</v>
      </c>
      <c r="AK145">
        <f t="shared" si="130"/>
        <v>1.0000001385972901</v>
      </c>
      <c r="AL145">
        <f t="shared" si="131"/>
        <v>5.2649268555259726E-4</v>
      </c>
      <c r="AM145" t="str">
        <f t="shared" si="111"/>
        <v>1-0,00131131354608603i</v>
      </c>
      <c r="AN145">
        <f t="shared" si="132"/>
        <v>1.0000008597712384</v>
      </c>
      <c r="AO145">
        <f t="shared" si="133"/>
        <v>-1.3113127944667014E-3</v>
      </c>
      <c r="AP145" s="41" t="str">
        <f t="shared" si="134"/>
        <v>65,0172082005413-29,0569418311284i</v>
      </c>
      <c r="AQ145">
        <f t="shared" si="135"/>
        <v>37.051401318435126</v>
      </c>
      <c r="AR145" s="43">
        <f t="shared" si="136"/>
        <v>-24.080419713395759</v>
      </c>
      <c r="AS145" t="str">
        <f t="shared" si="112"/>
        <v>-0,0000166666666666667</v>
      </c>
      <c r="AT145" t="str">
        <f t="shared" si="113"/>
        <v>8,01087944680992E-06i</v>
      </c>
      <c r="AU145">
        <f t="shared" si="137"/>
        <v>8.0108794468099194E-6</v>
      </c>
      <c r="AV145">
        <f t="shared" si="138"/>
        <v>1.5707963267948966</v>
      </c>
      <c r="AW145" t="str">
        <f t="shared" si="114"/>
        <v>1+0,00299818657773072i</v>
      </c>
      <c r="AX145">
        <f t="shared" si="139"/>
        <v>1.0000044945512769</v>
      </c>
      <c r="AY145">
        <f t="shared" si="140"/>
        <v>2.9981775940901099E-3</v>
      </c>
      <c r="AZ145" t="str">
        <f t="shared" si="115"/>
        <v>1+0,436778372291963i</v>
      </c>
      <c r="BA145">
        <f t="shared" si="141"/>
        <v>1.0912265330819337</v>
      </c>
      <c r="BB145">
        <f t="shared" si="142"/>
        <v>0.41180458704914336</v>
      </c>
      <c r="BC145" s="41" t="str">
        <f t="shared" si="143"/>
        <v>-0,902473295485437+2,08320977509009i</v>
      </c>
      <c r="BD145">
        <f t="shared" si="144"/>
        <v>7.1216303742260383</v>
      </c>
      <c r="BE145" s="43">
        <f t="shared" si="145"/>
        <v>113.42288189967157</v>
      </c>
      <c r="BF145" s="41" t="str">
        <f t="shared" si="146"/>
        <v>0,620443835378474+67,0647758407412i</v>
      </c>
      <c r="BG145" s="20">
        <f t="shared" si="147"/>
        <v>36.530261237273692</v>
      </c>
      <c r="BH145" s="43">
        <f t="shared" si="148"/>
        <v>89.469948290927348</v>
      </c>
      <c r="BI145" s="41" t="str">
        <f t="shared" si="152"/>
        <v>1,85541110882553+161,667597723502i</v>
      </c>
      <c r="BJ145" s="20">
        <f t="shared" si="149"/>
        <v>44.173031692661155</v>
      </c>
      <c r="BK145" s="43">
        <f t="shared" si="153"/>
        <v>89.34246218627581</v>
      </c>
      <c r="BL145">
        <f t="shared" si="150"/>
        <v>36.530261237273692</v>
      </c>
      <c r="BM145" s="43">
        <f t="shared" si="151"/>
        <v>89.469948290927348</v>
      </c>
    </row>
    <row r="146" spans="14:65" x14ac:dyDescent="0.25">
      <c r="N146" s="9">
        <v>28</v>
      </c>
      <c r="O146" s="34">
        <f t="shared" si="154"/>
        <v>190.54607179632498</v>
      </c>
      <c r="P146" s="33" t="str">
        <f t="shared" si="103"/>
        <v>32,2315671197498</v>
      </c>
      <c r="Q146" s="4" t="str">
        <f t="shared" si="104"/>
        <v>1+0,446527559908268i</v>
      </c>
      <c r="R146" s="4">
        <f t="shared" si="117"/>
        <v>1.0951652212144209</v>
      </c>
      <c r="S146" s="4">
        <f t="shared" si="118"/>
        <v>0.41996249281669745</v>
      </c>
      <c r="T146" s="4" t="str">
        <f t="shared" si="105"/>
        <v>1+0,000538756325393157i</v>
      </c>
      <c r="U146" s="4">
        <f t="shared" si="119"/>
        <v>1.0000001451291787</v>
      </c>
      <c r="V146" s="4">
        <f t="shared" si="120"/>
        <v>5.3875627326698699E-4</v>
      </c>
      <c r="W146" t="str">
        <f t="shared" si="106"/>
        <v>1-0,00317634114744265i</v>
      </c>
      <c r="X146" s="4">
        <f t="shared" si="121"/>
        <v>1.0000050445588187</v>
      </c>
      <c r="Y146" s="4">
        <f t="shared" si="122"/>
        <v>-3.1763304653205397E-3</v>
      </c>
      <c r="Z146" t="str">
        <f t="shared" si="107"/>
        <v>0,99999924983873+0,00411776720081639i</v>
      </c>
      <c r="AA146" s="4">
        <f t="shared" si="123"/>
        <v>1.0000077278125119</v>
      </c>
      <c r="AB146" s="4">
        <f t="shared" si="124"/>
        <v>4.1177470163631345E-3</v>
      </c>
      <c r="AC146" s="47" t="str">
        <f t="shared" si="125"/>
        <v>26,7916277890701-12,1809325629136i</v>
      </c>
      <c r="AD146" s="20">
        <f t="shared" si="126"/>
        <v>29.376013516308539</v>
      </c>
      <c r="AE146" s="43">
        <f t="shared" si="127"/>
        <v>-24.449129786687507</v>
      </c>
      <c r="AF146" t="str">
        <f t="shared" si="108"/>
        <v>77,9756878975879</v>
      </c>
      <c r="AG146" t="str">
        <f t="shared" si="109"/>
        <v>1+0,456358299156556i</v>
      </c>
      <c r="AH146">
        <f t="shared" si="128"/>
        <v>1.0992101242296966</v>
      </c>
      <c r="AI146">
        <f t="shared" si="129"/>
        <v>0.42812889267411003</v>
      </c>
      <c r="AJ146" t="str">
        <f t="shared" si="110"/>
        <v>1+0,000538756325393157i</v>
      </c>
      <c r="AK146">
        <f t="shared" si="130"/>
        <v>1.0000001451291787</v>
      </c>
      <c r="AL146">
        <f t="shared" si="131"/>
        <v>5.3875627326698699E-4</v>
      </c>
      <c r="AM146" t="str">
        <f t="shared" si="111"/>
        <v>1-0,00134185796239268i</v>
      </c>
      <c r="AN146">
        <f t="shared" si="132"/>
        <v>1.0000009002909904</v>
      </c>
      <c r="AO146">
        <f t="shared" si="133"/>
        <v>-1.3418571570180983E-3</v>
      </c>
      <c r="AP146" s="41" t="str">
        <f t="shared" si="134"/>
        <v>64,5117599785693-29,5030994620126i</v>
      </c>
      <c r="AQ146">
        <f t="shared" si="135"/>
        <v>37.017578980095116</v>
      </c>
      <c r="AR146" s="43">
        <f t="shared" si="136"/>
        <v>-24.575992928998069</v>
      </c>
      <c r="AS146" t="str">
        <f t="shared" si="112"/>
        <v>-0,0000166666666666667</v>
      </c>
      <c r="AT146" t="str">
        <f t="shared" si="113"/>
        <v>8,19747679992652E-06i</v>
      </c>
      <c r="AU146">
        <f t="shared" si="137"/>
        <v>8.1974767999265195E-6</v>
      </c>
      <c r="AV146">
        <f t="shared" si="138"/>
        <v>1.5707963267948966</v>
      </c>
      <c r="AW146" t="str">
        <f t="shared" si="114"/>
        <v>1+0,00306802331454209i</v>
      </c>
      <c r="AX146">
        <f t="shared" si="139"/>
        <v>1.0000047063724544</v>
      </c>
      <c r="AY146">
        <f t="shared" si="140"/>
        <v>3.0680136884001915E-3</v>
      </c>
      <c r="AZ146" t="str">
        <f t="shared" si="115"/>
        <v>1+0,446952247546163i</v>
      </c>
      <c r="BA146">
        <f t="shared" si="141"/>
        <v>1.0953384461373419</v>
      </c>
      <c r="BB146">
        <f t="shared" si="142"/>
        <v>0.42031652411140324</v>
      </c>
      <c r="BC146" s="41" t="str">
        <f t="shared" si="143"/>
        <v>-0,90247291316137+2,03591474704194i</v>
      </c>
      <c r="BD146">
        <f t="shared" si="144"/>
        <v>6.9542968204276701</v>
      </c>
      <c r="BE146" s="43">
        <f t="shared" si="145"/>
        <v>113.90657865535837</v>
      </c>
      <c r="BF146" s="41" t="str">
        <f t="shared" si="146"/>
        <v>0,620621858421966+65,5384318081013i</v>
      </c>
      <c r="BG146" s="20">
        <f t="shared" si="147"/>
        <v>36.330310336736211</v>
      </c>
      <c r="BH146" s="43">
        <f t="shared" si="148"/>
        <v>89.45744886867088</v>
      </c>
      <c r="BI146" s="41" t="str">
        <f t="shared" si="152"/>
        <v>1,84567931713005+157,966191616771i</v>
      </c>
      <c r="BJ146" s="20">
        <f t="shared" si="149"/>
        <v>43.971875800522753</v>
      </c>
      <c r="BK146" s="43">
        <f t="shared" si="153"/>
        <v>89.330585726360312</v>
      </c>
      <c r="BL146">
        <f t="shared" si="150"/>
        <v>36.330310336736211</v>
      </c>
      <c r="BM146" s="43">
        <f t="shared" si="151"/>
        <v>89.45744886867088</v>
      </c>
    </row>
    <row r="147" spans="14:65" x14ac:dyDescent="0.25">
      <c r="N147" s="9">
        <v>29</v>
      </c>
      <c r="O147" s="34">
        <f t="shared" si="154"/>
        <v>194.98445997580458</v>
      </c>
      <c r="P147" s="33" t="str">
        <f t="shared" ref="P147:P210" si="155">COMPLEX(Adc,0)</f>
        <v>32,2315671197498</v>
      </c>
      <c r="Q147" s="4" t="str">
        <f t="shared" ref="Q147:Q210" si="156">IMSUM(COMPLEX(1,0),IMDIV(COMPLEX(0,2*PI()*O147),COMPLEX(wp_lf,0)))</f>
        <v>1+0,456928522914352i</v>
      </c>
      <c r="R147" s="4">
        <f t="shared" si="117"/>
        <v>1.099446986012828</v>
      </c>
      <c r="S147" s="4">
        <f t="shared" si="118"/>
        <v>0.42860072784578918</v>
      </c>
      <c r="T147" s="4" t="str">
        <f t="shared" ref="T147:T210" si="157">IMSUM(COMPLEX(1,0),IMDIV(COMPLEX(0,2*PI()*O147),COMPLEX(wz_esr,0)))</f>
        <v>1+0,000551305572321745i</v>
      </c>
      <c r="U147" s="4">
        <f t="shared" si="119"/>
        <v>1.0000001519689055</v>
      </c>
      <c r="V147" s="4">
        <f t="shared" si="120"/>
        <v>5.5130551646754796E-4</v>
      </c>
      <c r="W147" t="str">
        <f t="shared" ref="W147:W210" si="158">IMSUB(COMPLEX(1,0),IMDIV(COMPLEX(0,2*PI()*O147),COMPLEX(wz_rhp,0)))</f>
        <v>1-0,00325032763727105i</v>
      </c>
      <c r="X147" s="4">
        <f t="shared" si="121"/>
        <v>1.0000052823009236</v>
      </c>
      <c r="Y147" s="4">
        <f t="shared" si="122"/>
        <v>-3.2503161911742536E-3</v>
      </c>
      <c r="Z147" t="str">
        <f t="shared" ref="Z147:Z210" si="159">IMSUM(COMPLEX(1,0),IMDIV(COMPLEX(0,2*PI()*O147),COMPLEX(Q*(wsl/2),0)),IMDIV(IMPOWER(COMPLEX(0,2*PI()*O147),2),IMPOWER(COMPLEX(wsl/2,0),2)))</f>
        <v>0,999999214484718+0,00421368232043892i</v>
      </c>
      <c r="AA147" s="4">
        <f t="shared" si="123"/>
        <v>1.000008092011635</v>
      </c>
      <c r="AB147" s="4">
        <f t="shared" si="124"/>
        <v>4.2136606924170223E-3</v>
      </c>
      <c r="AC147" s="47" t="str">
        <f t="shared" si="125"/>
        <v>26,5795332875841-12,3677507493805i</v>
      </c>
      <c r="AD147" s="20">
        <f t="shared" si="126"/>
        <v>29.342119488353603</v>
      </c>
      <c r="AE147" s="43">
        <f t="shared" si="127"/>
        <v>-24.953079696296125</v>
      </c>
      <c r="AF147" t="str">
        <f t="shared" ref="AF147:AF210" si="160">COMPLEX($B$72,0)</f>
        <v>77,9756878975879</v>
      </c>
      <c r="AG147" t="str">
        <f t="shared" ref="AG147:AG210" si="161">IMSUM(COMPLEX(1,0),IMDIV(COMPLEX(0,2*PI()*O147),COMPLEX(wp_lf_DCM,0)))</f>
        <v>1+0,466988249496065i</v>
      </c>
      <c r="AH147">
        <f t="shared" si="128"/>
        <v>1.1036657216600501</v>
      </c>
      <c r="AI147">
        <f t="shared" si="129"/>
        <v>0.43689120075979859</v>
      </c>
      <c r="AJ147" t="str">
        <f t="shared" ref="AJ147:AJ210" si="162">IMSUM(COMPLEX(1,0),IMDIV(COMPLEX(0,2*PI()*O147),COMPLEX(wz1_dcm,0)))</f>
        <v>1+0,000551305572321745i</v>
      </c>
      <c r="AK147">
        <f t="shared" si="130"/>
        <v>1.0000001519689055</v>
      </c>
      <c r="AL147">
        <f t="shared" si="131"/>
        <v>5.5130551646754796E-4</v>
      </c>
      <c r="AM147" t="str">
        <f t="shared" ref="AM147:AM210" si="163">IMSUB(COMPLEX(1,0),IMDIV(COMPLEX(0,2*PI()*O147),COMPLEX(wz2_dcm,0)))</f>
        <v>1-0,00137311384955255i</v>
      </c>
      <c r="AN147">
        <f t="shared" si="132"/>
        <v>1.0000009427203775</v>
      </c>
      <c r="AO147">
        <f t="shared" si="133"/>
        <v>-1.3731129865781817E-3</v>
      </c>
      <c r="AP147" s="41" t="str">
        <f t="shared" si="134"/>
        <v>63,9908283462973-29,9470459789776i</v>
      </c>
      <c r="AQ147">
        <f t="shared" si="135"/>
        <v>36.982442720333871</v>
      </c>
      <c r="AR147" s="43">
        <f t="shared" si="136"/>
        <v>-25.0791080095489</v>
      </c>
      <c r="AS147" t="str">
        <f t="shared" ref="AS147:AS210" si="164">COMPLEX(Adc_ea,0)</f>
        <v>-0,0000166666666666667</v>
      </c>
      <c r="AT147" t="str">
        <f t="shared" ref="AT147:AT210" si="165">COMPLEX(0,2*PI()*O147*wp0_ea)</f>
        <v>8,38842056374886E-06i</v>
      </c>
      <c r="AU147">
        <f t="shared" si="137"/>
        <v>8.3884205637488603E-6</v>
      </c>
      <c r="AV147">
        <f t="shared" si="138"/>
        <v>1.5707963267948966</v>
      </c>
      <c r="AW147" t="str">
        <f t="shared" ref="AW147:AW210" si="166">IMSUM(COMPLEX(1,0),IMDIV(COMPLEX(0,2*PI()*O147),COMPLEX(wp1_ea,0)))</f>
        <v>1+0,00313948675792487i</v>
      </c>
      <c r="AX147">
        <f t="shared" si="139"/>
        <v>1.0000049281764081</v>
      </c>
      <c r="AY147">
        <f t="shared" si="140"/>
        <v>3.1394764433307363E-3</v>
      </c>
      <c r="AZ147" t="str">
        <f t="shared" ref="AZ147:AZ210" si="167">IMSUM(COMPLEX(1,0),IMDIV(COMPLEX(0,2*PI()*O147),COMPLEX(wz_ea,0)))</f>
        <v>1+0,457363102798119i</v>
      </c>
      <c r="BA147">
        <f t="shared" si="141"/>
        <v>1.0996276678044814</v>
      </c>
      <c r="BB147">
        <f t="shared" si="142"/>
        <v>0.42896018710677414</v>
      </c>
      <c r="BC147" s="41" t="str">
        <f t="shared" si="143"/>
        <v>-0,902472512819264+1,9896991878306i</v>
      </c>
      <c r="BD147">
        <f t="shared" si="144"/>
        <v>6.7882414347493292</v>
      </c>
      <c r="BE147" s="43">
        <f t="shared" si="145"/>
        <v>114.39772955027667</v>
      </c>
      <c r="BF147" s="41" t="str">
        <f t="shared" si="146"/>
        <v>0,620805425724381+64,0468308919382i</v>
      </c>
      <c r="BG147" s="20">
        <f t="shared" si="147"/>
        <v>36.130360923102927</v>
      </c>
      <c r="BH147" s="43">
        <f t="shared" si="148"/>
        <v>89.44464985398055</v>
      </c>
      <c r="BI147" s="41" t="str">
        <f t="shared" si="152"/>
        <v>1,83564940722825+154,348885025397i</v>
      </c>
      <c r="BJ147" s="20">
        <f t="shared" si="149"/>
        <v>43.770684155083195</v>
      </c>
      <c r="BK147" s="43">
        <f t="shared" si="153"/>
        <v>89.318621540727776</v>
      </c>
      <c r="BL147">
        <f t="shared" si="150"/>
        <v>36.130360923102927</v>
      </c>
      <c r="BM147" s="43">
        <f t="shared" si="151"/>
        <v>89.44464985398055</v>
      </c>
    </row>
    <row r="148" spans="14:65" x14ac:dyDescent="0.25">
      <c r="N148" s="9">
        <v>30</v>
      </c>
      <c r="O148" s="34">
        <f t="shared" si="154"/>
        <v>199.52623149688802</v>
      </c>
      <c r="P148" s="33" t="str">
        <f t="shared" si="155"/>
        <v>32,2315671197498</v>
      </c>
      <c r="Q148" s="4" t="str">
        <f t="shared" si="156"/>
        <v>1+0,467571755471453i</v>
      </c>
      <c r="R148" s="4">
        <f t="shared" ref="R148:R211" si="168">IMABS(Q148)</f>
        <v>1.1039127440675085</v>
      </c>
      <c r="S148" s="4">
        <f t="shared" ref="S148:S211" si="169">IMARGUMENT(Q148)</f>
        <v>0.43737013184186579</v>
      </c>
      <c r="T148" s="4" t="str">
        <f t="shared" si="157"/>
        <v>1+0,000564147128762173i</v>
      </c>
      <c r="U148" s="4">
        <f t="shared" ref="U148:U211" si="170">IMABS(T148)</f>
        <v>1.0000001591309788</v>
      </c>
      <c r="V148" s="4">
        <f t="shared" ref="V148:V211" si="171">IMARGUMENT(T148)</f>
        <v>5.6414706891332316E-4</v>
      </c>
      <c r="W148" t="str">
        <f t="shared" si="158"/>
        <v>1-0,00332603749383593i</v>
      </c>
      <c r="X148" s="4">
        <f t="shared" ref="X148:X211" si="172">IMABS(W148)</f>
        <v>1.0000055312474079</v>
      </c>
      <c r="Y148" s="4">
        <f t="shared" ref="Y148:Y211" si="173">IMARGUMENT(W148)</f>
        <v>-3.3260252291259064E-3</v>
      </c>
      <c r="Z148" t="str">
        <f t="shared" si="159"/>
        <v>0,999999177464524+0,00431183159020246i</v>
      </c>
      <c r="AA148" s="4">
        <f t="shared" ref="AA148:AA211" si="174">IMABS(Z148)</f>
        <v>1.0000084733747943</v>
      </c>
      <c r="AB148" s="4">
        <f t="shared" ref="AB148:AB211" si="175">IMARGUMENT(Z148)</f>
        <v>4.311808415370039E-3</v>
      </c>
      <c r="AC148" s="47" t="str">
        <f t="shared" ref="AC148:AC211" si="176">(IMDIV(IMPRODUCT(P148,T148,W148),IMPRODUCT(Q148,Z148)))</f>
        <v>26,3609488736515-12,5536286085207i</v>
      </c>
      <c r="AD148" s="20">
        <f t="shared" ref="AD148:AD211" si="177">20*LOG(IMABS(AC148))</f>
        <v>29.306909320217798</v>
      </c>
      <c r="AE148" s="43">
        <f t="shared" ref="AE148:AE211" si="178">(180/PI())*IMARGUMENT(AC148)</f>
        <v>-25.464755025998478</v>
      </c>
      <c r="AF148" t="str">
        <f t="shared" si="160"/>
        <v>77,9756878975879</v>
      </c>
      <c r="AG148" t="str">
        <f t="shared" si="161"/>
        <v>1+0,47786580318678i</v>
      </c>
      <c r="AH148">
        <f t="shared" ref="AH148:AH211" si="179">IMABS(AG148)</f>
        <v>1.1083121066988966</v>
      </c>
      <c r="AI148">
        <f t="shared" ref="AI148:AI211" si="180">IMARGUMENT(AG148)</f>
        <v>0.44578397625300858</v>
      </c>
      <c r="AJ148" t="str">
        <f t="shared" si="162"/>
        <v>1+0,000564147128762173i</v>
      </c>
      <c r="AK148">
        <f t="shared" ref="AK148:AK211" si="181">IMABS(AJ148)</f>
        <v>1.0000001591309788</v>
      </c>
      <c r="AL148">
        <f t="shared" ref="AL148:AL211" si="182">IMARGUMENT(AJ148)</f>
        <v>5.6414706891332316E-4</v>
      </c>
      <c r="AM148" t="str">
        <f t="shared" si="163"/>
        <v>1-0,00140509777985078i</v>
      </c>
      <c r="AN148">
        <f t="shared" ref="AN148:AN211" si="183">IMABS(AM148)</f>
        <v>1.0000009871493982</v>
      </c>
      <c r="AO148">
        <f t="shared" ref="AO148:AO211" si="184">IMARGUMENT(AM148)</f>
        <v>-1.4050968551571337E-3</v>
      </c>
      <c r="AP148" s="41" t="str">
        <f t="shared" ref="AP148:AP211" si="185">(IMDIV(IMPRODUCT(AF148,AJ148,AM148),IMPRODUCT(AG148)))</f>
        <v>63,4542686905924-30,3881987789662i</v>
      </c>
      <c r="AQ148">
        <f t="shared" ref="AQ148:AQ211" si="186">20*LOG(IMABS(AP148))</f>
        <v>36.945952705927276</v>
      </c>
      <c r="AR148" s="43">
        <f t="shared" ref="AR148:AR211" si="187">(180/PI())*IMARGUMENT(AP148)</f>
        <v>-25.589723287391671</v>
      </c>
      <c r="AS148" t="str">
        <f t="shared" si="164"/>
        <v>-0,0000166666666666667</v>
      </c>
      <c r="AT148" t="str">
        <f t="shared" si="165"/>
        <v>8,58381197918798E-06i</v>
      </c>
      <c r="AU148">
        <f t="shared" ref="AU148:AU211" si="188">IMABS(AT148)</f>
        <v>8.5838119791879806E-6</v>
      </c>
      <c r="AV148">
        <f t="shared" ref="AV148:AV211" si="189">IMARGUMENT(AT148)</f>
        <v>1.5707963267948966</v>
      </c>
      <c r="AW148" t="str">
        <f t="shared" si="166"/>
        <v>1+0,00321261479874275i</v>
      </c>
      <c r="AX148">
        <f t="shared" ref="AX148:AX211" si="190">IMABS(AW148)</f>
        <v>1.0000051604336075</v>
      </c>
      <c r="AY148">
        <f t="shared" ref="AY148:AY211" si="191">IMARGUMENT(AW148)</f>
        <v>3.2126037464590904E-3</v>
      </c>
      <c r="AZ148" t="str">
        <f t="shared" si="167"/>
        <v>1+0,468016458021098i</v>
      </c>
      <c r="BA148">
        <f t="shared" ref="BA148:BA211" si="192">IMABS(AZ148)</f>
        <v>1.104101175154983</v>
      </c>
      <c r="BB148">
        <f t="shared" ref="BB148:BB211" si="193">IMARGUMENT(AZ148)</f>
        <v>0.4377349916369434</v>
      </c>
      <c r="BC148" s="41" t="str">
        <f t="shared" ref="BC148:BC211" si="194">IMPRODUCT(AS148,IMDIV(AZ148,IMPRODUCT(AT148,AW148)))</f>
        <v>-0,90247209361+1,94453859334692i</v>
      </c>
      <c r="BD148">
        <f t="shared" ref="BD148:BD211" si="195">20*LOG(IMABS(BC148))</f>
        <v>6.6235036874463979</v>
      </c>
      <c r="BE148" s="43">
        <f t="shared" ref="BE148:BE211" si="196">(180/PI())*IMARGUMENT(BC148)</f>
        <v>114.89629893007134</v>
      </c>
      <c r="BF148" s="41" t="str">
        <f t="shared" ref="BF148:BF211" si="197">IMPRODUCT(AC148,BC148)</f>
        <v>0,620994596262054+62,5891819347944i</v>
      </c>
      <c r="BG148" s="20">
        <f t="shared" ref="BG148:BG211" si="198">20*LOG(IMABS(BF148))</f>
        <v>35.9304130076642</v>
      </c>
      <c r="BH148" s="43">
        <f t="shared" ref="BH148:BH211" si="199">(180/PI())*IMARGUMENT(BF148)</f>
        <v>89.431543904072853</v>
      </c>
      <c r="BI148" s="41" t="str">
        <f t="shared" si="152"/>
        <v>1,82531859430712+150,813775754553i</v>
      </c>
      <c r="BJ148" s="20">
        <f t="shared" ref="BJ148:BJ211" si="200">20*LOG(IMABS(BI148))</f>
        <v>43.569456393373699</v>
      </c>
      <c r="BK148" s="43">
        <f t="shared" si="153"/>
        <v>89.306575642679661</v>
      </c>
      <c r="BL148">
        <f t="shared" ref="BL148:BL211" si="201">IF($B$31=0,BJ148,BG148)</f>
        <v>35.9304130076642</v>
      </c>
      <c r="BM148" s="43">
        <f t="shared" ref="BM148:BM211" si="202">IF($B$31=0,BK148,BH148)</f>
        <v>89.431543904072853</v>
      </c>
    </row>
    <row r="149" spans="14:65" x14ac:dyDescent="0.25">
      <c r="N149" s="9">
        <v>31</v>
      </c>
      <c r="O149" s="34">
        <f t="shared" si="154"/>
        <v>204.17379446695315</v>
      </c>
      <c r="P149" s="33" t="str">
        <f t="shared" si="155"/>
        <v>32,2315671197498</v>
      </c>
      <c r="Q149" s="4" t="str">
        <f t="shared" si="156"/>
        <v>1+0,478462900762347i</v>
      </c>
      <c r="R149" s="4">
        <f t="shared" si="168"/>
        <v>1.1085696854081477</v>
      </c>
      <c r="S149" s="4">
        <f t="shared" si="169"/>
        <v>0.44626995832604216</v>
      </c>
      <c r="T149" s="4" t="str">
        <f t="shared" si="157"/>
        <v>1+0,000577287803477638i</v>
      </c>
      <c r="U149" s="4">
        <f t="shared" si="170"/>
        <v>1.00000016663059</v>
      </c>
      <c r="V149" s="4">
        <f t="shared" si="171"/>
        <v>5.7728773934844066E-4</v>
      </c>
      <c r="W149" t="str">
        <f t="shared" si="158"/>
        <v>1-0,00340351085950534i</v>
      </c>
      <c r="X149" s="4">
        <f t="shared" si="172"/>
        <v>1.0000057919263121</v>
      </c>
      <c r="Y149" s="4">
        <f t="shared" si="173"/>
        <v>-3.4034977176358875E-3</v>
      </c>
      <c r="Z149" t="str">
        <f t="shared" si="159"/>
        <v>0,999999138699621+0,00441226705014894i</v>
      </c>
      <c r="AA149" s="4">
        <f t="shared" si="174"/>
        <v>1.0000088727108902</v>
      </c>
      <c r="AB149" s="4">
        <f t="shared" si="175"/>
        <v>4.4122422178804769E-3</v>
      </c>
      <c r="AC149" s="47" t="str">
        <f t="shared" si="176"/>
        <v>26,1358145203529-12,7383215697668i</v>
      </c>
      <c r="AD149" s="20">
        <f t="shared" si="177"/>
        <v>29.27034315547338</v>
      </c>
      <c r="AE149" s="43">
        <f t="shared" si="178"/>
        <v>-25.984117896608932</v>
      </c>
      <c r="AF149" t="str">
        <f t="shared" si="160"/>
        <v>77,9756878975879</v>
      </c>
      <c r="AG149" t="str">
        <f t="shared" si="161"/>
        <v>1+0,488996727651645i</v>
      </c>
      <c r="AH149">
        <f t="shared" si="179"/>
        <v>1.1131566824369412</v>
      </c>
      <c r="AI149">
        <f t="shared" si="180"/>
        <v>0.45480630718542608</v>
      </c>
      <c r="AJ149" t="str">
        <f t="shared" si="162"/>
        <v>1+0,000577287803477638i</v>
      </c>
      <c r="AK149">
        <f t="shared" si="181"/>
        <v>1.00000016663059</v>
      </c>
      <c r="AL149">
        <f t="shared" si="182"/>
        <v>5.7728773934844066E-4</v>
      </c>
      <c r="AM149" t="str">
        <f t="shared" si="163"/>
        <v>1-0,00143782671159054i</v>
      </c>
      <c r="AN149">
        <f t="shared" si="183"/>
        <v>1.0000010336722922</v>
      </c>
      <c r="AO149">
        <f t="shared" si="184"/>
        <v>-1.437825720763502E-3</v>
      </c>
      <c r="AP149" s="41" t="str">
        <f t="shared" si="185"/>
        <v>62,9019617161828-30,8259545554052i</v>
      </c>
      <c r="AQ149">
        <f t="shared" si="186"/>
        <v>36.908068765423742</v>
      </c>
      <c r="AR149" s="43">
        <f t="shared" si="187"/>
        <v>-26.107787092101166</v>
      </c>
      <c r="AS149" t="str">
        <f t="shared" si="164"/>
        <v>-0,0000166666666666667</v>
      </c>
      <c r="AT149" t="str">
        <f t="shared" si="165"/>
        <v>8,78375464535866E-06i</v>
      </c>
      <c r="AU149">
        <f t="shared" si="188"/>
        <v>8.7837546453586594E-6</v>
      </c>
      <c r="AV149">
        <f t="shared" si="189"/>
        <v>1.5707963267948966</v>
      </c>
      <c r="AW149" t="str">
        <f t="shared" si="166"/>
        <v>1+0,00328744621045089i</v>
      </c>
      <c r="AX149">
        <f t="shared" si="190"/>
        <v>1.0000054036366937</v>
      </c>
      <c r="AY149">
        <f t="shared" si="191"/>
        <v>3.287434367719038E-3</v>
      </c>
      <c r="AZ149" t="str">
        <f t="shared" si="167"/>
        <v>1+0,478917961765048i</v>
      </c>
      <c r="BA149">
        <f t="shared" si="192"/>
        <v>1.1087661674587606</v>
      </c>
      <c r="BB149">
        <f t="shared" si="193"/>
        <v>0.44664018411344625</v>
      </c>
      <c r="BC149" s="41" t="str">
        <f t="shared" si="194"/>
        <v>-0,902471654644425+1,90040901883749i</v>
      </c>
      <c r="BD149">
        <f t="shared" si="195"/>
        <v>6.4601234434537611</v>
      </c>
      <c r="BE149" s="43">
        <f t="shared" si="196"/>
        <v>115.4022413959499</v>
      </c>
      <c r="BF149" s="41" t="str">
        <f t="shared" si="197"/>
        <v>0,621189420374289+61,1647117736027i</v>
      </c>
      <c r="BG149" s="20">
        <f t="shared" si="198"/>
        <v>35.730466598927137</v>
      </c>
      <c r="BH149" s="43">
        <f t="shared" si="199"/>
        <v>89.418123499340979</v>
      </c>
      <c r="BI149" s="41" t="str">
        <f t="shared" si="152"/>
        <v>1,81468458098289+147,359005561615i</v>
      </c>
      <c r="BJ149" s="20">
        <f t="shared" si="200"/>
        <v>43.368192208877531</v>
      </c>
      <c r="BK149" s="43">
        <f t="shared" si="153"/>
        <v>89.294454303848752</v>
      </c>
      <c r="BL149">
        <f t="shared" si="201"/>
        <v>35.730466598927137</v>
      </c>
      <c r="BM149" s="43">
        <f t="shared" si="202"/>
        <v>89.418123499340979</v>
      </c>
    </row>
    <row r="150" spans="14:65" x14ac:dyDescent="0.25">
      <c r="N150" s="9">
        <v>32</v>
      </c>
      <c r="O150" s="34">
        <f t="shared" si="154"/>
        <v>208.92961308540396</v>
      </c>
      <c r="P150" s="33" t="str">
        <f t="shared" si="155"/>
        <v>32,2315671197498</v>
      </c>
      <c r="Q150" s="4" t="str">
        <f t="shared" si="156"/>
        <v>1+0,489607733416434i</v>
      </c>
      <c r="R150" s="4">
        <f t="shared" si="168"/>
        <v>1.1134252254288017</v>
      </c>
      <c r="S150" s="4">
        <f t="shared" si="169"/>
        <v>0.45529928567660571</v>
      </c>
      <c r="T150" s="4" t="str">
        <f t="shared" si="157"/>
        <v>1+0,000590734563827819i</v>
      </c>
      <c r="U150" s="4">
        <f t="shared" si="170"/>
        <v>1.0000001744836471</v>
      </c>
      <c r="V150" s="4">
        <f t="shared" si="171"/>
        <v>5.9073449511214647E-4</v>
      </c>
      <c r="W150" t="str">
        <f t="shared" si="158"/>
        <v>1-0,00348278881168328i</v>
      </c>
      <c r="X150" s="4">
        <f t="shared" si="172"/>
        <v>1.000006064890562</v>
      </c>
      <c r="Y150" s="4">
        <f t="shared" si="173"/>
        <v>-3.4827747299210677E-3</v>
      </c>
      <c r="Z150" t="str">
        <f t="shared" si="159"/>
        <v>0,999999098107785+0,00451504195248872i</v>
      </c>
      <c r="AA150" s="4">
        <f t="shared" si="174"/>
        <v>1.000009290866948</v>
      </c>
      <c r="AB150" s="4">
        <f t="shared" si="175"/>
        <v>4.5150153442469866E-3</v>
      </c>
      <c r="AC150" s="47" t="str">
        <f t="shared" si="176"/>
        <v>25,904080851173-12,9215764092715i</v>
      </c>
      <c r="AD150" s="20">
        <f t="shared" si="177"/>
        <v>29.232380802836428</v>
      </c>
      <c r="AE150" s="43">
        <f t="shared" si="178"/>
        <v>-26.51112050788932</v>
      </c>
      <c r="AF150" t="str">
        <f t="shared" si="160"/>
        <v>77,9756878975879</v>
      </c>
      <c r="AG150" t="str">
        <f t="shared" si="161"/>
        <v>1+0,500386924654151i</v>
      </c>
      <c r="AH150">
        <f t="shared" si="179"/>
        <v>1.1182070802694997</v>
      </c>
      <c r="AI150">
        <f t="shared" si="180"/>
        <v>0.46395710081423869</v>
      </c>
      <c r="AJ150" t="str">
        <f t="shared" si="162"/>
        <v>1+0,000590734563827819i</v>
      </c>
      <c r="AK150">
        <f t="shared" si="181"/>
        <v>1.0000001744836471</v>
      </c>
      <c r="AL150">
        <f t="shared" si="182"/>
        <v>5.9073449511214647E-4</v>
      </c>
      <c r="AM150" t="str">
        <f t="shared" si="163"/>
        <v>1-0,00147131799808469i</v>
      </c>
      <c r="AN150">
        <f t="shared" si="183"/>
        <v>1.0000010823877399</v>
      </c>
      <c r="AO150">
        <f t="shared" si="184"/>
        <v>-1.4713169363944525E-3</v>
      </c>
      <c r="AP150" s="41" t="str">
        <f t="shared" si="185"/>
        <v>62,3338153851696-31,259690281582i</v>
      </c>
      <c r="AQ150">
        <f t="shared" si="186"/>
        <v>36.868750456453988</v>
      </c>
      <c r="AR150" s="43">
        <f t="shared" si="187"/>
        <v>-26.63323740918031</v>
      </c>
      <c r="AS150" t="str">
        <f t="shared" si="164"/>
        <v>-0,0000166666666666667</v>
      </c>
      <c r="AT150" t="str">
        <f t="shared" si="165"/>
        <v>8,98835457450903E-06i</v>
      </c>
      <c r="AU150">
        <f t="shared" si="188"/>
        <v>8.9883545745090303E-6</v>
      </c>
      <c r="AV150">
        <f t="shared" si="189"/>
        <v>1.5707963267948966</v>
      </c>
      <c r="AW150" t="str">
        <f t="shared" si="166"/>
        <v>1+0,00336402066965434i</v>
      </c>
      <c r="AX150">
        <f t="shared" si="190"/>
        <v>1.0000056583015249</v>
      </c>
      <c r="AY150">
        <f t="shared" si="191"/>
        <v>3.364007979942412E-3</v>
      </c>
      <c r="AZ150" t="str">
        <f t="shared" si="167"/>
        <v>1+0,490073394151559i</v>
      </c>
      <c r="BA150">
        <f t="shared" si="192"/>
        <v>1.1136300694823347</v>
      </c>
      <c r="BB150">
        <f t="shared" si="193"/>
        <v>0.45567483555385069</v>
      </c>
      <c r="BC150" s="41" t="str">
        <f t="shared" si="194"/>
        <v>-0,902471194991509+1,85728706620867i</v>
      </c>
      <c r="BD150">
        <f t="shared" si="195"/>
        <v>6.2981408995602877</v>
      </c>
      <c r="BE150" s="43">
        <f t="shared" si="196"/>
        <v>115.91550144805444</v>
      </c>
      <c r="BF150" s="41" t="str">
        <f t="shared" si="197"/>
        <v>0,621389939052264+59,7726648301566i</v>
      </c>
      <c r="BG150" s="20">
        <f t="shared" si="198"/>
        <v>35.530521702396712</v>
      </c>
      <c r="BH150" s="43">
        <f t="shared" si="199"/>
        <v>89.40438094016514</v>
      </c>
      <c r="BI150" s="41" t="str">
        <f t="shared" si="152"/>
        <v>1,80374559463699+143,982759145798i</v>
      </c>
      <c r="BJ150" s="20">
        <f t="shared" si="200"/>
        <v>43.166891356014261</v>
      </c>
      <c r="BK150" s="43">
        <f t="shared" si="153"/>
        <v>89.282264038874146</v>
      </c>
      <c r="BL150">
        <f t="shared" si="201"/>
        <v>35.530521702396712</v>
      </c>
      <c r="BM150" s="43">
        <f t="shared" si="202"/>
        <v>89.40438094016514</v>
      </c>
    </row>
    <row r="151" spans="14:65" x14ac:dyDescent="0.25">
      <c r="N151" s="9">
        <v>33</v>
      </c>
      <c r="O151" s="34">
        <f t="shared" si="154"/>
        <v>213.79620895022339</v>
      </c>
      <c r="P151" s="33" t="str">
        <f t="shared" si="155"/>
        <v>32,2315671197498</v>
      </c>
      <c r="Q151" s="4" t="str">
        <f t="shared" si="156"/>
        <v>1+0,501012162571499i</v>
      </c>
      <c r="R151" s="4">
        <f t="shared" si="168"/>
        <v>1.1184870079909601</v>
      </c>
      <c r="S151" s="4">
        <f t="shared" si="169"/>
        <v>0.46445701118254124</v>
      </c>
      <c r="T151" s="4" t="str">
        <f t="shared" si="157"/>
        <v>1+0,000604494539463034i</v>
      </c>
      <c r="U151" s="4">
        <f t="shared" si="170"/>
        <v>1.0000001827068075</v>
      </c>
      <c r="V151" s="4">
        <f t="shared" si="171"/>
        <v>6.0449446583286514E-4</v>
      </c>
      <c r="W151" t="str">
        <f t="shared" si="158"/>
        <v>1-0,00356391338458931i</v>
      </c>
      <c r="X151" s="4">
        <f t="shared" si="172"/>
        <v>1.0000063507191406</v>
      </c>
      <c r="Y151" s="4">
        <f t="shared" si="173"/>
        <v>-3.5638982957144232E-3</v>
      </c>
      <c r="Z151" t="str">
        <f t="shared" si="159"/>
        <v>0,999999055602914+0,0046202107898353i</v>
      </c>
      <c r="AA151" s="4">
        <f t="shared" si="174"/>
        <v>1.0000097287299072</v>
      </c>
      <c r="AB151" s="4">
        <f t="shared" si="175"/>
        <v>4.6201822786055488E-3</v>
      </c>
      <c r="AC151" s="47" t="str">
        <f t="shared" si="176"/>
        <v>25,6657099524012-13,1031316657879i</v>
      </c>
      <c r="AD151" s="20">
        <f t="shared" si="177"/>
        <v>29.192981803738878</v>
      </c>
      <c r="AE151" s="43">
        <f t="shared" si="178"/>
        <v>-27.045704800492313</v>
      </c>
      <c r="AF151" t="str">
        <f t="shared" si="160"/>
        <v>77,9756878975879</v>
      </c>
      <c r="AG151" t="str">
        <f t="shared" si="161"/>
        <v>1+0,51204243342751i</v>
      </c>
      <c r="AH151">
        <f t="shared" si="179"/>
        <v>1.1234711627942953</v>
      </c>
      <c r="AI151">
        <f t="shared" si="180"/>
        <v>0.4732350779755391</v>
      </c>
      <c r="AJ151" t="str">
        <f t="shared" si="162"/>
        <v>1+0,000604494539463034i</v>
      </c>
      <c r="AK151">
        <f t="shared" si="181"/>
        <v>1.0000001827068075</v>
      </c>
      <c r="AL151">
        <f t="shared" si="182"/>
        <v>6.0449446583286514E-4</v>
      </c>
      <c r="AM151" t="str">
        <f t="shared" si="163"/>
        <v>1-0,00150558939685661i</v>
      </c>
      <c r="AN151">
        <f t="shared" si="183"/>
        <v>1.0000011333990737</v>
      </c>
      <c r="AO151">
        <f t="shared" si="184"/>
        <v>-1.5055882592350941E-3</v>
      </c>
      <c r="AP151" s="41" t="str">
        <f t="shared" si="185"/>
        <v>61,7497668445291-31,6887643700203i</v>
      </c>
      <c r="AQ151">
        <f t="shared" si="186"/>
        <v>36.82795713799505</v>
      </c>
      <c r="AR151" s="43">
        <f t="shared" si="187"/>
        <v>-27.16600155685019</v>
      </c>
      <c r="AS151" t="str">
        <f t="shared" si="164"/>
        <v>-0,0000166666666666667</v>
      </c>
      <c r="AT151" t="str">
        <f t="shared" si="165"/>
        <v>9,19772024822975E-06i</v>
      </c>
      <c r="AU151">
        <f t="shared" si="188"/>
        <v>9.1977202482297507E-6</v>
      </c>
      <c r="AV151">
        <f t="shared" si="189"/>
        <v>1.5707963267948966</v>
      </c>
      <c r="AW151" t="str">
        <f t="shared" si="166"/>
        <v>1+0,00344237877714489i</v>
      </c>
      <c r="AX151">
        <f t="shared" si="190"/>
        <v>1.00000592496827</v>
      </c>
      <c r="AY151">
        <f t="shared" si="191"/>
        <v>3.4423651798779322E-3</v>
      </c>
      <c r="AZ151" t="str">
        <f t="shared" si="167"/>
        <v>1+0,501488669938533i</v>
      </c>
      <c r="BA151">
        <f t="shared" si="192"/>
        <v>1.1187005345831917</v>
      </c>
      <c r="BB151">
        <f t="shared" si="193"/>
        <v>0.46483783564740533</v>
      </c>
      <c r="BC151" s="41" t="str">
        <f t="shared" si="194"/>
        <v>-0,902470713676309+1,81514987162067i</v>
      </c>
      <c r="BD151">
        <f t="shared" si="195"/>
        <v>6.1375965166174424</v>
      </c>
      <c r="BE151" s="43">
        <f t="shared" si="196"/>
        <v>116.4360131442423</v>
      </c>
      <c r="BF151" s="41" t="str">
        <f t="shared" si="197"/>
        <v>0,621596183230984+58,4123027109726i</v>
      </c>
      <c r="BG151" s="20">
        <f t="shared" si="198"/>
        <v>35.330578320356317</v>
      </c>
      <c r="BH151" s="43">
        <f t="shared" si="199"/>
        <v>89.390308343749993</v>
      </c>
      <c r="BI151" s="41" t="str">
        <f t="shared" si="152"/>
        <v>1,79250042453215+140,683263156986i</v>
      </c>
      <c r="BJ151" s="20">
        <f t="shared" si="200"/>
        <v>42.965553654612506</v>
      </c>
      <c r="BK151" s="43">
        <f t="shared" si="153"/>
        <v>89.270011587392119</v>
      </c>
      <c r="BL151">
        <f t="shared" si="201"/>
        <v>35.330578320356317</v>
      </c>
      <c r="BM151" s="43">
        <f t="shared" si="202"/>
        <v>89.390308343749993</v>
      </c>
    </row>
    <row r="152" spans="14:65" x14ac:dyDescent="0.25">
      <c r="N152" s="9">
        <v>34</v>
      </c>
      <c r="O152" s="34">
        <f t="shared" si="154"/>
        <v>218.77616239495524</v>
      </c>
      <c r="P152" s="33" t="str">
        <f t="shared" si="155"/>
        <v>32,2315671197498</v>
      </c>
      <c r="Q152" s="4" t="str">
        <f t="shared" si="156"/>
        <v>1+0,512682235006842i</v>
      </c>
      <c r="R152" s="4">
        <f t="shared" si="168"/>
        <v>1.1237629083092264</v>
      </c>
      <c r="S152" s="4">
        <f t="shared" si="169"/>
        <v>0.47374184541558345</v>
      </c>
      <c r="T152" s="4" t="str">
        <f t="shared" si="157"/>
        <v>1+0,000618575026104505i</v>
      </c>
      <c r="U152" s="4">
        <f t="shared" si="170"/>
        <v>1.0000001913175132</v>
      </c>
      <c r="V152" s="4">
        <f t="shared" si="171"/>
        <v>6.185749472083584E-4</v>
      </c>
      <c r="W152" t="str">
        <f t="shared" si="158"/>
        <v>1-0,00364692759154583i</v>
      </c>
      <c r="X152" s="4">
        <f t="shared" si="172"/>
        <v>1.0000066500183176</v>
      </c>
      <c r="Y152" s="4">
        <f t="shared" si="173"/>
        <v>-3.646911423530901E-3</v>
      </c>
      <c r="Z152" t="str">
        <f t="shared" si="159"/>
        <v>0,999999011094851+0,0047278293240984i</v>
      </c>
      <c r="AA152" s="4">
        <f t="shared" si="174"/>
        <v>1.000010187228509</v>
      </c>
      <c r="AB152" s="4">
        <f t="shared" si="175"/>
        <v>4.7277987737820715E-3</v>
      </c>
      <c r="AC152" s="47" t="str">
        <f t="shared" si="176"/>
        <v>25,4206761801527-13,2827181304147i</v>
      </c>
      <c r="AD152" s="20">
        <f t="shared" si="177"/>
        <v>29.1521055048524</v>
      </c>
      <c r="AE152" s="43">
        <f t="shared" si="178"/>
        <v>-27.58780213621564</v>
      </c>
      <c r="AF152" t="str">
        <f t="shared" si="160"/>
        <v>77,9756878975879</v>
      </c>
      <c r="AG152" t="str">
        <f t="shared" si="161"/>
        <v>1+0,523969433876756i</v>
      </c>
      <c r="AH152">
        <f t="shared" si="179"/>
        <v>1.1289570264793642</v>
      </c>
      <c r="AI152">
        <f t="shared" si="180"/>
        <v>0.48263876780612791</v>
      </c>
      <c r="AJ152" t="str">
        <f t="shared" si="162"/>
        <v>1+0,000618575026104505i</v>
      </c>
      <c r="AK152">
        <f t="shared" si="181"/>
        <v>1.0000001913175132</v>
      </c>
      <c r="AL152">
        <f t="shared" si="182"/>
        <v>6.185749472083584E-4</v>
      </c>
      <c r="AM152" t="str">
        <f t="shared" si="163"/>
        <v>1-0,00154065907905557i</v>
      </c>
      <c r="AN152">
        <f t="shared" si="183"/>
        <v>1.0000011868144947</v>
      </c>
      <c r="AO152">
        <f t="shared" si="184"/>
        <v>-1.5406578600722317E-3</v>
      </c>
      <c r="AP152" s="41" t="str">
        <f t="shared" si="185"/>
        <v>61,1497843257331-32,1125180131684i</v>
      </c>
      <c r="AQ152">
        <f t="shared" si="186"/>
        <v>36.785648047537059</v>
      </c>
      <c r="AR152" s="43">
        <f t="shared" si="187"/>
        <v>-27.7059958839539</v>
      </c>
      <c r="AS152" t="str">
        <f t="shared" si="164"/>
        <v>-0,0000166666666666667</v>
      </c>
      <c r="AT152" t="str">
        <f t="shared" si="165"/>
        <v>0,0000094119626749723i</v>
      </c>
      <c r="AU152">
        <f t="shared" si="188"/>
        <v>9.4119626749723004E-6</v>
      </c>
      <c r="AV152">
        <f t="shared" si="189"/>
        <v>1.5707963267948966</v>
      </c>
      <c r="AW152" t="str">
        <f t="shared" si="166"/>
        <v>1+0,00352256207942836i</v>
      </c>
      <c r="AX152">
        <f t="shared" si="190"/>
        <v>1.0000062042025557</v>
      </c>
      <c r="AY152">
        <f t="shared" si="191"/>
        <v>3.5225475096991987E-3</v>
      </c>
      <c r="AZ152" t="str">
        <f t="shared" si="167"/>
        <v>1+0,513169841656297i</v>
      </c>
      <c r="BA152">
        <f t="shared" si="192"/>
        <v>1.1239854475861994</v>
      </c>
      <c r="BB152">
        <f t="shared" si="193"/>
        <v>0.4741278871413675</v>
      </c>
      <c r="BC152" s="41" t="str">
        <f t="shared" si="194"/>
        <v>-0,902470209677977+1,77397509336474i</v>
      </c>
      <c r="BD152">
        <f t="shared" si="195"/>
        <v>5.9785309467963854</v>
      </c>
      <c r="BE152" s="43">
        <f t="shared" si="196"/>
        <v>116.96369977721527</v>
      </c>
      <c r="BF152" s="41" t="str">
        <f t="shared" si="197"/>
        <v>0,621808173081583+57,08290381633i</v>
      </c>
      <c r="BG152" s="20">
        <f t="shared" si="198"/>
        <v>35.130636451648783</v>
      </c>
      <c r="BH152" s="43">
        <f t="shared" si="199"/>
        <v>89.375897640999639</v>
      </c>
      <c r="BI152" s="41" t="str">
        <f t="shared" si="152"/>
        <v>1,78094845837988+137,458785223108i</v>
      </c>
      <c r="BJ152" s="20">
        <f t="shared" si="200"/>
        <v>42.764178994333442</v>
      </c>
      <c r="BK152" s="43">
        <f t="shared" si="153"/>
        <v>89.257703893261393</v>
      </c>
      <c r="BL152">
        <f t="shared" si="201"/>
        <v>35.130636451648783</v>
      </c>
      <c r="BM152" s="43">
        <f t="shared" si="202"/>
        <v>89.375897640999639</v>
      </c>
    </row>
    <row r="153" spans="14:65" x14ac:dyDescent="0.25">
      <c r="N153" s="9">
        <v>35</v>
      </c>
      <c r="O153" s="34">
        <f t="shared" si="154"/>
        <v>223.87211385683412</v>
      </c>
      <c r="P153" s="33" t="str">
        <f t="shared" si="155"/>
        <v>32,2315671197498</v>
      </c>
      <c r="Q153" s="4" t="str">
        <f t="shared" si="156"/>
        <v>1+0,524624138349337i</v>
      </c>
      <c r="R153" s="4">
        <f t="shared" si="168"/>
        <v>1.1292610356063757</v>
      </c>
      <c r="S153" s="4">
        <f t="shared" si="169"/>
        <v>0.48315230697349737</v>
      </c>
      <c r="T153" s="4" t="str">
        <f t="shared" si="157"/>
        <v>1+0,000632983489412626i</v>
      </c>
      <c r="U153" s="4">
        <f t="shared" si="170"/>
        <v>1.0000002003340289</v>
      </c>
      <c r="V153" s="4">
        <f t="shared" si="171"/>
        <v>6.3298340487388284E-4</v>
      </c>
      <c r="W153" t="str">
        <f t="shared" si="158"/>
        <v>1-0,00373187544778418i</v>
      </c>
      <c r="X153" s="4">
        <f t="shared" si="172"/>
        <v>1.0000069634229343</v>
      </c>
      <c r="Y153" s="4">
        <f t="shared" si="173"/>
        <v>-3.7318581234505716E-3</v>
      </c>
      <c r="Z153" t="str">
        <f t="shared" si="159"/>
        <v>0,999998964489187+0,00483795461604936i</v>
      </c>
      <c r="AA153" s="4">
        <f t="shared" si="174"/>
        <v>1.0000106673352607</v>
      </c>
      <c r="AB153" s="4">
        <f t="shared" si="175"/>
        <v>4.8379218808144459E-3</v>
      </c>
      <c r="AC153" s="47" t="str">
        <f t="shared" si="176"/>
        <v>25,1689669553361-13,4600594124016i</v>
      </c>
      <c r="AD153" s="20">
        <f t="shared" si="177"/>
        <v>29.109711135511166</v>
      </c>
      <c r="AE153" s="43">
        <f t="shared" si="178"/>
        <v>-28.137332999589383</v>
      </c>
      <c r="AF153" t="str">
        <f t="shared" si="160"/>
        <v>77,9756878975879</v>
      </c>
      <c r="AG153" t="str">
        <f t="shared" si="161"/>
        <v>1+0,536174249855399i</v>
      </c>
      <c r="AH153">
        <f t="shared" si="179"/>
        <v>1.1346730040888431</v>
      </c>
      <c r="AI153">
        <f t="shared" si="180"/>
        <v>0.49216650288771696</v>
      </c>
      <c r="AJ153" t="str">
        <f t="shared" si="162"/>
        <v>1+0,000632983489412626i</v>
      </c>
      <c r="AK153">
        <f t="shared" si="181"/>
        <v>1.0000002003340289</v>
      </c>
      <c r="AL153">
        <f t="shared" si="182"/>
        <v>6.3298340487388284E-4</v>
      </c>
      <c r="AM153" t="str">
        <f t="shared" si="163"/>
        <v>1-0,00157654563909129i</v>
      </c>
      <c r="AN153">
        <f t="shared" si="183"/>
        <v>1.000001242747304</v>
      </c>
      <c r="AO153">
        <f t="shared" si="184"/>
        <v>-1.576544332927198E-3</v>
      </c>
      <c r="AP153" s="41" t="str">
        <f t="shared" si="185"/>
        <v>60,5338689994514-32,5302767093212i</v>
      </c>
      <c r="AQ153">
        <f t="shared" si="186"/>
        <v>36.741782383060368</v>
      </c>
      <c r="AR153" s="43">
        <f t="shared" si="187"/>
        <v>-28.253125492070353</v>
      </c>
      <c r="AS153" t="str">
        <f t="shared" si="164"/>
        <v>-0,0000166666666666667</v>
      </c>
      <c r="AT153" t="str">
        <f t="shared" si="165"/>
        <v>9,63119544890718E-06i</v>
      </c>
      <c r="AU153">
        <f t="shared" si="188"/>
        <v>9.6311954489071806E-6</v>
      </c>
      <c r="AV153">
        <f t="shared" si="189"/>
        <v>1.5707963267948966</v>
      </c>
      <c r="AW153" t="str">
        <f t="shared" si="166"/>
        <v>1+0,00360461309075297i</v>
      </c>
      <c r="AX153">
        <f t="shared" si="190"/>
        <v>1.0000064965966642</v>
      </c>
      <c r="AY153">
        <f t="shared" si="191"/>
        <v>3.604597479012379E-3</v>
      </c>
      <c r="AZ153" t="str">
        <f t="shared" si="167"/>
        <v>1+0,525123102816714i</v>
      </c>
      <c r="BA153">
        <f t="shared" si="192"/>
        <v>1.1294929274288765</v>
      </c>
      <c r="BB153">
        <f t="shared" si="193"/>
        <v>0.48354350060076912</v>
      </c>
      <c r="BC153" s="41" t="str">
        <f t="shared" si="194"/>
        <v>-0,902469681927539+1,73374090001727i</v>
      </c>
      <c r="BD153">
        <f t="shared" si="195"/>
        <v>5.8209849559486537</v>
      </c>
      <c r="BE153" s="43">
        <f t="shared" si="196"/>
        <v>117.49847357301465</v>
      </c>
      <c r="BF153" s="41" t="str">
        <f t="shared" si="197"/>
        <v>0,622025917316169+55,7837629582852i</v>
      </c>
      <c r="BG153" s="20">
        <f t="shared" si="198"/>
        <v>34.930696091459822</v>
      </c>
      <c r="BH153" s="43">
        <f t="shared" si="199"/>
        <v>89.361140573425288</v>
      </c>
      <c r="BI153" s="41" t="str">
        <f t="shared" si="152"/>
        <v>1,76908971805116+134,307632995512i</v>
      </c>
      <c r="BJ153" s="20">
        <f t="shared" si="200"/>
        <v>42.562767339009</v>
      </c>
      <c r="BK153" s="43">
        <f t="shared" si="153"/>
        <v>89.245348080944311</v>
      </c>
      <c r="BL153">
        <f t="shared" si="201"/>
        <v>34.930696091459822</v>
      </c>
      <c r="BM153" s="43">
        <f t="shared" si="202"/>
        <v>89.361140573425288</v>
      </c>
    </row>
    <row r="154" spans="14:65" x14ac:dyDescent="0.25">
      <c r="N154" s="9">
        <v>36</v>
      </c>
      <c r="O154" s="34">
        <f t="shared" si="154"/>
        <v>229.08676527677744</v>
      </c>
      <c r="P154" s="33" t="str">
        <f t="shared" si="155"/>
        <v>32,2315671197498</v>
      </c>
      <c r="Q154" s="4" t="str">
        <f t="shared" si="156"/>
        <v>1+0,536844204354205i</v>
      </c>
      <c r="R154" s="4">
        <f t="shared" si="168"/>
        <v>1.1349897355257004</v>
      </c>
      <c r="S154" s="4">
        <f t="shared" si="169"/>
        <v>0.49268671764877614</v>
      </c>
      <c r="T154" s="4" t="str">
        <f t="shared" si="157"/>
        <v>1+0,000647727568945358i</v>
      </c>
      <c r="U154" s="4">
        <f t="shared" si="170"/>
        <v>1.0000002097754797</v>
      </c>
      <c r="V154" s="4">
        <f t="shared" si="171"/>
        <v>6.4772747836046361E-4</v>
      </c>
      <c r="W154" t="str">
        <f t="shared" si="158"/>
        <v>1-0,00381880199378215i</v>
      </c>
      <c r="X154" s="4">
        <f t="shared" si="172"/>
        <v>1.0000072915977503</v>
      </c>
      <c r="Y154" s="4">
        <f t="shared" si="173"/>
        <v>-3.818783430431549E-3</v>
      </c>
      <c r="Z154" t="str">
        <f t="shared" si="159"/>
        <v>0,999998915687066+0,00495064505557563i</v>
      </c>
      <c r="AA154" s="4">
        <f t="shared" si="174"/>
        <v>1.0000111700685017</v>
      </c>
      <c r="AB154" s="4">
        <f t="shared" si="175"/>
        <v>4.9506099791605659E-3</v>
      </c>
      <c r="AC154" s="47" t="str">
        <f t="shared" si="176"/>
        <v>24,9105835394022-13,6348725826254i</v>
      </c>
      <c r="AD154" s="20">
        <f t="shared" si="177"/>
        <v>29.065757889938112</v>
      </c>
      <c r="AE154" s="43">
        <f t="shared" si="178"/>
        <v>-28.694206723903253</v>
      </c>
      <c r="AF154" t="str">
        <f t="shared" si="160"/>
        <v>77,9756878975879</v>
      </c>
      <c r="AG154" t="str">
        <f t="shared" si="161"/>
        <v>1+0,54866335251842i</v>
      </c>
      <c r="AH154">
        <f t="shared" si="179"/>
        <v>1.1406276668557327</v>
      </c>
      <c r="AI154">
        <f t="shared" si="180"/>
        <v>0.50181641486856354</v>
      </c>
      <c r="AJ154" t="str">
        <f t="shared" si="162"/>
        <v>1+0,000647727568945358i</v>
      </c>
      <c r="AK154">
        <f t="shared" si="181"/>
        <v>1.0000002097754797</v>
      </c>
      <c r="AL154">
        <f t="shared" si="182"/>
        <v>6.4772747836046361E-4</v>
      </c>
      <c r="AM154" t="str">
        <f t="shared" si="163"/>
        <v>1-0,0016132681044929i</v>
      </c>
      <c r="AN154">
        <f t="shared" si="183"/>
        <v>1.0000013013161417</v>
      </c>
      <c r="AO154">
        <f t="shared" si="184"/>
        <v>-1.613266704912958E-3</v>
      </c>
      <c r="AP154" s="41" t="str">
        <f t="shared" si="185"/>
        <v>59,9020567672246-32,9413519761065i</v>
      </c>
      <c r="AQ154">
        <f t="shared" si="186"/>
        <v>36.696319389684874</v>
      </c>
      <c r="AR154" s="43">
        <f t="shared" si="187"/>
        <v>-28.807283984990466</v>
      </c>
      <c r="AS154" t="str">
        <f t="shared" si="164"/>
        <v>-0,0000166666666666667</v>
      </c>
      <c r="AT154" t="str">
        <f t="shared" si="165"/>
        <v>9,85553481015301E-06i</v>
      </c>
      <c r="AU154">
        <f t="shared" si="188"/>
        <v>9.8555348101530095E-6</v>
      </c>
      <c r="AV154">
        <f t="shared" si="189"/>
        <v>1.5707963267948966</v>
      </c>
      <c r="AW154" t="str">
        <f t="shared" si="166"/>
        <v>1+0,00368857531565098i</v>
      </c>
      <c r="AX154">
        <f t="shared" si="190"/>
        <v>1.0000068027707907</v>
      </c>
      <c r="AY154">
        <f t="shared" si="191"/>
        <v>3.6885585873756947E-3</v>
      </c>
      <c r="AZ154" t="str">
        <f t="shared" si="167"/>
        <v>1+0,537354791197069i</v>
      </c>
      <c r="BA154">
        <f t="shared" si="192"/>
        <v>1.1352313295634708</v>
      </c>
      <c r="BB154">
        <f t="shared" si="193"/>
        <v>0.4930829895958499</v>
      </c>
      <c r="BC154" s="41" t="str">
        <f t="shared" si="194"/>
        <v>-0,902469129305648+1,6944259588644i</v>
      </c>
      <c r="BD154">
        <f t="shared" si="195"/>
        <v>5.6649993411674506</v>
      </c>
      <c r="BE154" s="43">
        <f t="shared" si="196"/>
        <v>118.04023541399187</v>
      </c>
      <c r="BF154" s="41" t="str">
        <f t="shared" si="197"/>
        <v>0,622249412509049+54,5141909874587i</v>
      </c>
      <c r="BG154" s="20">
        <f t="shared" si="198"/>
        <v>34.730757231105557</v>
      </c>
      <c r="BH154" s="43">
        <f t="shared" si="199"/>
        <v>89.34602869008863</v>
      </c>
      <c r="BI154" s="41" t="str">
        <f t="shared" si="152"/>
        <v>1,75692489406927+131,228153211782i</v>
      </c>
      <c r="BJ154" s="20">
        <f t="shared" si="200"/>
        <v>42.361318730852332</v>
      </c>
      <c r="BK154" s="43">
        <f t="shared" si="153"/>
        <v>89.232951429001417</v>
      </c>
      <c r="BL154">
        <f t="shared" si="201"/>
        <v>34.730757231105557</v>
      </c>
      <c r="BM154" s="43">
        <f t="shared" si="202"/>
        <v>89.34602869008863</v>
      </c>
    </row>
    <row r="155" spans="14:65" x14ac:dyDescent="0.25">
      <c r="N155" s="9">
        <v>37</v>
      </c>
      <c r="O155" s="34">
        <f t="shared" si="154"/>
        <v>234.42288153199232</v>
      </c>
      <c r="P155" s="33" t="str">
        <f t="shared" si="155"/>
        <v>32,2315671197498</v>
      </c>
      <c r="Q155" s="4" t="str">
        <f t="shared" si="156"/>
        <v>1+0,549348912262192i</v>
      </c>
      <c r="R155" s="4">
        <f t="shared" si="168"/>
        <v>1.1409575922897632</v>
      </c>
      <c r="S155" s="4">
        <f t="shared" si="169"/>
        <v>0.50234319807774375</v>
      </c>
      <c r="T155" s="4" t="str">
        <f t="shared" si="157"/>
        <v>1+0,00066281508220883i</v>
      </c>
      <c r="U155" s="4">
        <f t="shared" si="170"/>
        <v>1.0000002196618925</v>
      </c>
      <c r="V155" s="4">
        <f t="shared" si="171"/>
        <v>6.6281498514536802E-4</v>
      </c>
      <c r="W155" t="str">
        <f t="shared" si="158"/>
        <v>1-0,00390775331914503i</v>
      </c>
      <c r="X155" s="4">
        <f t="shared" si="172"/>
        <v>1.0000076352388532</v>
      </c>
      <c r="Y155" s="4">
        <f t="shared" si="173"/>
        <v>-3.907733428164693E-3</v>
      </c>
      <c r="Z155" t="str">
        <f t="shared" si="159"/>
        <v>0,999998864584971+0,00506596039263988i</v>
      </c>
      <c r="AA155" s="4">
        <f t="shared" si="174"/>
        <v>1.0000116964945616</v>
      </c>
      <c r="AB155" s="4">
        <f t="shared" si="175"/>
        <v>5.0659228076076679E-3</v>
      </c>
      <c r="AC155" s="47" t="str">
        <f t="shared" si="176"/>
        <v>24,6455417832654-13,8068688956718i</v>
      </c>
      <c r="AD155" s="20">
        <f t="shared" si="177"/>
        <v>29.020205014134053</v>
      </c>
      <c r="AE155" s="43">
        <f t="shared" si="178"/>
        <v>-29.258321244823254</v>
      </c>
      <c r="AF155" t="str">
        <f t="shared" si="160"/>
        <v>77,9756878975879</v>
      </c>
      <c r="AG155" t="str">
        <f t="shared" si="161"/>
        <v>1+0,561443363753361i</v>
      </c>
      <c r="AH155">
        <f t="shared" si="179"/>
        <v>1.1468298263921675</v>
      </c>
      <c r="AI155">
        <f t="shared" si="180"/>
        <v>0.51158643061793163</v>
      </c>
      <c r="AJ155" t="str">
        <f t="shared" si="162"/>
        <v>1+0,00066281508220883i</v>
      </c>
      <c r="AK155">
        <f t="shared" si="181"/>
        <v>1.0000002196618925</v>
      </c>
      <c r="AL155">
        <f t="shared" si="182"/>
        <v>6.6281498514536802E-4</v>
      </c>
      <c r="AM155" t="str">
        <f t="shared" si="163"/>
        <v>1-0,00165084594599763i</v>
      </c>
      <c r="AN155">
        <f t="shared" si="183"/>
        <v>1.0000013626452402</v>
      </c>
      <c r="AO155">
        <f t="shared" si="184"/>
        <v>-1.6508444463208133E-3</v>
      </c>
      <c r="AP155" s="41" t="str">
        <f t="shared" si="185"/>
        <v>59,254419971072-33,345043252081i</v>
      </c>
      <c r="AQ155">
        <f t="shared" si="186"/>
        <v>36.649218450805868</v>
      </c>
      <c r="AR155" s="43">
        <f t="shared" si="187"/>
        <v>-29.368353248729758</v>
      </c>
      <c r="AS155" t="str">
        <f t="shared" si="164"/>
        <v>-0,0000166666666666667</v>
      </c>
      <c r="AT155" t="str">
        <f t="shared" si="165"/>
        <v>0,0000100850997064086i</v>
      </c>
      <c r="AU155">
        <f t="shared" si="188"/>
        <v>1.00850997064086E-5</v>
      </c>
      <c r="AV155">
        <f t="shared" si="189"/>
        <v>1.5707963267948966</v>
      </c>
      <c r="AW155" t="str">
        <f t="shared" si="166"/>
        <v>1+0,0037744932720054i</v>
      </c>
      <c r="AX155">
        <f t="shared" si="190"/>
        <v>1.000007123374359</v>
      </c>
      <c r="AY155">
        <f t="shared" si="191"/>
        <v>3.7744753473423842E-3</v>
      </c>
      <c r="AZ155" t="str">
        <f t="shared" si="167"/>
        <v>1+0,549871392200445i</v>
      </c>
      <c r="BA155">
        <f t="shared" si="192"/>
        <v>1.1412092481050333</v>
      </c>
      <c r="BB155">
        <f t="shared" si="193"/>
        <v>0.50274446637218861</v>
      </c>
      <c r="BC155" s="41" t="str">
        <f t="shared" si="194"/>
        <v>-0,902468550640212+1,65600942459112i</v>
      </c>
      <c r="BD155">
        <f t="shared" si="195"/>
        <v>5.5106148436922417</v>
      </c>
      <c r="BE155" s="43">
        <f t="shared" si="196"/>
        <v>118.58887458940428</v>
      </c>
      <c r="BF155" s="41" t="str">
        <f t="shared" si="197"/>
        <v>0,622478642440178+53,2735144283981i</v>
      </c>
      <c r="BG155" s="20">
        <f t="shared" si="198"/>
        <v>34.530819857826295</v>
      </c>
      <c r="BH155" s="43">
        <f t="shared" si="199"/>
        <v>89.330553344581048</v>
      </c>
      <c r="BI155" s="41" t="str">
        <f t="shared" si="152"/>
        <v>1,74445537852488+128,218730775516i</v>
      </c>
      <c r="BJ155" s="20">
        <f t="shared" si="200"/>
        <v>42.159833294498092</v>
      </c>
      <c r="BK155" s="43">
        <f t="shared" si="153"/>
        <v>89.220521340674551</v>
      </c>
      <c r="BL155">
        <f t="shared" si="201"/>
        <v>34.530819857826295</v>
      </c>
      <c r="BM155" s="43">
        <f t="shared" si="202"/>
        <v>89.330553344581048</v>
      </c>
    </row>
    <row r="156" spans="14:65" x14ac:dyDescent="0.25">
      <c r="N156" s="9">
        <v>38</v>
      </c>
      <c r="O156" s="34">
        <f t="shared" si="154"/>
        <v>239.88329190194912</v>
      </c>
      <c r="P156" s="33" t="str">
        <f t="shared" si="155"/>
        <v>32,2315671197498</v>
      </c>
      <c r="Q156" s="4" t="str">
        <f t="shared" si="156"/>
        <v>1+0,562144892234958i</v>
      </c>
      <c r="R156" s="4">
        <f t="shared" si="168"/>
        <v>1.1471734305961991</v>
      </c>
      <c r="S156" s="4">
        <f t="shared" si="169"/>
        <v>0.51211966392550634</v>
      </c>
      <c r="T156" s="4" t="str">
        <f t="shared" si="157"/>
        <v>1+0,000678254028802291i</v>
      </c>
      <c r="U156" s="4">
        <f t="shared" si="170"/>
        <v>1.0000002300142372</v>
      </c>
      <c r="V156" s="4">
        <f t="shared" si="171"/>
        <v>6.7825392479691903E-4</v>
      </c>
      <c r="W156" t="str">
        <f t="shared" si="158"/>
        <v>1-0,00399877658704298i</v>
      </c>
      <c r="X156" s="4">
        <f t="shared" si="172"/>
        <v>1.0000079950751359</v>
      </c>
      <c r="Y156" s="4">
        <f t="shared" si="173"/>
        <v>-3.9987552734827526E-3</v>
      </c>
      <c r="Z156" t="str">
        <f t="shared" si="159"/>
        <v>0,99999881107451+0,00518396176896027i</v>
      </c>
      <c r="AA156" s="4">
        <f t="shared" si="174"/>
        <v>1.0000122477300244</v>
      </c>
      <c r="AB156" s="4">
        <f t="shared" si="175"/>
        <v>5.1839214958992368E-3</v>
      </c>
      <c r="AC156" s="47" t="str">
        <f t="shared" si="176"/>
        <v>24,373872841404-13,9757545907116i</v>
      </c>
      <c r="AD156" s="20">
        <f t="shared" si="177"/>
        <v>28.973011897241683</v>
      </c>
      <c r="AE156" s="43">
        <f t="shared" si="178"/>
        <v>-29.829562884778966</v>
      </c>
      <c r="AF156" t="str">
        <f t="shared" si="160"/>
        <v>77,9756878975879</v>
      </c>
      <c r="AG156" t="str">
        <f t="shared" si="161"/>
        <v>1+0,574521059691351i</v>
      </c>
      <c r="AH156">
        <f t="shared" si="179"/>
        <v>1.1532885363294274</v>
      </c>
      <c r="AI156">
        <f t="shared" si="180"/>
        <v>0.52147426896868887</v>
      </c>
      <c r="AJ156" t="str">
        <f t="shared" si="162"/>
        <v>1+0,000678254028802291i</v>
      </c>
      <c r="AK156">
        <f t="shared" si="181"/>
        <v>1.0000002300142372</v>
      </c>
      <c r="AL156">
        <f t="shared" si="182"/>
        <v>6.7825392479691903E-4</v>
      </c>
      <c r="AM156" t="str">
        <f t="shared" si="163"/>
        <v>1-0,00168929908787448i</v>
      </c>
      <c r="AN156">
        <f t="shared" si="183"/>
        <v>1.0000014268646862</v>
      </c>
      <c r="AO156">
        <f t="shared" si="184"/>
        <v>-1.6892974809419431E-3</v>
      </c>
      <c r="AP156" s="41" t="str">
        <f t="shared" si="185"/>
        <v>58,59106900124-33,7406399850181i</v>
      </c>
      <c r="AQ156">
        <f t="shared" si="186"/>
        <v>36.600439183481114</v>
      </c>
      <c r="AR156" s="43">
        <f t="shared" si="187"/>
        <v>-29.936203265246803</v>
      </c>
      <c r="AS156" t="str">
        <f t="shared" si="164"/>
        <v>-0,0000166666666666667</v>
      </c>
      <c r="AT156" t="str">
        <f t="shared" si="165"/>
        <v>0,0000103200118560206i</v>
      </c>
      <c r="AU156">
        <f t="shared" si="188"/>
        <v>1.03200118560206E-5</v>
      </c>
      <c r="AV156">
        <f t="shared" si="189"/>
        <v>1.5707963267948966</v>
      </c>
      <c r="AW156" t="str">
        <f t="shared" si="166"/>
        <v>1+0,00386241251465399i</v>
      </c>
      <c r="AX156">
        <f t="shared" si="190"/>
        <v>1.0000074590873977</v>
      </c>
      <c r="AY156">
        <f t="shared" si="191"/>
        <v>3.862393308039266E-3</v>
      </c>
      <c r="AZ156" t="str">
        <f t="shared" si="167"/>
        <v>1+0,56267954229438i</v>
      </c>
      <c r="BA156">
        <f t="shared" si="192"/>
        <v>1.1474355177161863</v>
      </c>
      <c r="BB156">
        <f t="shared" si="193"/>
        <v>0.51252583805896823</v>
      </c>
      <c r="BC156" s="41" t="str">
        <f t="shared" si="194"/>
        <v>-0,90246794470392+1,61847092822872i</v>
      </c>
      <c r="BD156">
        <f t="shared" si="195"/>
        <v>5.3578720573463414</v>
      </c>
      <c r="BE156" s="43">
        <f t="shared" si="196"/>
        <v>119.14426857681416</v>
      </c>
      <c r="BF156" s="41" t="str">
        <f t="shared" si="197"/>
        <v>0,622713577469238+52,0610751233218i</v>
      </c>
      <c r="BG156" s="20">
        <f t="shared" si="198"/>
        <v>34.330883954588025</v>
      </c>
      <c r="BH156" s="43">
        <f t="shared" si="199"/>
        <v>89.314705692035176</v>
      </c>
      <c r="BI156" s="41" t="str">
        <f t="shared" si="152"/>
        <v>1,73168329602868+125,277787852624i</v>
      </c>
      <c r="BJ156" s="20">
        <f t="shared" si="200"/>
        <v>41.958311240827449</v>
      </c>
      <c r="BK156" s="43">
        <f t="shared" si="153"/>
        <v>89.208065311567339</v>
      </c>
      <c r="BL156">
        <f t="shared" si="201"/>
        <v>34.330883954588025</v>
      </c>
      <c r="BM156" s="43">
        <f t="shared" si="202"/>
        <v>89.314705692035176</v>
      </c>
    </row>
    <row r="157" spans="14:65" x14ac:dyDescent="0.25">
      <c r="N157" s="9">
        <v>39</v>
      </c>
      <c r="O157" s="34">
        <f t="shared" si="154"/>
        <v>245.4708915685033</v>
      </c>
      <c r="P157" s="33" t="str">
        <f t="shared" si="155"/>
        <v>32,2315671197498</v>
      </c>
      <c r="Q157" s="4" t="str">
        <f t="shared" si="156"/>
        <v>1+0,575238928870451i</v>
      </c>
      <c r="R157" s="4">
        <f t="shared" si="168"/>
        <v>1.1536463172428644</v>
      </c>
      <c r="S157" s="4">
        <f t="shared" si="169"/>
        <v>0.52201382266198282</v>
      </c>
      <c r="T157" s="4" t="str">
        <f t="shared" si="157"/>
        <v>1+0,000694052594659571i</v>
      </c>
      <c r="U157" s="4">
        <f t="shared" si="170"/>
        <v>1.000000240854473</v>
      </c>
      <c r="V157" s="4">
        <f t="shared" si="171"/>
        <v>6.9405248321580842E-4</v>
      </c>
      <c r="W157" t="str">
        <f t="shared" si="158"/>
        <v>1-0,00409192005921742i</v>
      </c>
      <c r="X157" s="4">
        <f t="shared" si="172"/>
        <v>1.0000083718698414</v>
      </c>
      <c r="Y157" s="4">
        <f t="shared" si="173"/>
        <v>-4.0918972213364983E-3</v>
      </c>
      <c r="Z157" t="str">
        <f t="shared" si="159"/>
        <v>0,999998755042178+0,00530471175042837i</v>
      </c>
      <c r="AA157" s="4">
        <f t="shared" si="174"/>
        <v>1.0000128249440907</v>
      </c>
      <c r="AB157" s="4">
        <f t="shared" si="175"/>
        <v>5.3046685970958079E-3</v>
      </c>
      <c r="AC157" s="47" t="str">
        <f t="shared" si="176"/>
        <v>24,0956238428324-14,1412317705282i</v>
      </c>
      <c r="AD157" s="20">
        <f t="shared" si="177"/>
        <v>28.924138167146111</v>
      </c>
      <c r="AE157" s="43">
        <f t="shared" si="178"/>
        <v>-30.407806171286385</v>
      </c>
      <c r="AF157" t="str">
        <f t="shared" si="160"/>
        <v>77,9756878975879</v>
      </c>
      <c r="AG157" t="str">
        <f t="shared" si="161"/>
        <v>1+0,587903374299871i</v>
      </c>
      <c r="AH157">
        <f t="shared" si="179"/>
        <v>1.1600130936817801</v>
      </c>
      <c r="AI157">
        <f t="shared" si="180"/>
        <v>0.53147743810255843</v>
      </c>
      <c r="AJ157" t="str">
        <f t="shared" si="162"/>
        <v>1+0,000694052594659571i</v>
      </c>
      <c r="AK157">
        <f t="shared" si="181"/>
        <v>1.000000240854473</v>
      </c>
      <c r="AL157">
        <f t="shared" si="182"/>
        <v>6.9405248321580842E-4</v>
      </c>
      <c r="AM157" t="str">
        <f t="shared" si="163"/>
        <v>1-0,00172864791848822i</v>
      </c>
      <c r="AN157">
        <f t="shared" si="183"/>
        <v>1.0000014941106969</v>
      </c>
      <c r="AO157">
        <f t="shared" si="184"/>
        <v>-1.7286461966291235E-3</v>
      </c>
      <c r="AP157" s="41" t="str">
        <f t="shared" si="185"/>
        <v>57,9121537817477-34,1274239033337i</v>
      </c>
      <c r="AQ157">
        <f t="shared" si="186"/>
        <v>36.54994153778275</v>
      </c>
      <c r="AR157" s="43">
        <f t="shared" si="187"/>
        <v>-30.510691962991416</v>
      </c>
      <c r="AS157" t="str">
        <f t="shared" si="164"/>
        <v>-0,0000166666666666667</v>
      </c>
      <c r="AT157" t="str">
        <f t="shared" si="165"/>
        <v>0,0000105603958125202i</v>
      </c>
      <c r="AU157">
        <f t="shared" si="188"/>
        <v>1.05603958125202E-5</v>
      </c>
      <c r="AV157">
        <f t="shared" si="189"/>
        <v>1.5707963267948966</v>
      </c>
      <c r="AW157" t="str">
        <f t="shared" si="166"/>
        <v>1+0,00395237965954291i</v>
      </c>
      <c r="AX157">
        <f t="shared" si="190"/>
        <v>1.0000078106219836</v>
      </c>
      <c r="AY157">
        <f t="shared" si="191"/>
        <v>3.9523590792931267E-3</v>
      </c>
      <c r="AZ157" t="str">
        <f t="shared" si="167"/>
        <v>1+0,57578603252958i</v>
      </c>
      <c r="BA157">
        <f t="shared" si="192"/>
        <v>1.1539192152209592</v>
      </c>
      <c r="BB157">
        <f t="shared" si="193"/>
        <v>0.52242480347058717</v>
      </c>
      <c r="BC157" s="41" t="str">
        <f t="shared" si="194"/>
        <v>-0,902467310211594+1,5817905663548i</v>
      </c>
      <c r="BD157">
        <f t="shared" si="195"/>
        <v>5.2068113327477752</v>
      </c>
      <c r="BE157" s="43">
        <f t="shared" si="196"/>
        <v>119.70628285745242</v>
      </c>
      <c r="BF157" s="41" t="str">
        <f t="shared" si="197"/>
        <v>0,622954173946987+50,8762298840534i</v>
      </c>
      <c r="BG157" s="20">
        <f t="shared" si="198"/>
        <v>34.130949499893887</v>
      </c>
      <c r="BH157" s="43">
        <f t="shared" si="199"/>
        <v>89.298476686166026</v>
      </c>
      <c r="BI157" s="41" t="str">
        <f t="shared" si="152"/>
        <v>1,71861153231051+122,403782983749i</v>
      </c>
      <c r="BJ157" s="20">
        <f t="shared" si="200"/>
        <v>41.756752870530498</v>
      </c>
      <c r="BK157" s="43">
        <f t="shared" si="153"/>
        <v>89.195590894461006</v>
      </c>
      <c r="BL157">
        <f t="shared" si="201"/>
        <v>34.130949499893887</v>
      </c>
      <c r="BM157" s="43">
        <f t="shared" si="202"/>
        <v>89.298476686166026</v>
      </c>
    </row>
    <row r="158" spans="14:65" x14ac:dyDescent="0.25">
      <c r="N158" s="9">
        <v>40</v>
      </c>
      <c r="O158" s="34">
        <f t="shared" si="154"/>
        <v>251.18864315095806</v>
      </c>
      <c r="P158" s="33" t="str">
        <f t="shared" si="155"/>
        <v>32,2315671197498</v>
      </c>
      <c r="Q158" s="4" t="str">
        <f t="shared" si="156"/>
        <v>1+0,588637964800222i</v>
      </c>
      <c r="R158" s="4">
        <f t="shared" si="168"/>
        <v>1.1603855624766051</v>
      </c>
      <c r="S158" s="4">
        <f t="shared" si="169"/>
        <v>0.53202317098359397</v>
      </c>
      <c r="T158" s="4" t="str">
        <f t="shared" si="157"/>
        <v>1+0,000710219156389417i</v>
      </c>
      <c r="U158" s="4">
        <f t="shared" si="170"/>
        <v>1.0000002522055933</v>
      </c>
      <c r="V158" s="4">
        <f t="shared" si="171"/>
        <v>7.102190369752757E-4</v>
      </c>
      <c r="W158" t="str">
        <f t="shared" si="158"/>
        <v>1-0,00418723312157025i</v>
      </c>
      <c r="X158" s="4">
        <f t="shared" si="172"/>
        <v>1.0000087664221822</v>
      </c>
      <c r="Y158" s="4">
        <f t="shared" si="173"/>
        <v>-4.1872086503515378E-3</v>
      </c>
      <c r="Z158" t="str">
        <f t="shared" si="159"/>
        <v>0,999998696369123+0,00542827436028274i</v>
      </c>
      <c r="AA158" s="4">
        <f t="shared" si="174"/>
        <v>1.0000134293610641</v>
      </c>
      <c r="AB158" s="4">
        <f t="shared" si="175"/>
        <v>5.4282281206872712E-3</v>
      </c>
      <c r="AC158" s="47" t="str">
        <f t="shared" si="176"/>
        <v>23,8108585104112-14,3029993571593i</v>
      </c>
      <c r="AD158" s="20">
        <f t="shared" si="177"/>
        <v>28.873543790022509</v>
      </c>
      <c r="AE158" s="43">
        <f t="shared" si="178"/>
        <v>-30.992913692333719</v>
      </c>
      <c r="AF158" t="str">
        <f t="shared" si="160"/>
        <v>77,9756878975879</v>
      </c>
      <c r="AG158" t="str">
        <f t="shared" si="161"/>
        <v>1+0,601597403059269i</v>
      </c>
      <c r="AH158">
        <f t="shared" si="179"/>
        <v>1.167013039930427</v>
      </c>
      <c r="AI158">
        <f t="shared" si="180"/>
        <v>0.54159323363128864</v>
      </c>
      <c r="AJ158" t="str">
        <f t="shared" si="162"/>
        <v>1+0,000710219156389417i</v>
      </c>
      <c r="AK158">
        <f t="shared" si="181"/>
        <v>1.0000002522055933</v>
      </c>
      <c r="AL158">
        <f t="shared" si="182"/>
        <v>7.102190369752757E-4</v>
      </c>
      <c r="AM158" t="str">
        <f t="shared" si="163"/>
        <v>1-0,00176891330110971i</v>
      </c>
      <c r="AN158">
        <f t="shared" si="183"/>
        <v>1.0000015645259095</v>
      </c>
      <c r="AO158">
        <f t="shared" si="184"/>
        <v>-1.7689114561046031E-3</v>
      </c>
      <c r="AP158" s="41" t="str">
        <f t="shared" si="185"/>
        <v>57,2178651130541-34,5046714648166i</v>
      </c>
      <c r="AQ158">
        <f t="shared" si="186"/>
        <v>36.497685899774133</v>
      </c>
      <c r="AR158" s="43">
        <f t="shared" si="187"/>
        <v>-31.091665107334197</v>
      </c>
      <c r="AS158" t="str">
        <f t="shared" si="164"/>
        <v>-0,0000166666666666667</v>
      </c>
      <c r="AT158" t="str">
        <f t="shared" si="165"/>
        <v>0,0000108063790306629i</v>
      </c>
      <c r="AU158">
        <f t="shared" si="188"/>
        <v>1.0806379030662901E-5</v>
      </c>
      <c r="AV158">
        <f t="shared" si="189"/>
        <v>1.5707963267948966</v>
      </c>
      <c r="AW158" t="str">
        <f t="shared" si="166"/>
        <v>1+0,00404444240844326i</v>
      </c>
      <c r="AX158">
        <f t="shared" si="190"/>
        <v>1.0000081787237518</v>
      </c>
      <c r="AY158">
        <f t="shared" si="191"/>
        <v>4.0444203563180514E-3</v>
      </c>
      <c r="AZ158" t="str">
        <f t="shared" si="167"/>
        <v>1+0,58919781214066i</v>
      </c>
      <c r="BA158">
        <f t="shared" si="192"/>
        <v>1.160669660942053</v>
      </c>
      <c r="BB158">
        <f t="shared" si="193"/>
        <v>0.53243885055615858</v>
      </c>
      <c r="BC158" s="41" t="str">
        <f t="shared" si="194"/>
        <v>-0,902466645817532+1,54594889054021i</v>
      </c>
      <c r="BD158">
        <f t="shared" si="195"/>
        <v>5.0574726775858991</v>
      </c>
      <c r="BE158" s="43">
        <f t="shared" si="196"/>
        <v>120.27477076867083</v>
      </c>
      <c r="BF158" s="41" t="str">
        <f t="shared" si="197"/>
        <v>0,623200373671121+49,718350151966i</v>
      </c>
      <c r="BG158" s="20">
        <f t="shared" si="198"/>
        <v>33.931016467608416</v>
      </c>
      <c r="BH158" s="43">
        <f t="shared" si="199"/>
        <v>89.281857076337133</v>
      </c>
      <c r="BI158" s="41" t="str">
        <f t="shared" si="152"/>
        <v>1,70524376006975+119,595210212494i</v>
      </c>
      <c r="BJ158" s="20">
        <f t="shared" si="200"/>
        <v>41.555158577360004</v>
      </c>
      <c r="BK158" s="43">
        <f t="shared" si="153"/>
        <v>89.183105661336654</v>
      </c>
      <c r="BL158">
        <f t="shared" si="201"/>
        <v>33.931016467608416</v>
      </c>
      <c r="BM158" s="43">
        <f t="shared" si="202"/>
        <v>89.281857076337133</v>
      </c>
    </row>
    <row r="159" spans="14:65" x14ac:dyDescent="0.25">
      <c r="N159" s="9">
        <v>41</v>
      </c>
      <c r="O159" s="34">
        <f t="shared" si="154"/>
        <v>257.03957827688663</v>
      </c>
      <c r="P159" s="33" t="str">
        <f t="shared" si="155"/>
        <v>32,2315671197498</v>
      </c>
      <c r="Q159" s="4" t="str">
        <f t="shared" si="156"/>
        <v>1+0,602349104370471i</v>
      </c>
      <c r="R159" s="4">
        <f t="shared" si="168"/>
        <v>1.1674007210619275</v>
      </c>
      <c r="S159" s="4">
        <f t="shared" si="169"/>
        <v>0.54214499293360474</v>
      </c>
      <c r="T159" s="4" t="str">
        <f t="shared" si="157"/>
        <v>1+0,000726762285716837i</v>
      </c>
      <c r="U159" s="4">
        <f t="shared" si="170"/>
        <v>1.000000264091675</v>
      </c>
      <c r="V159" s="4">
        <f t="shared" si="171"/>
        <v>7.2676215776228093E-4</v>
      </c>
      <c r="W159" t="str">
        <f t="shared" si="158"/>
        <v>1-0,0042847663103487i</v>
      </c>
      <c r="X159" s="4">
        <f t="shared" si="172"/>
        <v>1.0000091795690349</v>
      </c>
      <c r="Y159" s="4">
        <f t="shared" si="173"/>
        <v>-4.2847400889784275E-3</v>
      </c>
      <c r="Z159" t="str">
        <f t="shared" si="159"/>
        <v>0,999998634930893+0,00555471511305461i</v>
      </c>
      <c r="AA159" s="4">
        <f t="shared" si="174"/>
        <v>1.0000140622629445</v>
      </c>
      <c r="AB159" s="4">
        <f t="shared" si="175"/>
        <v>5.5546655664729322E-3</v>
      </c>
      <c r="AC159" s="47" t="str">
        <f t="shared" si="176"/>
        <v>23,5196577198329-14,4607541216534i</v>
      </c>
      <c r="AD159" s="20">
        <f t="shared" si="177"/>
        <v>28.821189173488744</v>
      </c>
      <c r="AE159" s="43">
        <f t="shared" si="178"/>
        <v>-31.584735991870406</v>
      </c>
      <c r="AF159" t="str">
        <f t="shared" si="160"/>
        <v>77,9756878975879</v>
      </c>
      <c r="AG159" t="str">
        <f t="shared" si="161"/>
        <v>1+0,615610406724849i</v>
      </c>
      <c r="AH159">
        <f t="shared" si="179"/>
        <v>1.1742981618260049</v>
      </c>
      <c r="AI159">
        <f t="shared" si="180"/>
        <v>0.55181873742475673</v>
      </c>
      <c r="AJ159" t="str">
        <f t="shared" si="162"/>
        <v>1+0,000726762285716837i</v>
      </c>
      <c r="AK159">
        <f t="shared" si="181"/>
        <v>1.000000264091675</v>
      </c>
      <c r="AL159">
        <f t="shared" si="182"/>
        <v>7.2676215776228093E-4</v>
      </c>
      <c r="AM159" t="str">
        <f t="shared" si="163"/>
        <v>1-0,00181011658497778i</v>
      </c>
      <c r="AN159">
        <f t="shared" si="183"/>
        <v>1.0000016382596837</v>
      </c>
      <c r="AO159">
        <f t="shared" si="184"/>
        <v>-1.8101146080193645E-3</v>
      </c>
      <c r="AP159" s="41" t="str">
        <f t="shared" si="185"/>
        <v>56,5084358511269-34,8716564744189i</v>
      </c>
      <c r="AQ159">
        <f t="shared" si="186"/>
        <v>36.443633197719741</v>
      </c>
      <c r="AR159" s="43">
        <f t="shared" si="187"/>
        <v>-31.678956233801184</v>
      </c>
      <c r="AS159" t="str">
        <f t="shared" si="164"/>
        <v>-0,0000166666666666667</v>
      </c>
      <c r="AT159" t="str">
        <f t="shared" si="165"/>
        <v>0,0000110580919340071i</v>
      </c>
      <c r="AU159">
        <f t="shared" si="188"/>
        <v>1.10580919340071E-5</v>
      </c>
      <c r="AV159">
        <f t="shared" si="189"/>
        <v>1.5707963267948966</v>
      </c>
      <c r="AW159" t="str">
        <f t="shared" si="166"/>
        <v>1+0,00413864957424308i</v>
      </c>
      <c r="AX159">
        <f t="shared" si="190"/>
        <v>1.0000085641734766</v>
      </c>
      <c r="AY159">
        <f t="shared" si="191"/>
        <v>4.1386259449761268E-3</v>
      </c>
      <c r="AZ159" t="str">
        <f t="shared" si="167"/>
        <v>1+0,602921992230688i</v>
      </c>
      <c r="BA159">
        <f t="shared" si="192"/>
        <v>1.1676964197579016</v>
      </c>
      <c r="BB159">
        <f t="shared" si="193"/>
        <v>0.54256525454981075</v>
      </c>
      <c r="BC159" s="41" t="str">
        <f t="shared" si="194"/>
        <v>-0,902465950112575+1,51092689703708i</v>
      </c>
      <c r="BD159">
        <f t="shared" si="195"/>
        <v>4.9098956533065161</v>
      </c>
      <c r="BE159" s="43">
        <f t="shared" si="196"/>
        <v>120.8495733965149</v>
      </c>
      <c r="BF159" s="41" t="str">
        <f t="shared" si="197"/>
        <v>0,623452103394378+48,5868216657436i</v>
      </c>
      <c r="BG159" s="20">
        <f t="shared" si="198"/>
        <v>33.731084826795261</v>
      </c>
      <c r="BH159" s="43">
        <f t="shared" si="199"/>
        <v>89.264837404644496</v>
      </c>
      <c r="BI159" s="41" t="str">
        <f t="shared" si="152"/>
        <v>1,69158446167401+116,850598229148i</v>
      </c>
      <c r="BJ159" s="20">
        <f t="shared" si="200"/>
        <v>41.353528851026269</v>
      </c>
      <c r="BK159" s="43">
        <f t="shared" si="153"/>
        <v>89.170617162713711</v>
      </c>
      <c r="BL159">
        <f t="shared" si="201"/>
        <v>33.731084826795261</v>
      </c>
      <c r="BM159" s="43">
        <f t="shared" si="202"/>
        <v>89.264837404644496</v>
      </c>
    </row>
    <row r="160" spans="14:65" x14ac:dyDescent="0.25">
      <c r="N160" s="9">
        <v>42</v>
      </c>
      <c r="O160" s="34">
        <f t="shared" si="154"/>
        <v>263.02679918953817</v>
      </c>
      <c r="P160" s="33" t="str">
        <f t="shared" si="155"/>
        <v>32,2315671197498</v>
      </c>
      <c r="Q160" s="4" t="str">
        <f t="shared" si="156"/>
        <v>1+0,616379617408891i</v>
      </c>
      <c r="R160" s="4">
        <f t="shared" si="168"/>
        <v>1.1747015930682698</v>
      </c>
      <c r="S160" s="4">
        <f t="shared" si="169"/>
        <v>0.55237635877218894</v>
      </c>
      <c r="T160" s="4" t="str">
        <f t="shared" si="157"/>
        <v>1+0,000743690754027982i</v>
      </c>
      <c r="U160" s="4">
        <f t="shared" si="170"/>
        <v>1.0000002765379306</v>
      </c>
      <c r="V160" s="4">
        <f t="shared" si="171"/>
        <v>7.4369061692220709E-4</v>
      </c>
      <c r="W160" t="str">
        <f t="shared" si="158"/>
        <v>1-0,00438457133894048i</v>
      </c>
      <c r="X160" s="4">
        <f t="shared" si="172"/>
        <v>1.0000096121867161</v>
      </c>
      <c r="Y160" s="4">
        <f t="shared" si="173"/>
        <v>-4.3845432422506096E-3</v>
      </c>
      <c r="Z160" t="str">
        <f t="shared" si="159"/>
        <v>0,999998570597168+0,00568410104930477i</v>
      </c>
      <c r="AA160" s="4">
        <f t="shared" si="174"/>
        <v>1.0000147249921463</v>
      </c>
      <c r="AB160" s="4">
        <f t="shared" si="175"/>
        <v>5.6840479592281104E-3</v>
      </c>
      <c r="AC160" s="47" t="str">
        <f t="shared" si="176"/>
        <v>23,2221199896007-14,6141917844332i</v>
      </c>
      <c r="AD160" s="20">
        <f t="shared" si="177"/>
        <v>28.767035272967235</v>
      </c>
      <c r="AE160" s="43">
        <f t="shared" si="178"/>
        <v>-32.183111508324714</v>
      </c>
      <c r="AF160" t="str">
        <f t="shared" si="160"/>
        <v>77,9756878975879</v>
      </c>
      <c r="AG160" t="str">
        <f t="shared" si="161"/>
        <v>1+0,629949815176642i</v>
      </c>
      <c r="AH160">
        <f t="shared" si="179"/>
        <v>1.1818784919106893</v>
      </c>
      <c r="AI160">
        <f t="shared" si="180"/>
        <v>0.56215081723440552</v>
      </c>
      <c r="AJ160" t="str">
        <f t="shared" si="162"/>
        <v>1+0,000743690754027982i</v>
      </c>
      <c r="AK160">
        <f t="shared" si="181"/>
        <v>1.0000002765379306</v>
      </c>
      <c r="AL160">
        <f t="shared" si="182"/>
        <v>7.4369061692220709E-4</v>
      </c>
      <c r="AM160" t="str">
        <f t="shared" si="163"/>
        <v>1-0,00185227961661893i</v>
      </c>
      <c r="AN160">
        <f t="shared" si="183"/>
        <v>1.0000017154684175</v>
      </c>
      <c r="AO160">
        <f t="shared" si="184"/>
        <v>-1.8522774982700184E-3</v>
      </c>
      <c r="AP160" s="41" t="str">
        <f t="shared" si="185"/>
        <v>55,7841419024128-35,2276528603686i</v>
      </c>
      <c r="AQ160">
        <f t="shared" si="186"/>
        <v>36.3877450110827</v>
      </c>
      <c r="AR160" s="43">
        <f t="shared" si="187"/>
        <v>-32.272386626886302</v>
      </c>
      <c r="AS160" t="str">
        <f t="shared" si="164"/>
        <v>-0,0000166666666666667</v>
      </c>
      <c r="AT160" t="str">
        <f t="shared" si="165"/>
        <v>0,0000113156679840658i</v>
      </c>
      <c r="AU160">
        <f t="shared" si="188"/>
        <v>1.1315667984065801E-5</v>
      </c>
      <c r="AV160">
        <f t="shared" si="189"/>
        <v>1.5707963267948966</v>
      </c>
      <c r="AW160" t="str">
        <f t="shared" si="166"/>
        <v>1+0,00423505110682866i</v>
      </c>
      <c r="AX160">
        <f t="shared" si="190"/>
        <v>1.0000089677887281</v>
      </c>
      <c r="AY160">
        <f t="shared" si="191"/>
        <v>4.2350257876252141E-3</v>
      </c>
      <c r="AZ160" t="str">
        <f t="shared" si="167"/>
        <v>1+0,616965849541613i</v>
      </c>
      <c r="BA160">
        <f t="shared" si="192"/>
        <v>1.1750093018783316</v>
      </c>
      <c r="BB160">
        <f t="shared" si="193"/>
        <v>0.55280107687275992</v>
      </c>
      <c r="BC160" s="41" t="str">
        <f t="shared" si="194"/>
        <v>-0,90246522162121+1,47670601670279i</v>
      </c>
      <c r="BD160">
        <f t="shared" si="195"/>
        <v>4.7641192686049685</v>
      </c>
      <c r="BE160" s="43">
        <f t="shared" si="196"/>
        <v>121.43051951133617</v>
      </c>
      <c r="BF160" s="41" t="str">
        <f t="shared" si="197"/>
        <v>0,623709274391658+47,4810441367909i</v>
      </c>
      <c r="BG160" s="20">
        <f t="shared" si="198"/>
        <v>33.531154541572207</v>
      </c>
      <c r="BH160" s="43">
        <f t="shared" si="199"/>
        <v>89.247408003011472</v>
      </c>
      <c r="BI160" s="41" t="str">
        <f t="shared" si="152"/>
        <v>1,67763894831356+114,168509529723i</v>
      </c>
      <c r="BJ160" s="20">
        <f t="shared" si="200"/>
        <v>41.151864279687686</v>
      </c>
      <c r="BK160" s="43">
        <f t="shared" si="153"/>
        <v>89.158132884449884</v>
      </c>
      <c r="BL160">
        <f t="shared" si="201"/>
        <v>33.531154541572207</v>
      </c>
      <c r="BM160" s="43">
        <f t="shared" si="202"/>
        <v>89.247408003011472</v>
      </c>
    </row>
    <row r="161" spans="14:65" x14ac:dyDescent="0.25">
      <c r="N161" s="9">
        <v>43</v>
      </c>
      <c r="O161" s="34">
        <f t="shared" si="154"/>
        <v>269.15348039269179</v>
      </c>
      <c r="P161" s="33" t="str">
        <f t="shared" si="155"/>
        <v>32,2315671197498</v>
      </c>
      <c r="Q161" s="4" t="str">
        <f t="shared" si="156"/>
        <v>1+0,630736943079211i</v>
      </c>
      <c r="R161" s="4">
        <f t="shared" si="168"/>
        <v>1.182298224376958</v>
      </c>
      <c r="S161" s="4">
        <f t="shared" si="169"/>
        <v>0.5627141246442825</v>
      </c>
      <c r="T161" s="4" t="str">
        <f t="shared" si="157"/>
        <v>1+0,000761013537020825i</v>
      </c>
      <c r="U161" s="4">
        <f t="shared" si="170"/>
        <v>1.0000002895707598</v>
      </c>
      <c r="V161" s="4">
        <f t="shared" si="171"/>
        <v>7.6101339010934267E-4</v>
      </c>
      <c r="W161" t="str">
        <f t="shared" si="158"/>
        <v>1-0,00448670112529284i</v>
      </c>
      <c r="X161" s="4">
        <f t="shared" si="172"/>
        <v>1.0000100651928399</v>
      </c>
      <c r="Y161" s="4">
        <f t="shared" si="173"/>
        <v>-4.4866710191635963E-3</v>
      </c>
      <c r="Z161" t="str">
        <f t="shared" si="159"/>
        <v>0,999998503231487+0,00581650077116927i</v>
      </c>
      <c r="AA161" s="4">
        <f t="shared" si="174"/>
        <v>1.0000154189543455</v>
      </c>
      <c r="AB161" s="4">
        <f t="shared" si="175"/>
        <v>5.8164438841744742E-3</v>
      </c>
      <c r="AC161" s="47" t="str">
        <f t="shared" si="176"/>
        <v>22,9183618934257-14,7630081817096i</v>
      </c>
      <c r="AD161" s="20">
        <f t="shared" si="177"/>
        <v>28.711043700808908</v>
      </c>
      <c r="AE161" s="43">
        <f t="shared" si="178"/>
        <v>-32.7878665589093</v>
      </c>
      <c r="AF161" t="str">
        <f t="shared" si="160"/>
        <v>77,9756878975879</v>
      </c>
      <c r="AG161" t="str">
        <f t="shared" si="161"/>
        <v>1+0,644623231358815i</v>
      </c>
      <c r="AH161">
        <f t="shared" si="179"/>
        <v>1.1897643087634964</v>
      </c>
      <c r="AI161">
        <f t="shared" si="180"/>
        <v>0.57258612715672375</v>
      </c>
      <c r="AJ161" t="str">
        <f t="shared" si="162"/>
        <v>1+0,000761013537020825i</v>
      </c>
      <c r="AK161">
        <f t="shared" si="181"/>
        <v>1.0000002895707598</v>
      </c>
      <c r="AL161">
        <f t="shared" si="182"/>
        <v>7.6101339010934267E-4</v>
      </c>
      <c r="AM161" t="str">
        <f t="shared" si="163"/>
        <v>1-0,00189542475143063i</v>
      </c>
      <c r="AN161">
        <f t="shared" si="183"/>
        <v>1.0000017963158809</v>
      </c>
      <c r="AO161">
        <f t="shared" si="184"/>
        <v>-1.8954224815790962E-3</v>
      </c>
      <c r="AP161" s="41" t="str">
        <f t="shared" si="185"/>
        <v>55,0453030147636-35,5719375953044i</v>
      </c>
      <c r="AQ161">
        <f t="shared" si="186"/>
        <v>36.329983681812948</v>
      </c>
      <c r="AR161" s="43">
        <f t="shared" si="187"/>
        <v>-32.871765347003866</v>
      </c>
      <c r="AS161" t="str">
        <f t="shared" si="164"/>
        <v>-0,0000166666666666667</v>
      </c>
      <c r="AT161" t="str">
        <f t="shared" si="165"/>
        <v>0,0000115792437510702i</v>
      </c>
      <c r="AU161">
        <f t="shared" si="188"/>
        <v>1.15792437510702E-5</v>
      </c>
      <c r="AV161">
        <f t="shared" si="189"/>
        <v>1.5707963267948966</v>
      </c>
      <c r="AW161" t="str">
        <f t="shared" si="166"/>
        <v>1+0,00433369811956863i</v>
      </c>
      <c r="AX161">
        <f t="shared" si="190"/>
        <v>1.0000093904256058</v>
      </c>
      <c r="AY161">
        <f t="shared" si="191"/>
        <v>4.3336709895671031E-3</v>
      </c>
      <c r="AZ161" t="str">
        <f t="shared" si="167"/>
        <v>1+0,631336830312476i</v>
      </c>
      <c r="BA161">
        <f t="shared" si="192"/>
        <v>1.1826183633400102</v>
      </c>
      <c r="BB161">
        <f t="shared" si="193"/>
        <v>0.56314316483508875</v>
      </c>
      <c r="BC161" s="41" t="str">
        <f t="shared" si="194"/>
        <v>-0,902464458798372+1,4432681051542i</v>
      </c>
      <c r="BD161">
        <f t="shared" si="195"/>
        <v>4.6201818701751938</v>
      </c>
      <c r="BE161" s="43">
        <f t="shared" si="196"/>
        <v>122.01742554919026</v>
      </c>
      <c r="BF161" s="41" t="str">
        <f t="shared" si="197"/>
        <v>0,623971782096309+46,4004309321052i</v>
      </c>
      <c r="BG161" s="20">
        <f t="shared" si="198"/>
        <v>33.331225570984095</v>
      </c>
      <c r="BH161" s="43">
        <f t="shared" si="199"/>
        <v>89.229558990280978</v>
      </c>
      <c r="BI161" s="41" t="str">
        <f t="shared" si="152"/>
        <v>1,66341337522741+111,547539590112i</v>
      </c>
      <c r="BJ161" s="20">
        <f t="shared" si="200"/>
        <v>40.950165551988107</v>
      </c>
      <c r="BK161" s="43">
        <f t="shared" si="153"/>
        <v>89.145660202186406</v>
      </c>
      <c r="BL161">
        <f t="shared" si="201"/>
        <v>33.331225570984095</v>
      </c>
      <c r="BM161" s="43">
        <f t="shared" si="202"/>
        <v>89.229558990280978</v>
      </c>
    </row>
    <row r="162" spans="14:65" x14ac:dyDescent="0.25">
      <c r="N162" s="9">
        <v>44</v>
      </c>
      <c r="O162" s="34">
        <f t="shared" si="154"/>
        <v>275.42287033381683</v>
      </c>
      <c r="P162" s="33" t="str">
        <f t="shared" si="155"/>
        <v>32,2315671197498</v>
      </c>
      <c r="Q162" s="4" t="str">
        <f t="shared" si="156"/>
        <v>1+0,645428693825543i</v>
      </c>
      <c r="R162" s="4">
        <f t="shared" si="168"/>
        <v>1.1902009069116637</v>
      </c>
      <c r="S162" s="4">
        <f t="shared" si="169"/>
        <v>0.57315493308983323</v>
      </c>
      <c r="T162" s="4" t="str">
        <f t="shared" si="157"/>
        <v>1+0,000778739819464202i</v>
      </c>
      <c r="U162" s="4">
        <f t="shared" si="170"/>
        <v>1.0000003032178071</v>
      </c>
      <c r="V162" s="4">
        <f t="shared" si="171"/>
        <v>7.787396620457151E-4</v>
      </c>
      <c r="W162" t="str">
        <f t="shared" si="158"/>
        <v>1-0,00459120981997035i</v>
      </c>
      <c r="X162" s="4">
        <f t="shared" si="172"/>
        <v>1.0000105395482644</v>
      </c>
      <c r="Y162" s="4">
        <f t="shared" si="173"/>
        <v>-4.5911775606900223E-3</v>
      </c>
      <c r="Z162" t="str">
        <f t="shared" si="159"/>
        <v>0,999998432690961+0,00595198447873312i</v>
      </c>
      <c r="AA162" s="4">
        <f t="shared" si="174"/>
        <v>1.0000161456214662</v>
      </c>
      <c r="AB162" s="4">
        <f t="shared" si="175"/>
        <v>5.9519235232729948E-3</v>
      </c>
      <c r="AC162" s="47" t="str">
        <f t="shared" si="176"/>
        <v>22,6085183866995-14,9069004923145i</v>
      </c>
      <c r="AD162" s="20">
        <f t="shared" si="177"/>
        <v>28.653176837678224</v>
      </c>
      <c r="AE162" s="43">
        <f t="shared" si="178"/>
        <v>-33.398815372266846</v>
      </c>
      <c r="AF162" t="str">
        <f t="shared" si="160"/>
        <v>77,9756878975879</v>
      </c>
      <c r="AG162" t="str">
        <f t="shared" si="161"/>
        <v>1+0,659638435310852i</v>
      </c>
      <c r="AH162">
        <f t="shared" si="179"/>
        <v>1.1979661369752272</v>
      </c>
      <c r="AI162">
        <f t="shared" si="180"/>
        <v>0.58312110897727532</v>
      </c>
      <c r="AJ162" t="str">
        <f t="shared" si="162"/>
        <v>1+0,000778739819464202i</v>
      </c>
      <c r="AK162">
        <f t="shared" si="181"/>
        <v>1.0000003032178071</v>
      </c>
      <c r="AL162">
        <f t="shared" si="182"/>
        <v>7.787396620457151E-4</v>
      </c>
      <c r="AM162" t="str">
        <f t="shared" si="163"/>
        <v>1-0,00193957486553446i</v>
      </c>
      <c r="AN162">
        <f t="shared" si="183"/>
        <v>1.0000018809735605</v>
      </c>
      <c r="AO162">
        <f t="shared" si="184"/>
        <v>-1.9395724333449687E-3</v>
      </c>
      <c r="AP162" s="41" t="str">
        <f t="shared" si="185"/>
        <v>54,2922833452454-35,903793746564i</v>
      </c>
      <c r="AQ162">
        <f t="shared" si="186"/>
        <v>36.270312427378954</v>
      </c>
      <c r="AR162" s="43">
        <f t="shared" si="187"/>
        <v>-33.476889307901892</v>
      </c>
      <c r="AS162" t="str">
        <f t="shared" si="164"/>
        <v>-0,0000166666666666667</v>
      </c>
      <c r="AT162" t="str">
        <f t="shared" si="165"/>
        <v>0,0000118489589863808i</v>
      </c>
      <c r="AU162">
        <f t="shared" si="188"/>
        <v>1.18489589863808E-5</v>
      </c>
      <c r="AV162">
        <f t="shared" si="189"/>
        <v>1.5707963267948966</v>
      </c>
      <c r="AW162" t="str">
        <f t="shared" si="166"/>
        <v>1+0,00443464291641487i</v>
      </c>
      <c r="AX162">
        <f t="shared" si="190"/>
        <v>1.0000098329805542</v>
      </c>
      <c r="AY162">
        <f t="shared" si="191"/>
        <v>4.4346138461099222E-3</v>
      </c>
      <c r="AZ162" t="str">
        <f t="shared" si="167"/>
        <v>1+0,646042554227502i</v>
      </c>
      <c r="BA162">
        <f t="shared" si="192"/>
        <v>1.1905339062256037</v>
      </c>
      <c r="BB162">
        <f t="shared" si="193"/>
        <v>0.57358815218166703</v>
      </c>
      <c r="BC162" s="41" t="str">
        <f t="shared" si="194"/>
        <v>-0,902463660026184+1,41059543314721i</v>
      </c>
      <c r="BD162">
        <f t="shared" si="195"/>
        <v>4.4781210312184161</v>
      </c>
      <c r="BE162" s="43">
        <f t="shared" si="196"/>
        <v>122.6100956415647</v>
      </c>
      <c r="BF162" s="41" t="str">
        <f t="shared" si="197"/>
        <v>0,624239505808621+45,3444087644433i</v>
      </c>
      <c r="BG162" s="20">
        <f t="shared" si="198"/>
        <v>33.131297868896638</v>
      </c>
      <c r="BH162" s="43">
        <f t="shared" si="199"/>
        <v>89.211280269297873</v>
      </c>
      <c r="BI162" s="41" t="str">
        <f t="shared" si="152"/>
        <v>1,64891475263374+108,986316055287i</v>
      </c>
      <c r="BJ162" s="20">
        <f t="shared" si="200"/>
        <v>40.748433458597376</v>
      </c>
      <c r="BK162" s="43">
        <f t="shared" si="153"/>
        <v>89.133206333662827</v>
      </c>
      <c r="BL162">
        <f t="shared" si="201"/>
        <v>33.131297868896638</v>
      </c>
      <c r="BM162" s="43">
        <f t="shared" si="202"/>
        <v>89.211280269297873</v>
      </c>
    </row>
    <row r="163" spans="14:65" x14ac:dyDescent="0.25">
      <c r="N163" s="9">
        <v>45</v>
      </c>
      <c r="O163" s="34">
        <f t="shared" si="154"/>
        <v>281.83829312644554</v>
      </c>
      <c r="P163" s="33" t="str">
        <f t="shared" si="155"/>
        <v>32,2315671197498</v>
      </c>
      <c r="Q163" s="4" t="str">
        <f t="shared" si="156"/>
        <v>1+0,660462659408599i</v>
      </c>
      <c r="R163" s="4">
        <f t="shared" si="168"/>
        <v>1.198420178598925</v>
      </c>
      <c r="S163" s="4">
        <f t="shared" si="169"/>
        <v>0.58369521443664441</v>
      </c>
      <c r="T163" s="4" t="str">
        <f t="shared" si="157"/>
        <v>1+0,000796879000067698i</v>
      </c>
      <c r="U163" s="4">
        <f t="shared" si="170"/>
        <v>1.0000003175080199</v>
      </c>
      <c r="V163" s="4">
        <f t="shared" si="171"/>
        <v>7.9687883139075322E-4</v>
      </c>
      <c r="W163" t="str">
        <f t="shared" si="158"/>
        <v>1-0,00469815283486624i</v>
      </c>
      <c r="X163" s="4">
        <f t="shared" si="172"/>
        <v>1.0000110362591303</v>
      </c>
      <c r="Y163" s="4">
        <f t="shared" si="173"/>
        <v>-4.6981182684451986E-3</v>
      </c>
      <c r="Z163" t="str">
        <f t="shared" si="159"/>
        <v>0,999998358825961+0,00609062400725142i</v>
      </c>
      <c r="AA163" s="4">
        <f t="shared" si="174"/>
        <v>1.0000169065347913</v>
      </c>
      <c r="AB163" s="4">
        <f t="shared" si="175"/>
        <v>6.0905586923586308E-3</v>
      </c>
      <c r="AC163" s="47" t="str">
        <f t="shared" si="176"/>
        <v>22,2927430390794-15,0455685182491i</v>
      </c>
      <c r="AD163" s="20">
        <f t="shared" si="177"/>
        <v>28.593397945650846</v>
      </c>
      <c r="AE163" s="43">
        <f t="shared" si="178"/>
        <v>-34.015760171765344</v>
      </c>
      <c r="AF163" t="str">
        <f t="shared" si="160"/>
        <v>77,9756878975879</v>
      </c>
      <c r="AG163" t="str">
        <f t="shared" si="161"/>
        <v>1+0,675003388292637i</v>
      </c>
      <c r="AH163">
        <f t="shared" si="179"/>
        <v>1.206494746862389</v>
      </c>
      <c r="AI163">
        <f t="shared" si="180"/>
        <v>0.59375199443069437</v>
      </c>
      <c r="AJ163" t="str">
        <f t="shared" si="162"/>
        <v>1+0,000796879000067698i</v>
      </c>
      <c r="AK163">
        <f t="shared" si="181"/>
        <v>1.0000003175080199</v>
      </c>
      <c r="AL163">
        <f t="shared" si="182"/>
        <v>7.9687883139075322E-4</v>
      </c>
      <c r="AM163" t="str">
        <f t="shared" si="163"/>
        <v>1-0,0019847533679053i</v>
      </c>
      <c r="AN163">
        <f t="shared" si="183"/>
        <v>1.0000019696210261</v>
      </c>
      <c r="AO163">
        <f t="shared" si="184"/>
        <v>-1.9847507617675834E-3</v>
      </c>
      <c r="AP163" s="41" t="str">
        <f t="shared" si="185"/>
        <v>53,5254917869862-36,2225136372134i</v>
      </c>
      <c r="AQ163">
        <f t="shared" si="186"/>
        <v>36.208695454948653</v>
      </c>
      <c r="AR163" s="43">
        <f t="shared" si="187"/>
        <v>-34.087543406566567</v>
      </c>
      <c r="AS163" t="str">
        <f t="shared" si="164"/>
        <v>-0,0000166666666666667</v>
      </c>
      <c r="AT163" t="str">
        <f t="shared" si="165"/>
        <v>0,0000121249566965856i</v>
      </c>
      <c r="AU163">
        <f t="shared" si="188"/>
        <v>1.2124956696585599E-5</v>
      </c>
      <c r="AV163">
        <f t="shared" si="189"/>
        <v>1.5707963267948966</v>
      </c>
      <c r="AW163" t="str">
        <f t="shared" si="166"/>
        <v>1+0,00453793901963482i</v>
      </c>
      <c r="AX163">
        <f t="shared" si="190"/>
        <v>1.000010296392265</v>
      </c>
      <c r="AY163">
        <f t="shared" si="191"/>
        <v>4.5379078702591806E-3</v>
      </c>
      <c r="AZ163" t="str">
        <f t="shared" si="167"/>
        <v>1+0,661090818456162i</v>
      </c>
      <c r="BA163">
        <f t="shared" si="192"/>
        <v>1.1987664786133445</v>
      </c>
      <c r="BB163">
        <f t="shared" si="193"/>
        <v>0.58413246052223033</v>
      </c>
      <c r="BC163" s="41" t="str">
        <f t="shared" si="194"/>
        <v>-0,902462823610529+1,37867067717633i</v>
      </c>
      <c r="BD163">
        <f t="shared" si="195"/>
        <v>4.3379734382620567</v>
      </c>
      <c r="BE163" s="43">
        <f t="shared" si="196"/>
        <v>123.20832169573089</v>
      </c>
      <c r="BF163" s="41" t="str">
        <f t="shared" si="197"/>
        <v>0,624512308485798+44,3124173896103i</v>
      </c>
      <c r="BG163" s="20">
        <f t="shared" si="198"/>
        <v>32.931371383912904</v>
      </c>
      <c r="BH163" s="43">
        <f t="shared" si="199"/>
        <v>89.192561523965566</v>
      </c>
      <c r="BI163" s="41" t="str">
        <f t="shared" si="152"/>
        <v>1,6341509520201+106,483497943471i</v>
      </c>
      <c r="BJ163" s="20">
        <f t="shared" si="200"/>
        <v>40.546668893210722</v>
      </c>
      <c r="BK163" s="43">
        <f t="shared" si="153"/>
        <v>89.120778289164335</v>
      </c>
      <c r="BL163">
        <f t="shared" si="201"/>
        <v>32.931371383912904</v>
      </c>
      <c r="BM163" s="43">
        <f t="shared" si="202"/>
        <v>89.192561523965566</v>
      </c>
    </row>
    <row r="164" spans="14:65" x14ac:dyDescent="0.25">
      <c r="N164" s="9">
        <v>46</v>
      </c>
      <c r="O164" s="34">
        <f t="shared" si="154"/>
        <v>288.40315031266073</v>
      </c>
      <c r="P164" s="33" t="str">
        <f t="shared" si="155"/>
        <v>32,2315671197498</v>
      </c>
      <c r="Q164" s="4" t="str">
        <f t="shared" si="156"/>
        <v>1+0,67584681103593i</v>
      </c>
      <c r="R164" s="4">
        <f t="shared" si="168"/>
        <v>1.2069668230682382</v>
      </c>
      <c r="S164" s="4">
        <f t="shared" si="169"/>
        <v>0.59433118911094596</v>
      </c>
      <c r="T164" s="4" t="str">
        <f t="shared" si="157"/>
        <v>1+0,00081544069646497i</v>
      </c>
      <c r="U164" s="4">
        <f t="shared" si="170"/>
        <v>1.0000003324717095</v>
      </c>
      <c r="V164" s="4">
        <f t="shared" si="171"/>
        <v>8.154405157243705E-4</v>
      </c>
      <c r="W164" t="str">
        <f t="shared" si="158"/>
        <v>1-0,00480758687258258i</v>
      </c>
      <c r="X164" s="4">
        <f t="shared" si="172"/>
        <v>1.0000115563789937</v>
      </c>
      <c r="Y164" s="4">
        <f t="shared" si="173"/>
        <v>-4.8075498340182385E-3</v>
      </c>
      <c r="Z164" t="str">
        <f t="shared" si="159"/>
        <v>0,999998281479812+0,00623249286523731i</v>
      </c>
      <c r="AA164" s="4">
        <f t="shared" si="174"/>
        <v>1.0000177033082425</v>
      </c>
      <c r="AB164" s="4">
        <f t="shared" si="175"/>
        <v>6.2324228791355123E-3</v>
      </c>
      <c r="AC164" s="47" t="str">
        <f t="shared" si="176"/>
        <v>21,971208165739-15,1787160111746i</v>
      </c>
      <c r="AD164" s="20">
        <f t="shared" si="177"/>
        <v>28.531671282425613</v>
      </c>
      <c r="AE164" s="43">
        <f t="shared" si="178"/>
        <v>-34.638491311457138</v>
      </c>
      <c r="AF164" t="str">
        <f t="shared" si="160"/>
        <v>77,9756878975879</v>
      </c>
      <c r="AG164" t="str">
        <f t="shared" si="161"/>
        <v>1+0,69072623700562i</v>
      </c>
      <c r="AH164">
        <f t="shared" si="179"/>
        <v>1.2153611539324203</v>
      </c>
      <c r="AI164">
        <f t="shared" si="180"/>
        <v>0.60447480840626255</v>
      </c>
      <c r="AJ164" t="str">
        <f t="shared" si="162"/>
        <v>1+0,00081544069646497i</v>
      </c>
      <c r="AK164">
        <f t="shared" si="181"/>
        <v>1.0000003324717095</v>
      </c>
      <c r="AL164">
        <f t="shared" si="182"/>
        <v>8.154405157243705E-4</v>
      </c>
      <c r="AM164" t="str">
        <f t="shared" si="163"/>
        <v>1-0,00203098421278312i</v>
      </c>
      <c r="AN164">
        <f t="shared" si="183"/>
        <v>1.0000020624463095</v>
      </c>
      <c r="AO164">
        <f t="shared" si="184"/>
        <v>-2.0309814202565555E-3</v>
      </c>
      <c r="AP164" s="41" t="str">
        <f t="shared" si="185"/>
        <v>52,745382038796-36,5274020969357i</v>
      </c>
      <c r="AQ164">
        <f t="shared" si="186"/>
        <v>36.145098076081339</v>
      </c>
      <c r="AR164" s="43">
        <f t="shared" si="187"/>
        <v>-34.703500707313083</v>
      </c>
      <c r="AS164" t="str">
        <f t="shared" si="164"/>
        <v>-0,0000166666666666667</v>
      </c>
      <c r="AT164" t="str">
        <f t="shared" si="165"/>
        <v>0,0000124073832193236i</v>
      </c>
      <c r="AU164">
        <f t="shared" si="188"/>
        <v>1.2407383219323601E-5</v>
      </c>
      <c r="AV164">
        <f t="shared" si="189"/>
        <v>1.5707963267948966</v>
      </c>
      <c r="AW164" t="str">
        <f t="shared" si="166"/>
        <v>1+0,00464364119818971i</v>
      </c>
      <c r="AX164">
        <f t="shared" si="190"/>
        <v>1.000010781643667</v>
      </c>
      <c r="AY164">
        <f t="shared" si="191"/>
        <v>4.6436078210518013E-3</v>
      </c>
      <c r="AZ164" t="str">
        <f t="shared" si="167"/>
        <v>1+0,676489601787339i</v>
      </c>
      <c r="BA164">
        <f t="shared" si="192"/>
        <v>1.2073268742666139</v>
      </c>
      <c r="BB164">
        <f t="shared" si="193"/>
        <v>0.59477230168051221</v>
      </c>
      <c r="BC164" s="41" t="str">
        <f t="shared" si="194"/>
        <v>-0,902461947777487+1,34747691028951i</v>
      </c>
      <c r="BD164">
        <f t="shared" si="195"/>
        <v>4.1997747768886526</v>
      </c>
      <c r="BE164" s="43">
        <f t="shared" si="196"/>
        <v>123.81188352771491</v>
      </c>
      <c r="BF164" s="41" t="str">
        <f t="shared" si="197"/>
        <v>0,624790036622024+43,3039093107036i</v>
      </c>
      <c r="BG164" s="20">
        <f t="shared" si="198"/>
        <v>32.731446059314266</v>
      </c>
      <c r="BH164" s="43">
        <f t="shared" si="199"/>
        <v>89.173392216257781</v>
      </c>
      <c r="BI164" s="41" t="str">
        <f t="shared" si="152"/>
        <v>1,61913070748197+104,037774865329i</v>
      </c>
      <c r="BJ164" s="20">
        <f t="shared" si="200"/>
        <v>40.344872852970013</v>
      </c>
      <c r="BK164" s="43">
        <f t="shared" si="153"/>
        <v>89.108382820401843</v>
      </c>
      <c r="BL164">
        <f t="shared" si="201"/>
        <v>32.731446059314266</v>
      </c>
      <c r="BM164" s="43">
        <f t="shared" si="202"/>
        <v>89.173392216257781</v>
      </c>
    </row>
    <row r="165" spans="14:65" x14ac:dyDescent="0.25">
      <c r="N165" s="9">
        <v>47</v>
      </c>
      <c r="O165" s="34">
        <f t="shared" si="154"/>
        <v>295.12092266663871</v>
      </c>
      <c r="P165" s="33" t="str">
        <f t="shared" si="155"/>
        <v>32,2315671197498</v>
      </c>
      <c r="Q165" s="4" t="str">
        <f t="shared" si="156"/>
        <v>1+0,691589305588361i</v>
      </c>
      <c r="R165" s="4">
        <f t="shared" si="168"/>
        <v>1.215851869104206</v>
      </c>
      <c r="S165" s="4">
        <f t="shared" si="169"/>
        <v>0.60505887089497346</v>
      </c>
      <c r="T165" s="4" t="str">
        <f t="shared" si="157"/>
        <v>1+0,00083443475031314i</v>
      </c>
      <c r="U165" s="4">
        <f t="shared" si="170"/>
        <v>1.0000003481406157</v>
      </c>
      <c r="V165" s="4">
        <f t="shared" si="171"/>
        <v>8.3443455664610204E-4</v>
      </c>
      <c r="W165" t="str">
        <f t="shared" si="158"/>
        <v>1-0,0049195699564947i</v>
      </c>
      <c r="X165" s="4">
        <f t="shared" si="172"/>
        <v>1.0000121010110612</v>
      </c>
      <c r="Y165" s="4">
        <f t="shared" si="173"/>
        <v>-4.9195302689839081E-3</v>
      </c>
      <c r="Z165" t="str">
        <f t="shared" si="159"/>
        <v>0,99999820048845+0,00637766627343713i</v>
      </c>
      <c r="AA165" s="4">
        <f t="shared" si="174"/>
        <v>1.0000185376317949</v>
      </c>
      <c r="AB165" s="4">
        <f t="shared" si="175"/>
        <v>6.3775912820528535E-3</v>
      </c>
      <c r="AC165" s="47" t="str">
        <f t="shared" si="176"/>
        <v>21,6441048505144-15,3060520360445i</v>
      </c>
      <c r="AD165" s="20">
        <f t="shared" si="177"/>
        <v>28.467962216011792</v>
      </c>
      <c r="AE165" s="43">
        <f t="shared" si="178"/>
        <v>-35.266787466377941</v>
      </c>
      <c r="AF165" t="str">
        <f t="shared" si="160"/>
        <v>77,9756878975879</v>
      </c>
      <c r="AG165" t="str">
        <f t="shared" si="161"/>
        <v>1+0,706815317912305i</v>
      </c>
      <c r="AH165">
        <f t="shared" si="179"/>
        <v>1.2245766181156132</v>
      </c>
      <c r="AI165">
        <f t="shared" si="180"/>
        <v>0.61528537312219667</v>
      </c>
      <c r="AJ165" t="str">
        <f t="shared" si="162"/>
        <v>1+0,00083443475031314i</v>
      </c>
      <c r="AK165">
        <f t="shared" si="181"/>
        <v>1.0000003481406157</v>
      </c>
      <c r="AL165">
        <f t="shared" si="182"/>
        <v>8.3443455664610204E-4</v>
      </c>
      <c r="AM165" t="str">
        <f t="shared" si="163"/>
        <v>1-0,00207829191237381i</v>
      </c>
      <c r="AN165">
        <f t="shared" si="183"/>
        <v>1.0000021596463045</v>
      </c>
      <c r="AO165">
        <f t="shared" si="184"/>
        <v>-2.0782889201280347E-3</v>
      </c>
      <c r="AP165" s="41" t="str">
        <f t="shared" si="185"/>
        <v>51,9524524032264-36,8177797795684i</v>
      </c>
      <c r="AQ165">
        <f t="shared" si="186"/>
        <v>36.079486821253155</v>
      </c>
      <c r="AR165" s="43">
        <f t="shared" si="187"/>
        <v>-35.32452268139042</v>
      </c>
      <c r="AS165" t="str">
        <f t="shared" si="164"/>
        <v>-0,0000166666666666667</v>
      </c>
      <c r="AT165" t="str">
        <f t="shared" si="165"/>
        <v>0,0000126963883008757i</v>
      </c>
      <c r="AU165">
        <f t="shared" si="188"/>
        <v>1.26963883008757E-5</v>
      </c>
      <c r="AV165">
        <f t="shared" si="189"/>
        <v>1.5707963267948966</v>
      </c>
      <c r="AW165" t="str">
        <f t="shared" si="166"/>
        <v>1+0,00475180549677373i</v>
      </c>
      <c r="AX165">
        <f t="shared" si="190"/>
        <v>1.0000112897640101</v>
      </c>
      <c r="AY165">
        <f t="shared" si="191"/>
        <v>4.751769732547915E-3</v>
      </c>
      <c r="AZ165" t="str">
        <f t="shared" si="167"/>
        <v>1+0,692247068859781i</v>
      </c>
      <c r="BA165">
        <f t="shared" si="192"/>
        <v>1.2162261320761687</v>
      </c>
      <c r="BB165">
        <f t="shared" si="193"/>
        <v>0.60550368099145557</v>
      </c>
      <c r="BC165" s="41" t="str">
        <f t="shared" si="194"/>
        <v>-0,90246103066952+1,31699759311304i</v>
      </c>
      <c r="BD165">
        <f t="shared" si="195"/>
        <v>4.0635596170152075</v>
      </c>
      <c r="BE165" s="43">
        <f t="shared" si="196"/>
        <v>124.42054904955324</v>
      </c>
      <c r="BF165" s="41" t="str">
        <f t="shared" si="197"/>
        <v>0,62507252021917+42,3183494891438i</v>
      </c>
      <c r="BG165" s="20">
        <f t="shared" si="198"/>
        <v>32.531521833027</v>
      </c>
      <c r="BH165" s="43">
        <f t="shared" si="199"/>
        <v>89.15376158317531</v>
      </c>
      <c r="BI165" s="41" t="str">
        <f t="shared" si="152"/>
        <v>1,60386361183265+101,647866258202i</v>
      </c>
      <c r="BJ165" s="20">
        <f t="shared" si="200"/>
        <v>40.143046438268392</v>
      </c>
      <c r="BK165" s="43">
        <f t="shared" si="153"/>
        <v>89.096026368162839</v>
      </c>
      <c r="BL165">
        <f t="shared" si="201"/>
        <v>32.531521833027</v>
      </c>
      <c r="BM165" s="43">
        <f t="shared" si="202"/>
        <v>89.15376158317531</v>
      </c>
    </row>
    <row r="166" spans="14:65" x14ac:dyDescent="0.25">
      <c r="N166" s="9">
        <v>48</v>
      </c>
      <c r="O166" s="34">
        <f t="shared" si="154"/>
        <v>301.99517204020168</v>
      </c>
      <c r="P166" s="33" t="str">
        <f t="shared" si="155"/>
        <v>32,2315671197498</v>
      </c>
      <c r="Q166" s="4" t="str">
        <f t="shared" si="156"/>
        <v>1+0,707698489944883i</v>
      </c>
      <c r="R166" s="4">
        <f t="shared" si="168"/>
        <v>1.2250865898663112</v>
      </c>
      <c r="S166" s="4">
        <f t="shared" si="169"/>
        <v>0.61587407115431714</v>
      </c>
      <c r="T166" s="4" t="str">
        <f t="shared" si="157"/>
        <v>1+0,000853871232510977i</v>
      </c>
      <c r="U166" s="4">
        <f t="shared" si="170"/>
        <v>1.0000003645479745</v>
      </c>
      <c r="V166" s="4">
        <f t="shared" si="171"/>
        <v>8.5387102499301121E-4</v>
      </c>
      <c r="W166" t="str">
        <f t="shared" si="158"/>
        <v>1-0,00503416146151596i</v>
      </c>
      <c r="X166" s="4">
        <f t="shared" si="172"/>
        <v>1.0000126713105293</v>
      </c>
      <c r="Y166" s="4">
        <f t="shared" si="173"/>
        <v>-5.0341189356110719E-3</v>
      </c>
      <c r="Z166" t="str">
        <f t="shared" si="159"/>
        <v>0,999998115680084+0,00652622120471353i</v>
      </c>
      <c r="AA166" s="4">
        <f t="shared" si="174"/>
        <v>1.0000194112750671</v>
      </c>
      <c r="AB166" s="4">
        <f t="shared" si="175"/>
        <v>6.5261408500815804E-3</v>
      </c>
      <c r="AC166" s="47" t="str">
        <f t="shared" si="176"/>
        <v>21,3116428549857-15,427292362103i</v>
      </c>
      <c r="AD166" s="20">
        <f t="shared" si="177"/>
        <v>28.402237339211005</v>
      </c>
      <c r="AE166" s="43">
        <f t="shared" si="178"/>
        <v>-35.900415878496545</v>
      </c>
      <c r="AF166" t="str">
        <f t="shared" si="160"/>
        <v>77,9756878975879</v>
      </c>
      <c r="AG166" t="str">
        <f t="shared" si="161"/>
        <v>1+0,723279161656356i</v>
      </c>
      <c r="AH166">
        <f t="shared" si="179"/>
        <v>1.2341526427822131</v>
      </c>
      <c r="AI166">
        <f t="shared" si="180"/>
        <v>0.62617931328460552</v>
      </c>
      <c r="AJ166" t="str">
        <f t="shared" si="162"/>
        <v>1+0,000853871232510977i</v>
      </c>
      <c r="AK166">
        <f t="shared" si="181"/>
        <v>1.0000003645479745</v>
      </c>
      <c r="AL166">
        <f t="shared" si="182"/>
        <v>8.5387102499301121E-4</v>
      </c>
      <c r="AM166" t="str">
        <f t="shared" si="163"/>
        <v>1-0,00212670154984589i</v>
      </c>
      <c r="AN166">
        <f t="shared" si="183"/>
        <v>1.000002261427184</v>
      </c>
      <c r="AO166">
        <f t="shared" si="184"/>
        <v>-2.1266983435971674E-3</v>
      </c>
      <c r="AP166" s="41" t="str">
        <f t="shared" si="185"/>
        <v>51,147245301016-37,0929865219219i</v>
      </c>
      <c r="AQ166">
        <f t="shared" si="186"/>
        <v>36.011829553505017</v>
      </c>
      <c r="AR166" s="43">
        <f t="shared" si="187"/>
        <v>-35.950359503013004</v>
      </c>
      <c r="AS166" t="str">
        <f t="shared" si="164"/>
        <v>-0,0000166666666666667</v>
      </c>
      <c r="AT166" t="str">
        <f t="shared" si="165"/>
        <v>0,0000129921251755614i</v>
      </c>
      <c r="AU166">
        <f t="shared" si="188"/>
        <v>1.2992125175561401E-5</v>
      </c>
      <c r="AV166">
        <f t="shared" si="189"/>
        <v>1.5707963267948966</v>
      </c>
      <c r="AW166" t="str">
        <f t="shared" si="166"/>
        <v>1+0,00486248926552972i</v>
      </c>
      <c r="AX166">
        <f t="shared" si="190"/>
        <v>1.000011821831051</v>
      </c>
      <c r="AY166">
        <f t="shared" si="191"/>
        <v>4.8624509434957901E-3</v>
      </c>
      <c r="AZ166" t="str">
        <f t="shared" si="167"/>
        <v>1+0,708371574491107i</v>
      </c>
      <c r="BA166">
        <f t="shared" si="192"/>
        <v>1.2254755352707005</v>
      </c>
      <c r="BB166">
        <f t="shared" si="193"/>
        <v>0.61632240156898555</v>
      </c>
      <c r="BC166" s="41" t="str">
        <f t="shared" si="194"/>
        <v>-0,902460070341594+1,28721656508212i</v>
      </c>
      <c r="BD166">
        <f t="shared" si="195"/>
        <v>3.9293612984059534</v>
      </c>
      <c r="BE166" s="43">
        <f t="shared" si="196"/>
        <v>125.0340745121182</v>
      </c>
      <c r="BF166" s="41" t="str">
        <f t="shared" si="197"/>
        <v>0,625359572858525+41,3552150623354i</v>
      </c>
      <c r="BG166" s="20">
        <f t="shared" si="198"/>
        <v>32.331598637616963</v>
      </c>
      <c r="BH166" s="43">
        <f t="shared" si="199"/>
        <v>89.133658633621664</v>
      </c>
      <c r="BI166" s="41" t="str">
        <f t="shared" si="152"/>
        <v>1,58836010725202+99,3125206355398i</v>
      </c>
      <c r="BJ166" s="20">
        <f t="shared" si="200"/>
        <v>39.941190851910967</v>
      </c>
      <c r="BK166" s="43">
        <f t="shared" si="153"/>
        <v>89.083715009105205</v>
      </c>
      <c r="BL166">
        <f t="shared" si="201"/>
        <v>32.331598637616963</v>
      </c>
      <c r="BM166" s="43">
        <f t="shared" si="202"/>
        <v>89.133658633621664</v>
      </c>
    </row>
    <row r="167" spans="14:65" x14ac:dyDescent="0.25">
      <c r="N167" s="9">
        <v>49</v>
      </c>
      <c r="O167" s="34">
        <f t="shared" si="154"/>
        <v>309.02954325135937</v>
      </c>
      <c r="P167" s="33" t="str">
        <f t="shared" si="155"/>
        <v>32,2315671197498</v>
      </c>
      <c r="Q167" s="4" t="str">
        <f t="shared" si="156"/>
        <v>1+0,72418290540827i</v>
      </c>
      <c r="R167" s="4">
        <f t="shared" si="168"/>
        <v>1.2346825018949461</v>
      </c>
      <c r="S167" s="4">
        <f t="shared" si="169"/>
        <v>0.62677240405057832</v>
      </c>
      <c r="T167" s="4" t="str">
        <f t="shared" si="157"/>
        <v>1+0,000873760448538613i</v>
      </c>
      <c r="U167" s="4">
        <f t="shared" si="170"/>
        <v>1.0000003817285879</v>
      </c>
      <c r="V167" s="4">
        <f t="shared" si="171"/>
        <v>8.7376022617911104E-4</v>
      </c>
      <c r="W167" t="str">
        <f t="shared" si="158"/>
        <v>1-0,00515142214557912i</v>
      </c>
      <c r="X167" s="4">
        <f t="shared" si="172"/>
        <v>1.0000132684870346</v>
      </c>
      <c r="Y167" s="4">
        <f t="shared" si="173"/>
        <v>-5.1513765782837144E-3</v>
      </c>
      <c r="Z167" t="str">
        <f t="shared" si="159"/>
        <v>0,999998026874822+0,00667823642485741i</v>
      </c>
      <c r="AA167" s="4">
        <f t="shared" si="174"/>
        <v>1.0000203260910669</v>
      </c>
      <c r="AB167" s="4">
        <f t="shared" si="175"/>
        <v>6.6781503234122986E-3</v>
      </c>
      <c r="AC167" s="47" t="str">
        <f t="shared" si="176"/>
        <v>20,9740504085037-15,5421608705769i</v>
      </c>
      <c r="AD167" s="20">
        <f t="shared" si="177"/>
        <v>28.334464583182072</v>
      </c>
      <c r="AE167" s="43">
        <f t="shared" si="178"/>
        <v>-36.539132659203609</v>
      </c>
      <c r="AF167" t="str">
        <f t="shared" si="160"/>
        <v>77,9756878975879</v>
      </c>
      <c r="AG167" t="str">
        <f t="shared" si="161"/>
        <v>1+0,740126497585647i</v>
      </c>
      <c r="AH167">
        <f t="shared" si="179"/>
        <v>1.2441009735662121</v>
      </c>
      <c r="AI167">
        <f t="shared" si="180"/>
        <v>0.63715206223929732</v>
      </c>
      <c r="AJ167" t="str">
        <f t="shared" si="162"/>
        <v>1+0,000873760448538613i</v>
      </c>
      <c r="AK167">
        <f t="shared" si="181"/>
        <v>1.0000003817285879</v>
      </c>
      <c r="AL167">
        <f t="shared" si="182"/>
        <v>8.7376022617911104E-4</v>
      </c>
      <c r="AM167" t="str">
        <f t="shared" si="163"/>
        <v>1-0,00217623879262991i</v>
      </c>
      <c r="AN167">
        <f t="shared" si="183"/>
        <v>1.0000023680048375</v>
      </c>
      <c r="AO167">
        <f t="shared" si="184"/>
        <v>-2.1762353570729458E-3</v>
      </c>
      <c r="AP167" s="41" t="str">
        <f t="shared" si="185"/>
        <v>50,3303464924766-37,352384716601i</v>
      </c>
      <c r="AQ167">
        <f t="shared" si="186"/>
        <v>35.942095580473989</v>
      </c>
      <c r="AR167" s="43">
        <f t="shared" si="187"/>
        <v>-36.580750402289461</v>
      </c>
      <c r="AS167" t="str">
        <f t="shared" si="164"/>
        <v>-0,0000166666666666667</v>
      </c>
      <c r="AT167" t="str">
        <f t="shared" si="165"/>
        <v>0,0000132947506469864i</v>
      </c>
      <c r="AU167">
        <f t="shared" si="188"/>
        <v>1.32947506469864E-5</v>
      </c>
      <c r="AV167">
        <f t="shared" si="189"/>
        <v>1.5707963267948966</v>
      </c>
      <c r="AW167" t="str">
        <f t="shared" si="166"/>
        <v>1+0,00497575119045695i</v>
      </c>
      <c r="AX167">
        <f t="shared" si="190"/>
        <v>1.0000123789733351</v>
      </c>
      <c r="AY167">
        <f t="shared" si="191"/>
        <v>4.9757101276852308E-3</v>
      </c>
      <c r="AZ167" t="str">
        <f t="shared" si="167"/>
        <v>1+0,724871668107633i</v>
      </c>
      <c r="BA167">
        <f t="shared" si="192"/>
        <v>1.2350866104144853</v>
      </c>
      <c r="BB167">
        <f t="shared" si="193"/>
        <v>0.62722406955956822</v>
      </c>
      <c r="BC167" s="41" t="str">
        <f t="shared" si="194"/>
        <v>-0,902459064756987+1,25811803587206i</v>
      </c>
      <c r="BD167">
        <f t="shared" si="195"/>
        <v>3.7972118171301696</v>
      </c>
      <c r="BE167" s="43">
        <f t="shared" si="196"/>
        <v>125.65220480438641</v>
      </c>
      <c r="BF167" s="41" t="str">
        <f t="shared" si="197"/>
        <v>0,625650991873648+40,4139950677917i</v>
      </c>
      <c r="BG167" s="20">
        <f t="shared" si="198"/>
        <v>32.131676400312237</v>
      </c>
      <c r="BH167" s="43">
        <f t="shared" si="199"/>
        <v>89.113072145182812</v>
      </c>
      <c r="BI167" s="41" t="str">
        <f t="shared" si="152"/>
        <v>1,57263147029207+97,0305148516618i</v>
      </c>
      <c r="BJ167" s="20">
        <f t="shared" si="200"/>
        <v>39.739307397604158</v>
      </c>
      <c r="BK167" s="43">
        <f t="shared" si="153"/>
        <v>89.071454402096961</v>
      </c>
      <c r="BL167">
        <f t="shared" si="201"/>
        <v>32.131676400312237</v>
      </c>
      <c r="BM167" s="43">
        <f t="shared" si="202"/>
        <v>89.113072145182812</v>
      </c>
    </row>
    <row r="168" spans="14:65" x14ac:dyDescent="0.25">
      <c r="N168" s="9">
        <v>50</v>
      </c>
      <c r="O168" s="34">
        <f t="shared" si="154"/>
        <v>316.22776601683825</v>
      </c>
      <c r="P168" s="33" t="str">
        <f t="shared" si="155"/>
        <v>32,2315671197498</v>
      </c>
      <c r="Q168" s="4" t="str">
        <f t="shared" si="156"/>
        <v>1+0,741051292233798i</v>
      </c>
      <c r="R168" s="4">
        <f t="shared" si="168"/>
        <v>1.2446513639254093</v>
      </c>
      <c r="S168" s="4">
        <f t="shared" si="169"/>
        <v>0.63774929274710657</v>
      </c>
      <c r="T168" s="4" t="str">
        <f t="shared" si="157"/>
        <v>1+0,00089411294392165i</v>
      </c>
      <c r="U168" s="4">
        <f t="shared" si="170"/>
        <v>1.0000003997188984</v>
      </c>
      <c r="V168" s="4">
        <f t="shared" si="171"/>
        <v>8.9411270565915608E-4</v>
      </c>
      <c r="W168" t="str">
        <f t="shared" si="158"/>
        <v>1-0,00527141418185099i</v>
      </c>
      <c r="X168" s="4">
        <f t="shared" si="172"/>
        <v>1.0000138938072194</v>
      </c>
      <c r="Y168" s="4">
        <f t="shared" si="173"/>
        <v>-5.2713653556509133E-3</v>
      </c>
      <c r="Z168" t="str">
        <f t="shared" si="159"/>
        <v>0,999997933884297+0,00683379253435065i</v>
      </c>
      <c r="AA168" s="4">
        <f t="shared" si="174"/>
        <v>1.0000212840201281</v>
      </c>
      <c r="AB168" s="4">
        <f t="shared" si="175"/>
        <v>6.8337002750957932E-3</v>
      </c>
      <c r="AC168" s="47" t="str">
        <f t="shared" si="176"/>
        <v>20,6315738752641-15,6503909675924i</v>
      </c>
      <c r="AD168" s="20">
        <f t="shared" si="177"/>
        <v>28.264613329347192</v>
      </c>
      <c r="AE168" s="43">
        <f t="shared" si="178"/>
        <v>-37.182683148789735</v>
      </c>
      <c r="AF168" t="str">
        <f t="shared" si="160"/>
        <v>77,9756878975879</v>
      </c>
      <c r="AG168" t="str">
        <f t="shared" si="161"/>
        <v>1+0,75736625838069i</v>
      </c>
      <c r="AH168">
        <f t="shared" si="179"/>
        <v>1.2544335970204108</v>
      </c>
      <c r="AI168">
        <f t="shared" si="180"/>
        <v>0.64819886911636482</v>
      </c>
      <c r="AJ168" t="str">
        <f t="shared" si="162"/>
        <v>1+0,00089411294392165i</v>
      </c>
      <c r="AK168">
        <f t="shared" si="181"/>
        <v>1.0000003997188984</v>
      </c>
      <c r="AL168">
        <f t="shared" si="182"/>
        <v>8.9411270565915608E-4</v>
      </c>
      <c r="AM168" t="str">
        <f t="shared" si="163"/>
        <v>1-0,00222692990602772i</v>
      </c>
      <c r="AN168">
        <f t="shared" si="183"/>
        <v>1.0000024796053288</v>
      </c>
      <c r="AO168">
        <f t="shared" si="184"/>
        <v>-2.2269262247626015E-3</v>
      </c>
      <c r="AP168" s="41" t="str">
        <f t="shared" si="185"/>
        <v>49,5023839992871-37,595362669926i</v>
      </c>
      <c r="AQ168">
        <f t="shared" si="186"/>
        <v>35.870255764048835</v>
      </c>
      <c r="AR168" s="43">
        <f t="shared" si="187"/>
        <v>-37.215424075043153</v>
      </c>
      <c r="AS168" t="str">
        <f t="shared" si="164"/>
        <v>-0,0000166666666666667</v>
      </c>
      <c r="AT168" t="str">
        <f t="shared" si="165"/>
        <v>0,0000136044251711812i</v>
      </c>
      <c r="AU168">
        <f t="shared" si="188"/>
        <v>1.3604425171181199E-5</v>
      </c>
      <c r="AV168">
        <f t="shared" si="189"/>
        <v>1.5707963267948966</v>
      </c>
      <c r="AW168" t="str">
        <f t="shared" si="166"/>
        <v>1+0,00509165132452721i</v>
      </c>
      <c r="AX168">
        <f t="shared" si="190"/>
        <v>1.0000129623725937</v>
      </c>
      <c r="AY168">
        <f t="shared" si="191"/>
        <v>5.0916073250053895E-3</v>
      </c>
      <c r="AZ168" t="str">
        <f t="shared" si="167"/>
        <v>1+0,741756098277401i</v>
      </c>
      <c r="BA168">
        <f t="shared" si="192"/>
        <v>1.2450711262139658</v>
      </c>
      <c r="BB168">
        <f t="shared" si="193"/>
        <v>0.63820410038899478</v>
      </c>
      <c r="BC168" s="41" t="str">
        <f t="shared" si="194"/>
        <v>-0,902458011783044+1,22968657702606i</v>
      </c>
      <c r="BD168">
        <f t="shared" si="195"/>
        <v>3.6671417137092521</v>
      </c>
      <c r="BE168" s="43">
        <f t="shared" si="196"/>
        <v>126.27467380957222</v>
      </c>
      <c r="BF168" s="41" t="str">
        <f t="shared" si="197"/>
        <v>0,625946558632439+39,4941901735745i</v>
      </c>
      <c r="BG168" s="20">
        <f t="shared" si="198"/>
        <v>31.931755043056434</v>
      </c>
      <c r="BH168" s="43">
        <f t="shared" si="199"/>
        <v>89.0919906607825</v>
      </c>
      <c r="BI168" s="41" t="str">
        <f t="shared" si="152"/>
        <v>1,55668979111721+94,8006533820768i</v>
      </c>
      <c r="BJ168" s="20">
        <f t="shared" si="200"/>
        <v>39.537397477758077</v>
      </c>
      <c r="BK168" s="43">
        <f t="shared" si="153"/>
        <v>89.059249734529075</v>
      </c>
      <c r="BL168">
        <f t="shared" si="201"/>
        <v>31.931755043056434</v>
      </c>
      <c r="BM168" s="43">
        <f t="shared" si="202"/>
        <v>89.0919906607825</v>
      </c>
    </row>
    <row r="169" spans="14:65" x14ac:dyDescent="0.25">
      <c r="N169" s="9">
        <v>51</v>
      </c>
      <c r="O169" s="34">
        <f t="shared" si="154"/>
        <v>323.59365692962825</v>
      </c>
      <c r="P169" s="33" t="str">
        <f t="shared" si="155"/>
        <v>32,2315671197498</v>
      </c>
      <c r="Q169" s="4" t="str">
        <f t="shared" si="156"/>
        <v>1+0,758312594263442i</v>
      </c>
      <c r="R169" s="4">
        <f t="shared" si="168"/>
        <v>1.2550051755345679</v>
      </c>
      <c r="S169" s="4">
        <f t="shared" si="169"/>
        <v>0.6487999766072432</v>
      </c>
      <c r="T169" s="4" t="str">
        <f t="shared" si="157"/>
        <v>1+0,000914939509822538i</v>
      </c>
      <c r="U169" s="4">
        <f t="shared" si="170"/>
        <v>1.0000004185570657</v>
      </c>
      <c r="V169" s="4">
        <f t="shared" si="171"/>
        <v>9.1493925451968173E-4</v>
      </c>
      <c r="W169" t="str">
        <f t="shared" si="158"/>
        <v>1-0,0053942011916975i</v>
      </c>
      <c r="X169" s="4">
        <f t="shared" si="172"/>
        <v>1.0000145485974175</v>
      </c>
      <c r="Y169" s="4">
        <f t="shared" si="173"/>
        <v>-5.3941488735226245E-3</v>
      </c>
      <c r="Z169" t="str">
        <f t="shared" si="159"/>
        <v>0,999997836511264+0,00699297201110155i</v>
      </c>
      <c r="AA169" s="4">
        <f t="shared" si="174"/>
        <v>1.000022287094021</v>
      </c>
      <c r="AB169" s="4">
        <f t="shared" si="175"/>
        <v>6.9928731536475818E-3</v>
      </c>
      <c r="AC169" s="47" t="str">
        <f t="shared" si="176"/>
        <v>20,2844772957658-15,7517269901763i</v>
      </c>
      <c r="AD169" s="20">
        <f t="shared" si="177"/>
        <v>28.192654518880541</v>
      </c>
      <c r="AE169" s="43">
        <f t="shared" si="178"/>
        <v>-37.830802332879195</v>
      </c>
      <c r="AF169" t="str">
        <f t="shared" si="160"/>
        <v>77,9756878975879</v>
      </c>
      <c r="AG169" t="str">
        <f t="shared" si="161"/>
        <v>1+0,775007584790854i</v>
      </c>
      <c r="AH169">
        <f t="shared" si="179"/>
        <v>1.2651627391301692</v>
      </c>
      <c r="AI169">
        <f t="shared" si="180"/>
        <v>0.6593148069587067</v>
      </c>
      <c r="AJ169" t="str">
        <f t="shared" si="162"/>
        <v>1+0,000914939509822538i</v>
      </c>
      <c r="AK169">
        <f t="shared" si="181"/>
        <v>1.0000004185570657</v>
      </c>
      <c r="AL169">
        <f t="shared" si="182"/>
        <v>9.1493925451968173E-4</v>
      </c>
      <c r="AM169" t="str">
        <f t="shared" si="163"/>
        <v>1-0,0022788017671386i</v>
      </c>
      <c r="AN169">
        <f t="shared" si="183"/>
        <v>1.0000025964653763</v>
      </c>
      <c r="AO169">
        <f t="shared" si="184"/>
        <v>-2.278797822592511E-3</v>
      </c>
      <c r="AP169" s="41" t="str">
        <f t="shared" si="185"/>
        <v>48,6640267233446-37,8213379147686i</v>
      </c>
      <c r="AQ169">
        <f t="shared" si="186"/>
        <v>35.796282626877762</v>
      </c>
      <c r="AR169" s="43">
        <f t="shared" si="187"/>
        <v>-37.854099149019788</v>
      </c>
      <c r="AS169" t="str">
        <f t="shared" si="164"/>
        <v>-0,0000166666666666667</v>
      </c>
      <c r="AT169" t="str">
        <f t="shared" si="165"/>
        <v>0,0000139213129416776i</v>
      </c>
      <c r="AU169">
        <f t="shared" si="188"/>
        <v>1.39213129416776E-5</v>
      </c>
      <c r="AV169">
        <f t="shared" si="189"/>
        <v>1.5707963267948966</v>
      </c>
      <c r="AW169" t="str">
        <f t="shared" si="166"/>
        <v>1+0,00521025111952571i</v>
      </c>
      <c r="AX169">
        <f t="shared" si="190"/>
        <v>1.0000135732662474</v>
      </c>
      <c r="AY169">
        <f t="shared" si="191"/>
        <v>5.2102039732232191E-3</v>
      </c>
      <c r="AZ169" t="str">
        <f t="shared" si="167"/>
        <v>1+0,759033817348778i</v>
      </c>
      <c r="BA169">
        <f t="shared" si="192"/>
        <v>1.2554410921580741</v>
      </c>
      <c r="BB169">
        <f t="shared" si="193"/>
        <v>0.64925772600146014</v>
      </c>
      <c r="BC169" s="41" t="str">
        <f t="shared" si="194"/>
        <v>-0,902456909186602+1,20190711377456i</v>
      </c>
      <c r="BD169">
        <f t="shared" si="195"/>
        <v>3.5391799637104655</v>
      </c>
      <c r="BE169" s="43">
        <f t="shared" si="196"/>
        <v>126.90120481807688</v>
      </c>
      <c r="BF169" s="41" t="str">
        <f t="shared" si="197"/>
        <v>0,626246038925025+38,5953124148852i</v>
      </c>
      <c r="BG169" s="20">
        <f t="shared" si="198"/>
        <v>31.731834482591022</v>
      </c>
      <c r="BH169" s="43">
        <f t="shared" si="199"/>
        <v>89.070402485197675</v>
      </c>
      <c r="BI169" s="41" t="str">
        <f t="shared" si="152"/>
        <v>1,54054794690809+92,6217676195673i</v>
      </c>
      <c r="BJ169" s="20">
        <f t="shared" si="200"/>
        <v>39.335462590588229</v>
      </c>
      <c r="BK169" s="43">
        <f t="shared" si="153"/>
        <v>89.047105669057089</v>
      </c>
      <c r="BL169">
        <f t="shared" si="201"/>
        <v>31.731834482591022</v>
      </c>
      <c r="BM169" s="43">
        <f t="shared" si="202"/>
        <v>89.070402485197675</v>
      </c>
    </row>
    <row r="170" spans="14:65" x14ac:dyDescent="0.25">
      <c r="N170" s="9">
        <v>52</v>
      </c>
      <c r="O170" s="34">
        <f t="shared" si="154"/>
        <v>331.13112148259137</v>
      </c>
      <c r="P170" s="33" t="str">
        <f t="shared" si="155"/>
        <v>32,2315671197498</v>
      </c>
      <c r="Q170" s="4" t="str">
        <f t="shared" si="156"/>
        <v>1+0,775975963668022i</v>
      </c>
      <c r="R170" s="4">
        <f t="shared" si="168"/>
        <v>1.2657561756477886</v>
      </c>
      <c r="S170" s="4">
        <f t="shared" si="169"/>
        <v>0.6599195193757813</v>
      </c>
      <c r="T170" s="4" t="str">
        <f t="shared" si="157"/>
        <v>1+0,000936251188762195i</v>
      </c>
      <c r="U170" s="4">
        <f t="shared" si="170"/>
        <v>1.0000004382830481</v>
      </c>
      <c r="V170" s="4">
        <f t="shared" si="171"/>
        <v>9.3625091520026238E-4</v>
      </c>
      <c r="W170" t="str">
        <f t="shared" si="158"/>
        <v>1-0,00551984827841656i</v>
      </c>
      <c r="X170" s="4">
        <f t="shared" si="172"/>
        <v>1.0000152342464672</v>
      </c>
      <c r="Y170" s="4">
        <f t="shared" si="173"/>
        <v>-5.51979221852829E-3</v>
      </c>
      <c r="Z170" t="str">
        <f t="shared" si="159"/>
        <v>0,999997734549182+0,00715585925417569i</v>
      </c>
      <c r="AA170" s="4">
        <f t="shared" si="174"/>
        <v>1.0000233374402627</v>
      </c>
      <c r="AB170" s="4">
        <f t="shared" si="175"/>
        <v>7.1557533266384697E-3</v>
      </c>
      <c r="AC170" s="47" t="str">
        <f t="shared" si="176"/>
        <v>19,9330418013218-15,845925592671i</v>
      </c>
      <c r="AD170" s="20">
        <f t="shared" si="177"/>
        <v>28.118560759005842</v>
      </c>
      <c r="AE170" s="43">
        <f t="shared" si="178"/>
        <v>-38.483215315291716</v>
      </c>
      <c r="AF170" t="str">
        <f t="shared" si="160"/>
        <v>77,9756878975879</v>
      </c>
      <c r="AG170" t="str">
        <f t="shared" si="161"/>
        <v>1+0,793059830480916i</v>
      </c>
      <c r="AH170">
        <f t="shared" si="179"/>
        <v>1.2763008637160829</v>
      </c>
      <c r="AI170">
        <f t="shared" si="180"/>
        <v>0.67049478181665012</v>
      </c>
      <c r="AJ170" t="str">
        <f t="shared" si="162"/>
        <v>1+0,000936251188762195i</v>
      </c>
      <c r="AK170">
        <f t="shared" si="181"/>
        <v>1.0000004382830481</v>
      </c>
      <c r="AL170">
        <f t="shared" si="182"/>
        <v>9.3625091520026238E-4</v>
      </c>
      <c r="AM170" t="str">
        <f t="shared" si="163"/>
        <v>1-0,00233188187910993i</v>
      </c>
      <c r="AN170">
        <f t="shared" si="183"/>
        <v>1.0000027188328531</v>
      </c>
      <c r="AO170">
        <f t="shared" si="184"/>
        <v>-2.3318776524532659E-3</v>
      </c>
      <c r="AP170" s="41" t="str">
        <f t="shared" si="185"/>
        <v>47,8159827627282-38,0297604472185i</v>
      </c>
      <c r="AQ170">
        <f t="shared" si="186"/>
        <v>35.720150454951806</v>
      </c>
      <c r="AR170" s="43">
        <f t="shared" si="187"/>
        <v>-38.496484705459252</v>
      </c>
      <c r="AS170" t="str">
        <f t="shared" si="164"/>
        <v>-0,0000166666666666667</v>
      </c>
      <c r="AT170" t="str">
        <f t="shared" si="165"/>
        <v>0,0000142455819765661i</v>
      </c>
      <c r="AU170">
        <f t="shared" si="188"/>
        <v>1.42455819765661E-5</v>
      </c>
      <c r="AV170">
        <f t="shared" si="189"/>
        <v>1.5707963267948966</v>
      </c>
      <c r="AW170" t="str">
        <f t="shared" si="166"/>
        <v>1+0,00533161345863363i</v>
      </c>
      <c r="AX170">
        <f t="shared" si="190"/>
        <v>1.0000142129500322</v>
      </c>
      <c r="AY170">
        <f t="shared" si="191"/>
        <v>5.3315629404991193E-3</v>
      </c>
      <c r="AZ170" t="str">
        <f t="shared" si="167"/>
        <v>1+0,776713986197117i</v>
      </c>
      <c r="BA170">
        <f t="shared" si="192"/>
        <v>1.2662087570200322</v>
      </c>
      <c r="BB170">
        <f t="shared" si="193"/>
        <v>0.66038000308128719</v>
      </c>
      <c r="BC170" s="41" t="str">
        <f t="shared" si="194"/>
        <v>-0,902455754629279+1,17476491704228i</v>
      </c>
      <c r="BD170">
        <f t="shared" si="195"/>
        <v>3.4133538715629004</v>
      </c>
      <c r="BE170" s="43">
        <f t="shared" si="196"/>
        <v>127.5315109966951</v>
      </c>
      <c r="BF170" s="41" t="str">
        <f t="shared" si="197"/>
        <v>0,626549183463464+37,7168849366634i</v>
      </c>
      <c r="BG170" s="20">
        <f t="shared" si="198"/>
        <v>31.531914630568739</v>
      </c>
      <c r="BH170" s="43">
        <f t="shared" si="199"/>
        <v>89.048295681403388</v>
      </c>
      <c r="BI170" s="41" t="str">
        <f t="shared" si="152"/>
        <v>1,52421956943596+90,4927151863168i</v>
      </c>
      <c r="BJ170" s="20">
        <f t="shared" si="200"/>
        <v>39.133504326514711</v>
      </c>
      <c r="BK170" s="43">
        <f t="shared" si="153"/>
        <v>89.035026291235852</v>
      </c>
      <c r="BL170">
        <f t="shared" si="201"/>
        <v>31.531914630568739</v>
      </c>
      <c r="BM170" s="43">
        <f t="shared" si="202"/>
        <v>89.048295681403388</v>
      </c>
    </row>
    <row r="171" spans="14:65" x14ac:dyDescent="0.25">
      <c r="N171" s="9">
        <v>53</v>
      </c>
      <c r="O171" s="34">
        <f t="shared" si="154"/>
        <v>338.84415613920277</v>
      </c>
      <c r="P171" s="33" t="str">
        <f t="shared" si="155"/>
        <v>32,2315671197498</v>
      </c>
      <c r="Q171" s="4" t="str">
        <f t="shared" si="156"/>
        <v>1+0,794050765799789i</v>
      </c>
      <c r="R171" s="4">
        <f t="shared" si="168"/>
        <v>1.2769168409364924</v>
      </c>
      <c r="S171" s="4">
        <f t="shared" si="169"/>
        <v>0.67110281832527774</v>
      </c>
      <c r="T171" s="4" t="str">
        <f t="shared" si="157"/>
        <v>1+0,000958059280474876i</v>
      </c>
      <c r="U171" s="4">
        <f t="shared" si="170"/>
        <v>1.0000004589386871</v>
      </c>
      <c r="V171" s="4">
        <f t="shared" si="171"/>
        <v>9.5805898734799126E-4</v>
      </c>
      <c r="W171" t="str">
        <f t="shared" si="158"/>
        <v>1-0,00564842206175663i</v>
      </c>
      <c r="X171" s="4">
        <f t="shared" si="172"/>
        <v>1.0000159522086574</v>
      </c>
      <c r="Y171" s="4">
        <f t="shared" si="173"/>
        <v>-5.6483619925558528E-3</v>
      </c>
      <c r="Z171" t="str">
        <f t="shared" si="159"/>
        <v>0,999997627781774+0,00732254062854534i</v>
      </c>
      <c r="AA171" s="4">
        <f t="shared" si="174"/>
        <v>1.0000244372866256</v>
      </c>
      <c r="AB171" s="4">
        <f t="shared" si="175"/>
        <v>7.3224271252936846E-3</v>
      </c>
      <c r="AC171" s="47" t="str">
        <f t="shared" si="176"/>
        <v>19,5775649017277-15,9327571005264i</v>
      </c>
      <c r="AD171" s="20">
        <f t="shared" si="177"/>
        <v>28.042306425326807</v>
      </c>
      <c r="AE171" s="43">
        <f t="shared" si="178"/>
        <v>-39.139637846280593</v>
      </c>
      <c r="AF171" t="str">
        <f t="shared" si="160"/>
        <v>77,9756878975879</v>
      </c>
      <c r="AG171" t="str">
        <f t="shared" si="161"/>
        <v>1+0,811532566990481i</v>
      </c>
      <c r="AH171">
        <f t="shared" si="179"/>
        <v>1.2878606707583549</v>
      </c>
      <c r="AI171">
        <f t="shared" si="180"/>
        <v>0.68173354278155673</v>
      </c>
      <c r="AJ171" t="str">
        <f t="shared" si="162"/>
        <v>1+0,000958059280474876i</v>
      </c>
      <c r="AK171">
        <f t="shared" si="181"/>
        <v>1.0000004589386871</v>
      </c>
      <c r="AL171">
        <f t="shared" si="182"/>
        <v>9.5805898734799126E-4</v>
      </c>
      <c r="AM171" t="str">
        <f t="shared" si="163"/>
        <v>1-0,00238619838571966i</v>
      </c>
      <c r="AN171">
        <f t="shared" si="183"/>
        <v>1.0000028469673155</v>
      </c>
      <c r="AO171">
        <f t="shared" si="184"/>
        <v>-2.3861938567761444E-3</v>
      </c>
      <c r="AP171" s="41" t="str">
        <f t="shared" si="185"/>
        <v>46,9589974284184-38,2201158555287i</v>
      </c>
      <c r="AQ171">
        <f t="shared" si="186"/>
        <v>35.641835395492528</v>
      </c>
      <c r="AR171" s="43">
        <f t="shared" si="187"/>
        <v>-39.142280854478258</v>
      </c>
      <c r="AS171" t="str">
        <f t="shared" si="164"/>
        <v>-0,0000166666666666667</v>
      </c>
      <c r="AT171" t="str">
        <f t="shared" si="165"/>
        <v>0,0000145774042075811i</v>
      </c>
      <c r="AU171">
        <f t="shared" si="188"/>
        <v>1.45774042075811E-5</v>
      </c>
      <c r="AV171">
        <f t="shared" si="189"/>
        <v>1.5707963267948966</v>
      </c>
      <c r="AW171" t="str">
        <f t="shared" si="166"/>
        <v>1+0,00545580268976953i</v>
      </c>
      <c r="AX171">
        <f t="shared" si="190"/>
        <v>1.0000148827807462</v>
      </c>
      <c r="AY171">
        <f t="shared" si="191"/>
        <v>5.4557485586566468E-3</v>
      </c>
      <c r="AZ171" t="str">
        <f t="shared" si="167"/>
        <v>1+0,794805979081957i</v>
      </c>
      <c r="BA171">
        <f t="shared" si="192"/>
        <v>1.2773866072510813</v>
      </c>
      <c r="BB171">
        <f t="shared" si="193"/>
        <v>0.67156582223854333</v>
      </c>
      <c r="BC171" s="41" t="str">
        <f t="shared" si="194"/>
        <v>-0,902454545662508+1,14824559563852i</v>
      </c>
      <c r="BD171">
        <f t="shared" si="195"/>
        <v>3.2896889683706689</v>
      </c>
      <c r="BE171" s="43">
        <f t="shared" si="196"/>
        <v>128.16529591300588</v>
      </c>
      <c r="BF171" s="41" t="str">
        <f t="shared" si="197"/>
        <v>0,62685572849086+36,8584417420428i</v>
      </c>
      <c r="BG171" s="20">
        <f t="shared" si="198"/>
        <v>31.331995393697486</v>
      </c>
      <c r="BH171" s="43">
        <f t="shared" si="199"/>
        <v>89.025658066725271</v>
      </c>
      <c r="BI171" s="41" t="str">
        <f t="shared" si="152"/>
        <v>1,50771900687458+88,4123792623516i</v>
      </c>
      <c r="BJ171" s="20">
        <f t="shared" si="200"/>
        <v>38.931524363863197</v>
      </c>
      <c r="BK171" s="43">
        <f t="shared" si="153"/>
        <v>89.023015058527605</v>
      </c>
      <c r="BL171">
        <f t="shared" si="201"/>
        <v>31.331995393697486</v>
      </c>
      <c r="BM171" s="43">
        <f t="shared" si="202"/>
        <v>89.025658066725271</v>
      </c>
    </row>
    <row r="172" spans="14:65" x14ac:dyDescent="0.25">
      <c r="N172" s="9">
        <v>54</v>
      </c>
      <c r="O172" s="34">
        <f t="shared" si="154"/>
        <v>346.73685045253183</v>
      </c>
      <c r="P172" s="33" t="str">
        <f t="shared" si="155"/>
        <v>32,2315671197498</v>
      </c>
      <c r="Q172" s="4" t="str">
        <f t="shared" si="156"/>
        <v>1+0,81254658415809i</v>
      </c>
      <c r="R172" s="4">
        <f t="shared" si="168"/>
        <v>1.2884998841392963</v>
      </c>
      <c r="S172" s="4">
        <f t="shared" si="169"/>
        <v>0.68234461433965532</v>
      </c>
      <c r="T172" s="4" t="str">
        <f t="shared" si="157"/>
        <v>1+0,000980375347899482i</v>
      </c>
      <c r="U172" s="4">
        <f t="shared" si="170"/>
        <v>1.0000004805677958</v>
      </c>
      <c r="V172" s="4">
        <f t="shared" si="171"/>
        <v>9.803750338083742E-4</v>
      </c>
      <c r="W172" t="str">
        <f t="shared" si="158"/>
        <v>1-0,00577999071323957i</v>
      </c>
      <c r="X172" s="4">
        <f t="shared" si="172"/>
        <v>1.0000167040068106</v>
      </c>
      <c r="Y172" s="4">
        <f t="shared" si="173"/>
        <v>-5.7799263479893538E-3</v>
      </c>
      <c r="Z172" t="str">
        <f t="shared" si="159"/>
        <v>0,999997515982573+0,00749310451088156i</v>
      </c>
      <c r="AA172" s="4">
        <f t="shared" si="174"/>
        <v>1.0000255889658662</v>
      </c>
      <c r="AB172" s="4">
        <f t="shared" si="175"/>
        <v>7.4929828901238683E-3</v>
      </c>
      <c r="AC172" s="47" t="str">
        <f t="shared" si="176"/>
        <v>19,2183596476955-16,0120068182466i</v>
      </c>
      <c r="AD172" s="20">
        <f t="shared" si="177"/>
        <v>27.963867759419763</v>
      </c>
      <c r="AE172" s="43">
        <f t="shared" si="178"/>
        <v>-39.799776904570983</v>
      </c>
      <c r="AF172" t="str">
        <f t="shared" si="160"/>
        <v>77,9756878975879</v>
      </c>
      <c r="AG172" t="str">
        <f t="shared" si="161"/>
        <v>1+0,830435588808972i</v>
      </c>
      <c r="AH172">
        <f t="shared" si="179"/>
        <v>1.2998550946780583</v>
      </c>
      <c r="AI172">
        <f t="shared" si="180"/>
        <v>0.69302569292204408</v>
      </c>
      <c r="AJ172" t="str">
        <f t="shared" si="162"/>
        <v>1+0,000980375347899482i</v>
      </c>
      <c r="AK172">
        <f t="shared" si="181"/>
        <v>1.0000004805677958</v>
      </c>
      <c r="AL172">
        <f t="shared" si="182"/>
        <v>9.803750338083742E-4</v>
      </c>
      <c r="AM172" t="str">
        <f t="shared" si="163"/>
        <v>1-0,00244178008629858i</v>
      </c>
      <c r="AN172">
        <f t="shared" si="183"/>
        <v>1.0000029811405513</v>
      </c>
      <c r="AO172">
        <f t="shared" si="184"/>
        <v>-2.4417752334489518E-3</v>
      </c>
      <c r="AP172" s="41" t="str">
        <f t="shared" si="185"/>
        <v>46,0938509691057-38,3919283097758i</v>
      </c>
      <c r="AQ172">
        <f t="shared" si="186"/>
        <v>35.561315549386066</v>
      </c>
      <c r="AR172" s="43">
        <f t="shared" si="187"/>
        <v>-39.791179362181538</v>
      </c>
      <c r="AS172" t="str">
        <f t="shared" si="164"/>
        <v>-0,0000166666666666667</v>
      </c>
      <c r="AT172" t="str">
        <f t="shared" si="165"/>
        <v>0,0000149169555712617i</v>
      </c>
      <c r="AU172">
        <f t="shared" si="188"/>
        <v>1.49169555712617E-5</v>
      </c>
      <c r="AV172">
        <f t="shared" si="189"/>
        <v>1.5707963267948966</v>
      </c>
      <c r="AW172" t="str">
        <f t="shared" si="166"/>
        <v>1+0,00558288465970765i</v>
      </c>
      <c r="AX172">
        <f t="shared" si="190"/>
        <v>1.0000155841791285</v>
      </c>
      <c r="AY172">
        <f t="shared" si="191"/>
        <v>5.5828266572240009E-3</v>
      </c>
      <c r="AZ172" t="str">
        <f t="shared" si="167"/>
        <v>1+0,81331938861741i</v>
      </c>
      <c r="BA172">
        <f t="shared" si="192"/>
        <v>1.2889873652992094</v>
      </c>
      <c r="BB172">
        <f t="shared" si="193"/>
        <v>0.68280991813060821</v>
      </c>
      <c r="BC172" s="41" t="str">
        <f t="shared" si="194"/>
        <v>-0,902453279722365+1,12233508862655i</v>
      </c>
      <c r="BD172">
        <f t="shared" si="195"/>
        <v>3.1682089144940444</v>
      </c>
      <c r="BE172" s="43">
        <f t="shared" si="196"/>
        <v>128.80225411334496</v>
      </c>
      <c r="BF172" s="41" t="str">
        <f t="shared" si="197"/>
        <v>0,62716539649896+36,0195274465168i</v>
      </c>
      <c r="BG172" s="20">
        <f t="shared" si="198"/>
        <v>31.132076673913819</v>
      </c>
      <c r="BH172" s="43">
        <f t="shared" si="199"/>
        <v>89.002477208773982</v>
      </c>
      <c r="BI172" s="41" t="str">
        <f t="shared" si="152"/>
        <v>1,49106127999302+86,3796679305733i</v>
      </c>
      <c r="BJ172" s="20">
        <f t="shared" si="200"/>
        <v>38.729524463880111</v>
      </c>
      <c r="BK172" s="43">
        <f t="shared" si="153"/>
        <v>89.011074751163406</v>
      </c>
      <c r="BL172">
        <f t="shared" si="201"/>
        <v>31.132076673913819</v>
      </c>
      <c r="BM172" s="43">
        <f t="shared" si="202"/>
        <v>89.002477208773982</v>
      </c>
    </row>
    <row r="173" spans="14:65" x14ac:dyDescent="0.25">
      <c r="N173" s="9">
        <v>55</v>
      </c>
      <c r="O173" s="34">
        <f t="shared" si="154"/>
        <v>354.81338923357566</v>
      </c>
      <c r="P173" s="33" t="str">
        <f t="shared" si="155"/>
        <v>32,2315671197498</v>
      </c>
      <c r="Q173" s="4" t="str">
        <f t="shared" si="156"/>
        <v>1+0,831473225470638i</v>
      </c>
      <c r="R173" s="4">
        <f t="shared" si="168"/>
        <v>1.3005182523419447</v>
      </c>
      <c r="S173" s="4">
        <f t="shared" si="169"/>
        <v>0.69363950289811249</v>
      </c>
      <c r="T173" s="4" t="str">
        <f t="shared" si="157"/>
        <v>1+0,00100321122331035i</v>
      </c>
      <c r="U173" s="4">
        <f t="shared" si="170"/>
        <v>1.0000005032162527</v>
      </c>
      <c r="V173" s="4">
        <f t="shared" si="171"/>
        <v>1.0032108867556735E-3</v>
      </c>
      <c r="W173" t="str">
        <f t="shared" si="158"/>
        <v>1-0,00591462399230589i</v>
      </c>
      <c r="X173" s="4">
        <f t="shared" si="172"/>
        <v>1.0000174912355135</v>
      </c>
      <c r="Y173" s="4">
        <f t="shared" si="173"/>
        <v>-5.9145550237628486E-3</v>
      </c>
      <c r="Z173" t="str">
        <f t="shared" si="159"/>
        <v>0,999997398914438+0,00766764133641241i</v>
      </c>
      <c r="AA173" s="4">
        <f t="shared" si="174"/>
        <v>1.0000267949206687</v>
      </c>
      <c r="AB173" s="4">
        <f t="shared" si="175"/>
        <v>7.6675110176107506E-3</v>
      </c>
      <c r="AC173" s="47" t="str">
        <f t="shared" si="176"/>
        <v>18,8557536712117-16,0834762782706i</v>
      </c>
      <c r="AD173" s="20">
        <f t="shared" si="177"/>
        <v>27.883222960930922</v>
      </c>
      <c r="AE173" s="43">
        <f t="shared" si="178"/>
        <v>-40.463331331080212</v>
      </c>
      <c r="AF173" t="str">
        <f t="shared" si="160"/>
        <v>77,9756878975879</v>
      </c>
      <c r="AG173" t="str">
        <f t="shared" si="161"/>
        <v>1+0,849778918568762i</v>
      </c>
      <c r="AH173">
        <f t="shared" si="179"/>
        <v>1.3122973026124434</v>
      </c>
      <c r="AI173">
        <f t="shared" si="180"/>
        <v>0.70436570107709195</v>
      </c>
      <c r="AJ173" t="str">
        <f t="shared" si="162"/>
        <v>1+0,00100321122331035i</v>
      </c>
      <c r="AK173">
        <f t="shared" si="181"/>
        <v>1.0000005032162527</v>
      </c>
      <c r="AL173">
        <f t="shared" si="182"/>
        <v>1.0032108867556735E-3</v>
      </c>
      <c r="AM173" t="str">
        <f t="shared" si="163"/>
        <v>1-0,00249865645100003i</v>
      </c>
      <c r="AN173">
        <f t="shared" si="183"/>
        <v>1.0000031216371579</v>
      </c>
      <c r="AO173">
        <f t="shared" si="184"/>
        <v>-2.4986512510788445E-3</v>
      </c>
      <c r="AP173" s="41" t="str">
        <f t="shared" si="185"/>
        <v>45,2213560151862-38,5447633811402i</v>
      </c>
      <c r="AQ173">
        <f t="shared" si="186"/>
        <v>35.478571057430102</v>
      </c>
      <c r="AR173" s="43">
        <f t="shared" si="187"/>
        <v>-40.442864326879956</v>
      </c>
      <c r="AS173" t="str">
        <f t="shared" si="164"/>
        <v>-0,0000166666666666667</v>
      </c>
      <c r="AT173" t="str">
        <f t="shared" si="165"/>
        <v>0,0000152644161022354i</v>
      </c>
      <c r="AU173">
        <f t="shared" si="188"/>
        <v>1.5264416102235399E-5</v>
      </c>
      <c r="AV173">
        <f t="shared" si="189"/>
        <v>1.5707963267948966</v>
      </c>
      <c r="AW173" t="str">
        <f t="shared" si="166"/>
        <v>1+0,00571292674899056i</v>
      </c>
      <c r="AX173">
        <f t="shared" si="190"/>
        <v>1.0000163186328708</v>
      </c>
      <c r="AY173">
        <f t="shared" si="191"/>
        <v>5.7128645982643536E-3</v>
      </c>
      <c r="AZ173" t="str">
        <f t="shared" si="167"/>
        <v>1+0,832264030858263i</v>
      </c>
      <c r="BA173">
        <f t="shared" si="192"/>
        <v>1.3010239878881724</v>
      </c>
      <c r="BB173">
        <f t="shared" si="193"/>
        <v>0.69410688048232494</v>
      </c>
      <c r="BC173" s="41" t="str">
        <f t="shared" si="194"/>
        <v>-0,90245195412411+1,0970196578681i</v>
      </c>
      <c r="BD173">
        <f t="shared" si="195"/>
        <v>3.0489354076542674</v>
      </c>
      <c r="BE173" s="43">
        <f t="shared" si="196"/>
        <v>129.44207175221834</v>
      </c>
      <c r="BF173" s="41" t="str">
        <f t="shared" si="197"/>
        <v>0,627477897050255+35,1996970376719i</v>
      </c>
      <c r="BG173" s="20">
        <f t="shared" si="198"/>
        <v>30.932158368585192</v>
      </c>
      <c r="BH173" s="43">
        <f t="shared" si="199"/>
        <v>88.978740421138141</v>
      </c>
      <c r="BI173" s="41" t="str">
        <f t="shared" si="152"/>
        <v>1,47426203293843+84,3935135386725i</v>
      </c>
      <c r="BJ173" s="20">
        <f t="shared" si="200"/>
        <v>38.527506465084372</v>
      </c>
      <c r="BK173" s="43">
        <f t="shared" si="153"/>
        <v>88.999207425338412</v>
      </c>
      <c r="BL173">
        <f t="shared" si="201"/>
        <v>30.932158368585192</v>
      </c>
      <c r="BM173" s="43">
        <f t="shared" si="202"/>
        <v>88.978740421138141</v>
      </c>
    </row>
    <row r="174" spans="14:65" x14ac:dyDescent="0.25">
      <c r="N174" s="9">
        <v>56</v>
      </c>
      <c r="O174" s="34">
        <f t="shared" si="154"/>
        <v>363.07805477010152</v>
      </c>
      <c r="P174" s="33" t="str">
        <f t="shared" si="155"/>
        <v>32,2315671197498</v>
      </c>
      <c r="Q174" s="4" t="str">
        <f t="shared" si="156"/>
        <v>1+0,850840724893182i</v>
      </c>
      <c r="R174" s="4">
        <f t="shared" si="168"/>
        <v>1.3129851252534264</v>
      </c>
      <c r="S174" s="4">
        <f t="shared" si="169"/>
        <v>0.70498194591324848</v>
      </c>
      <c r="T174" s="4" t="str">
        <f t="shared" si="157"/>
        <v>1+0,00102657901459088i</v>
      </c>
      <c r="U174" s="4">
        <f t="shared" si="170"/>
        <v>1.0000005269320977</v>
      </c>
      <c r="V174" s="4">
        <f t="shared" si="171"/>
        <v>1.0265786539660573E-3</v>
      </c>
      <c r="W174" t="str">
        <f t="shared" si="158"/>
        <v>1-0,00605239328330225i</v>
      </c>
      <c r="X174" s="4">
        <f t="shared" si="172"/>
        <v>1.0000183155644979</v>
      </c>
      <c r="Y174" s="4">
        <f t="shared" si="173"/>
        <v>-6.052319382250029E-3</v>
      </c>
      <c r="Z174" t="str">
        <f t="shared" si="159"/>
        <v>0,999997276329053+0,00784624364687308i</v>
      </c>
      <c r="AA174" s="4">
        <f t="shared" si="174"/>
        <v>1.0000280577088279</v>
      </c>
      <c r="AB174" s="4">
        <f t="shared" si="175"/>
        <v>7.8461040079723324E-3</v>
      </c>
      <c r="AC174" s="47" t="str">
        <f t="shared" si="176"/>
        <v>18,4900881085511-16,1469844177815i</v>
      </c>
      <c r="AD174" s="20">
        <f t="shared" si="177"/>
        <v>27.800352273446748</v>
      </c>
      <c r="AE174" s="43">
        <f t="shared" si="178"/>
        <v>-41.12999251168435</v>
      </c>
      <c r="AF174" t="str">
        <f t="shared" si="160"/>
        <v>77,9756878975879</v>
      </c>
      <c r="AG174" t="str">
        <f t="shared" si="161"/>
        <v>1+0,869572812359335i</v>
      </c>
      <c r="AH174">
        <f t="shared" si="179"/>
        <v>1.325200692723379</v>
      </c>
      <c r="AI174">
        <f t="shared" si="180"/>
        <v>0.71574791445141916</v>
      </c>
      <c r="AJ174" t="str">
        <f t="shared" si="162"/>
        <v>1+0,00102657901459088i</v>
      </c>
      <c r="AK174">
        <f t="shared" si="181"/>
        <v>1.0000005269320977</v>
      </c>
      <c r="AL174">
        <f t="shared" si="182"/>
        <v>1.0265786539660573E-3</v>
      </c>
      <c r="AM174" t="str">
        <f t="shared" si="163"/>
        <v>1-0,00255685763642544i</v>
      </c>
      <c r="AN174">
        <f t="shared" si="183"/>
        <v>1.0000032687551441</v>
      </c>
      <c r="AO174">
        <f t="shared" si="184"/>
        <v>-2.556852064610488E-3</v>
      </c>
      <c r="AP174" s="41" t="str">
        <f t="shared" si="185"/>
        <v>44,3423547567588-38,6782306606826i</v>
      </c>
      <c r="AQ174">
        <f t="shared" si="186"/>
        <v>35.393584179692297</v>
      </c>
      <c r="AR174" s="43">
        <f t="shared" si="187"/>
        <v>-41.097012901288025</v>
      </c>
      <c r="AS174" t="str">
        <f t="shared" si="164"/>
        <v>-0,0000166666666666667</v>
      </c>
      <c r="AT174" t="str">
        <f t="shared" si="165"/>
        <v>0,000015619970028675i</v>
      </c>
      <c r="AU174">
        <f t="shared" si="188"/>
        <v>1.5619970028675E-5</v>
      </c>
      <c r="AV174">
        <f t="shared" si="189"/>
        <v>1.5707963267948966</v>
      </c>
      <c r="AW174" t="str">
        <f t="shared" si="166"/>
        <v>1+0,00584599790765533i</v>
      </c>
      <c r="AX174">
        <f t="shared" si="190"/>
        <v>1.0000170876997734</v>
      </c>
      <c r="AY174">
        <f t="shared" si="191"/>
        <v>5.845931312013824E-3</v>
      </c>
      <c r="AZ174" t="str">
        <f t="shared" si="167"/>
        <v>1+0,851649950504597i</v>
      </c>
      <c r="BA174">
        <f t="shared" si="192"/>
        <v>1.3135096642942838</v>
      </c>
      <c r="BB174">
        <f t="shared" si="193"/>
        <v>0.70545116595826862</v>
      </c>
      <c r="BC174" s="41" t="str">
        <f t="shared" si="194"/>
        <v>-0,902450566056507+1,07228588073904i</v>
      </c>
      <c r="BD174">
        <f t="shared" si="195"/>
        <v>2.931888097293665</v>
      </c>
      <c r="BE174" s="43">
        <f t="shared" si="196"/>
        <v>130.08442727048998</v>
      </c>
      <c r="BF174" s="41" t="str">
        <f t="shared" si="197"/>
        <v>0,627792927703762+34,3985156403527i</v>
      </c>
      <c r="BG174" s="20">
        <f t="shared" si="198"/>
        <v>30.732240370740417</v>
      </c>
      <c r="BH174" s="43">
        <f t="shared" si="199"/>
        <v>88.954434758805661</v>
      </c>
      <c r="BI174" s="41" t="str">
        <f t="shared" si="152"/>
        <v>1,45733747890237+82,4528720781912i</v>
      </c>
      <c r="BJ174" s="20">
        <f t="shared" si="200"/>
        <v>38.325472276985963</v>
      </c>
      <c r="BK174" s="43">
        <f t="shared" si="153"/>
        <v>88.987414369201971</v>
      </c>
      <c r="BL174">
        <f t="shared" si="201"/>
        <v>30.732240370740417</v>
      </c>
      <c r="BM174" s="43">
        <f t="shared" si="202"/>
        <v>88.954434758805661</v>
      </c>
    </row>
    <row r="175" spans="14:65" x14ac:dyDescent="0.25">
      <c r="N175" s="9">
        <v>57</v>
      </c>
      <c r="O175" s="34">
        <f t="shared" si="154"/>
        <v>371.53522909717265</v>
      </c>
      <c r="P175" s="33" t="str">
        <f t="shared" si="155"/>
        <v>32,2315671197498</v>
      </c>
      <c r="Q175" s="4" t="str">
        <f t="shared" si="156"/>
        <v>1+0,87065935133027i</v>
      </c>
      <c r="R175" s="4">
        <f t="shared" si="168"/>
        <v>1.3259139135173319</v>
      </c>
      <c r="S175" s="4">
        <f t="shared" si="169"/>
        <v>0.71636628436818872</v>
      </c>
      <c r="T175" s="4" t="str">
        <f t="shared" si="157"/>
        <v>1+0,00105049111165333i</v>
      </c>
      <c r="U175" s="4">
        <f t="shared" si="170"/>
        <v>1.0000005517656356</v>
      </c>
      <c r="V175" s="4">
        <f t="shared" si="171"/>
        <v>1.0504907252368819E-3</v>
      </c>
      <c r="W175" t="str">
        <f t="shared" si="158"/>
        <v>1-0,0061933716333303i</v>
      </c>
      <c r="X175" s="4">
        <f t="shared" si="172"/>
        <v>1.0000191787421822</v>
      </c>
      <c r="Y175" s="4">
        <f t="shared" si="173"/>
        <v>-6.1932924470081896E-3</v>
      </c>
      <c r="Z175" t="str">
        <f t="shared" si="159"/>
        <v>0,999997147966395+0,00802900613957261i</v>
      </c>
      <c r="AA175" s="4">
        <f t="shared" si="174"/>
        <v>1.0000293800086644</v>
      </c>
      <c r="AB175" s="4">
        <f t="shared" si="175"/>
        <v>8.0288565140315318E-3</v>
      </c>
      <c r="AC175" s="47" t="str">
        <f t="shared" si="176"/>
        <v>18,1217164122406-16,2023686708493i</v>
      </c>
      <c r="AD175" s="20">
        <f t="shared" si="177"/>
        <v>27.715238063438264</v>
      </c>
      <c r="AE175" s="43">
        <f t="shared" si="178"/>
        <v>-41.799445105866006</v>
      </c>
      <c r="AF175" t="str">
        <f t="shared" si="160"/>
        <v>77,9756878975879</v>
      </c>
      <c r="AG175" t="str">
        <f t="shared" si="161"/>
        <v>1+0,889827765165174i</v>
      </c>
      <c r="AH175">
        <f t="shared" si="179"/>
        <v>1.3385788925793085</v>
      </c>
      <c r="AI175">
        <f t="shared" si="180"/>
        <v>0.72716657194969037</v>
      </c>
      <c r="AJ175" t="str">
        <f t="shared" si="162"/>
        <v>1+0,00105049111165333i</v>
      </c>
      <c r="AK175">
        <f t="shared" si="181"/>
        <v>1.0000005517656356</v>
      </c>
      <c r="AL175">
        <f t="shared" si="182"/>
        <v>1.0504907252368819E-3</v>
      </c>
      <c r="AM175" t="str">
        <f t="shared" si="163"/>
        <v>1-0,00261641450161368i</v>
      </c>
      <c r="AN175">
        <f t="shared" si="183"/>
        <v>1.0000034228065644</v>
      </c>
      <c r="AO175">
        <f t="shared" si="184"/>
        <v>-2.6164085313074973E-3</v>
      </c>
      <c r="AP175" s="41" t="str">
        <f t="shared" si="185"/>
        <v>43,4577158740953-38,7919861489564i</v>
      </c>
      <c r="AQ175">
        <f t="shared" si="186"/>
        <v>35.306339367322551</v>
      </c>
      <c r="AR175" s="43">
        <f t="shared" si="187"/>
        <v>-41.75329605706559</v>
      </c>
      <c r="AS175" t="str">
        <f t="shared" si="164"/>
        <v>-0,0000166666666666667</v>
      </c>
      <c r="AT175" t="str">
        <f t="shared" si="165"/>
        <v>0,0000159838058699786i</v>
      </c>
      <c r="AU175">
        <f t="shared" si="188"/>
        <v>1.59838058699786E-5</v>
      </c>
      <c r="AV175">
        <f t="shared" si="189"/>
        <v>1.5707963267948966</v>
      </c>
      <c r="AW175" t="str">
        <f t="shared" si="166"/>
        <v>1+0,00598216869179165i</v>
      </c>
      <c r="AX175">
        <f t="shared" si="190"/>
        <v>1.0000178930110486</v>
      </c>
      <c r="AY175">
        <f t="shared" si="191"/>
        <v>5.9820973333450907E-3</v>
      </c>
      <c r="AZ175" t="str">
        <f t="shared" si="167"/>
        <v>1+0,871487426227605i</v>
      </c>
      <c r="BA175">
        <f t="shared" si="192"/>
        <v>1.3264578146600876</v>
      </c>
      <c r="BB175">
        <f t="shared" si="193"/>
        <v>0.716837110831541</v>
      </c>
      <c r="BC175" s="41" t="str">
        <f t="shared" si="194"/>
        <v>-0,902449112575864+1,04812064301229i</v>
      </c>
      <c r="BD175">
        <f t="shared" si="195"/>
        <v>2.8170845058875988</v>
      </c>
      <c r="BE175" s="43">
        <f t="shared" si="196"/>
        <v>130.72899211916177</v>
      </c>
      <c r="BF175" s="41" t="str">
        <f t="shared" si="197"/>
        <v>0,628110175034752+33,6155582871189i</v>
      </c>
      <c r="BG175" s="20">
        <f t="shared" si="198"/>
        <v>30.532322569325856</v>
      </c>
      <c r="BH175" s="43">
        <f t="shared" si="199"/>
        <v>88.929547013295775</v>
      </c>
      <c r="BI175" s="41" t="str">
        <f t="shared" si="152"/>
        <v>1,44030434101668+80,5567225809831i</v>
      </c>
      <c r="BJ175" s="20">
        <f t="shared" si="200"/>
        <v>38.123423873210157</v>
      </c>
      <c r="BK175" s="43">
        <f t="shared" si="153"/>
        <v>88.975696062096191</v>
      </c>
      <c r="BL175">
        <f t="shared" si="201"/>
        <v>30.532322569325856</v>
      </c>
      <c r="BM175" s="43">
        <f t="shared" si="202"/>
        <v>88.929547013295775</v>
      </c>
    </row>
    <row r="176" spans="14:65" x14ac:dyDescent="0.25">
      <c r="N176" s="9">
        <v>58</v>
      </c>
      <c r="O176" s="34">
        <f t="shared" si="154"/>
        <v>380.18939632056163</v>
      </c>
      <c r="P176" s="33" t="str">
        <f t="shared" si="155"/>
        <v>32,2315671197498</v>
      </c>
      <c r="Q176" s="4" t="str">
        <f t="shared" si="156"/>
        <v>1+0,890939612879972i</v>
      </c>
      <c r="R176" s="4">
        <f t="shared" si="168"/>
        <v>1.3393182570990043</v>
      </c>
      <c r="S176" s="4">
        <f t="shared" si="169"/>
        <v>0.72778675168891005</v>
      </c>
      <c r="T176" s="4" t="str">
        <f t="shared" si="157"/>
        <v>1+0,00107496019300807i</v>
      </c>
      <c r="U176" s="4">
        <f t="shared" si="170"/>
        <v>1.0000005777695413</v>
      </c>
      <c r="V176" s="4">
        <f t="shared" si="171"/>
        <v>1.074959778955399E-3</v>
      </c>
      <c r="W176" t="str">
        <f t="shared" si="158"/>
        <v>1-0,0063376337909773i</v>
      </c>
      <c r="X176" s="4">
        <f t="shared" si="172"/>
        <v>1.0000200825993788</v>
      </c>
      <c r="Y176" s="4">
        <f t="shared" si="173"/>
        <v>-6.3375489413964765E-3</v>
      </c>
      <c r="Z176" t="str">
        <f t="shared" si="159"/>
        <v>0,999997013554193+0,0082160257176038i</v>
      </c>
      <c r="AA176" s="4">
        <f t="shared" si="174"/>
        <v>1.0000307646247175</v>
      </c>
      <c r="AB176" s="4">
        <f t="shared" si="175"/>
        <v>8.2158653912136944E-3</v>
      </c>
      <c r="AC176" s="47" t="str">
        <f t="shared" si="176"/>
        <v>17,7510030597876-16,2494859639416i</v>
      </c>
      <c r="AD176" s="20">
        <f t="shared" si="177"/>
        <v>27.627864891623382</v>
      </c>
      <c r="AE176" s="43">
        <f t="shared" si="178"/>
        <v>-42.47136781759361</v>
      </c>
      <c r="AF176" t="str">
        <f t="shared" si="160"/>
        <v>77,9756878975879</v>
      </c>
      <c r="AG176" t="str">
        <f t="shared" si="161"/>
        <v>1+0,910554516430367i</v>
      </c>
      <c r="AH176">
        <f t="shared" si="179"/>
        <v>1.3524457576523132</v>
      </c>
      <c r="AI176">
        <f t="shared" si="180"/>
        <v>0.73861581817807331</v>
      </c>
      <c r="AJ176" t="str">
        <f t="shared" si="162"/>
        <v>1+0,00107496019300807i</v>
      </c>
      <c r="AK176">
        <f t="shared" si="181"/>
        <v>1.0000005777695413</v>
      </c>
      <c r="AL176">
        <f t="shared" si="182"/>
        <v>1.074959778955399E-3</v>
      </c>
      <c r="AM176" t="str">
        <f t="shared" si="163"/>
        <v>1-0,00267735862440302i</v>
      </c>
      <c r="AN176">
        <f t="shared" si="183"/>
        <v>1.0000035841181789</v>
      </c>
      <c r="AO176">
        <f t="shared" si="184"/>
        <v>-2.6773522271059252E-3</v>
      </c>
      <c r="AP176" s="41" t="str">
        <f t="shared" si="185"/>
        <v>42,5683312425208-38,8857343897552i</v>
      </c>
      <c r="AQ176">
        <f t="shared" si="186"/>
        <v>35.216823326212264</v>
      </c>
      <c r="AR176" s="43">
        <f t="shared" si="187"/>
        <v>-42.41137938760842</v>
      </c>
      <c r="AS176" t="str">
        <f t="shared" si="164"/>
        <v>-0,0000166666666666667</v>
      </c>
      <c r="AT176" t="str">
        <f t="shared" si="165"/>
        <v>0,0000163561165367251i</v>
      </c>
      <c r="AU176">
        <f t="shared" si="188"/>
        <v>1.6356116536725102E-5</v>
      </c>
      <c r="AV176">
        <f t="shared" si="189"/>
        <v>1.5707963267948966</v>
      </c>
      <c r="AW176" t="str">
        <f t="shared" si="166"/>
        <v>1+0,00612151130095172i</v>
      </c>
      <c r="AX176">
        <f t="shared" si="190"/>
        <v>1.0000187362747799</v>
      </c>
      <c r="AY176">
        <f t="shared" si="191"/>
        <v>6.1214348390760112E-3</v>
      </c>
      <c r="AZ176" t="str">
        <f t="shared" si="167"/>
        <v>1+0,891786976119498i</v>
      </c>
      <c r="BA176">
        <f t="shared" si="192"/>
        <v>1.3398820883855258</v>
      </c>
      <c r="BB176">
        <f t="shared" si="193"/>
        <v>0.72825894438495953</v>
      </c>
      <c r="BC176" s="41" t="str">
        <f t="shared" si="194"/>
        <v>-0,902447590599809+1,02451113190424i</v>
      </c>
      <c r="BD176">
        <f t="shared" si="195"/>
        <v>2.704539957862151</v>
      </c>
      <c r="BE176" s="43">
        <f t="shared" si="196"/>
        <v>131.3754315250672</v>
      </c>
      <c r="BF176" s="41" t="str">
        <f t="shared" si="197"/>
        <v>0,628429315744711+32,8504096938631i</v>
      </c>
      <c r="BG176" s="20">
        <f t="shared" si="198"/>
        <v>30.332404849485528</v>
      </c>
      <c r="BH176" s="43">
        <f t="shared" si="199"/>
        <v>88.904063707473611</v>
      </c>
      <c r="BI176" s="41" t="str">
        <f t="shared" si="152"/>
        <v>1,42317978890826+78,7040665332883i</v>
      </c>
      <c r="BJ176" s="20">
        <f t="shared" si="200"/>
        <v>37.921363284074417</v>
      </c>
      <c r="BK176" s="43">
        <f t="shared" si="153"/>
        <v>88.964052137458808</v>
      </c>
      <c r="BL176">
        <f t="shared" si="201"/>
        <v>30.332404849485528</v>
      </c>
      <c r="BM176" s="43">
        <f t="shared" si="202"/>
        <v>88.904063707473611</v>
      </c>
    </row>
    <row r="177" spans="14:65" x14ac:dyDescent="0.25">
      <c r="N177" s="9">
        <v>59</v>
      </c>
      <c r="O177" s="34">
        <f t="shared" si="154"/>
        <v>389.04514499428063</v>
      </c>
      <c r="P177" s="33" t="str">
        <f t="shared" si="155"/>
        <v>32,2315671197498</v>
      </c>
      <c r="Q177" s="4" t="str">
        <f t="shared" si="156"/>
        <v>1+0,911692262405403i</v>
      </c>
      <c r="R177" s="4">
        <f t="shared" si="168"/>
        <v>1.3532120237900203</v>
      </c>
      <c r="S177" s="4">
        <f t="shared" si="169"/>
        <v>0.73923748777977194</v>
      </c>
      <c r="T177" s="4" t="str">
        <f t="shared" si="157"/>
        <v>1+0,00109999923248593i</v>
      </c>
      <c r="U177" s="4">
        <f t="shared" si="170"/>
        <v>1.0000006049989727</v>
      </c>
      <c r="V177" s="4">
        <f t="shared" si="171"/>
        <v>1.0999987888205142E-3</v>
      </c>
      <c r="W177" t="str">
        <f t="shared" si="158"/>
        <v>1-0,00648525624594879i</v>
      </c>
      <c r="X177" s="4">
        <f t="shared" si="172"/>
        <v>1.0000210290531772</v>
      </c>
      <c r="Y177" s="4">
        <f t="shared" si="173"/>
        <v>-6.4851653280881541E-3</v>
      </c>
      <c r="Z177" t="str">
        <f t="shared" si="159"/>
        <v>0,999996872807338+0,00840740154122242i</v>
      </c>
      <c r="AA177" s="4">
        <f t="shared" si="174"/>
        <v>1.0000322144936786</v>
      </c>
      <c r="AB177" s="4">
        <f t="shared" si="175"/>
        <v>8.4072297486984318E-3</v>
      </c>
      <c r="AC177" s="47" t="str">
        <f t="shared" si="176"/>
        <v>17,378322168444-16,2882136036662i</v>
      </c>
      <c r="AD177" s="20">
        <f t="shared" si="177"/>
        <v>27.538219576144414</v>
      </c>
      <c r="AE177" s="43">
        <f t="shared" si="178"/>
        <v>-43.145434204307101</v>
      </c>
      <c r="AF177" t="str">
        <f t="shared" si="160"/>
        <v>77,9756878975879</v>
      </c>
      <c r="AG177" t="str">
        <f t="shared" si="161"/>
        <v>1+0,931764055752786i</v>
      </c>
      <c r="AH177">
        <f t="shared" si="179"/>
        <v>1.3668153699724337</v>
      </c>
      <c r="AI177">
        <f t="shared" si="180"/>
        <v>0.7500897180340258</v>
      </c>
      <c r="AJ177" t="str">
        <f t="shared" si="162"/>
        <v>1+0,00109999923248593i</v>
      </c>
      <c r="AK177">
        <f t="shared" si="181"/>
        <v>1.0000006049989727</v>
      </c>
      <c r="AL177">
        <f t="shared" si="182"/>
        <v>1.0999987888205142E-3</v>
      </c>
      <c r="AM177" t="str">
        <f t="shared" si="163"/>
        <v>1-0,00273972231817406i</v>
      </c>
      <c r="AN177">
        <f t="shared" si="183"/>
        <v>1.0000037530321477</v>
      </c>
      <c r="AO177">
        <f t="shared" si="184"/>
        <v>-2.7397154633481114E-3</v>
      </c>
      <c r="AP177" s="41" t="str">
        <f t="shared" si="185"/>
        <v>41,6751124368927-38,9592303237206i</v>
      </c>
      <c r="AQ177">
        <f t="shared" si="186"/>
        <v>35.125025071955079</v>
      </c>
      <c r="AR177" s="43">
        <f t="shared" si="187"/>
        <v>-43.07092394455529</v>
      </c>
      <c r="AS177" t="str">
        <f t="shared" si="164"/>
        <v>-0,0000166666666666667</v>
      </c>
      <c r="AT177" t="str">
        <f t="shared" si="165"/>
        <v>0,0000167370994329581i</v>
      </c>
      <c r="AU177">
        <f t="shared" si="188"/>
        <v>1.6737099432958099E-5</v>
      </c>
      <c r="AV177">
        <f t="shared" si="189"/>
        <v>1.5707963267948966</v>
      </c>
      <c r="AW177" t="str">
        <f t="shared" si="166"/>
        <v>1+0,00626409961643134i</v>
      </c>
      <c r="AX177">
        <f t="shared" si="190"/>
        <v>1.0000196192795441</v>
      </c>
      <c r="AY177">
        <f t="shared" si="191"/>
        <v>6.264017686142217E-3</v>
      </c>
      <c r="AZ177" t="str">
        <f t="shared" si="167"/>
        <v>1+0,912559363270327i</v>
      </c>
      <c r="BA177">
        <f t="shared" si="192"/>
        <v>1.3537963626381719</v>
      </c>
      <c r="BB177">
        <f t="shared" si="193"/>
        <v>0.73971080297230918</v>
      </c>
      <c r="BC177" s="41" t="str">
        <f t="shared" si="194"/>
        <v>-0,902445996900739+1,00144482928096i</v>
      </c>
      <c r="BD177">
        <f t="shared" si="195"/>
        <v>2.5942675167181211</v>
      </c>
      <c r="BE177" s="43">
        <f t="shared" si="196"/>
        <v>132.02340529433522</v>
      </c>
      <c r="BF177" s="41" t="str">
        <f t="shared" si="197"/>
        <v>0,628750017851649+32,1026640404596i</v>
      </c>
      <c r="BG177" s="20">
        <f t="shared" si="198"/>
        <v>30.132487092862522</v>
      </c>
      <c r="BH177" s="43">
        <f t="shared" si="199"/>
        <v>88.877971090028097</v>
      </c>
      <c r="BI177" s="41" t="str">
        <f t="shared" si="152"/>
        <v>1,40598137139395+76,8939273076043i</v>
      </c>
      <c r="BJ177" s="20">
        <f t="shared" si="200"/>
        <v>37.719292588673198</v>
      </c>
      <c r="BK177" s="43">
        <f t="shared" si="153"/>
        <v>88.95248134977993</v>
      </c>
      <c r="BL177">
        <f t="shared" si="201"/>
        <v>30.132487092862522</v>
      </c>
      <c r="BM177" s="43">
        <f t="shared" si="202"/>
        <v>88.877971090028097</v>
      </c>
    </row>
    <row r="178" spans="14:65" x14ac:dyDescent="0.25">
      <c r="N178" s="9">
        <v>60</v>
      </c>
      <c r="O178" s="34">
        <f t="shared" si="154"/>
        <v>398.10717055349761</v>
      </c>
      <c r="P178" s="33" t="str">
        <f t="shared" si="155"/>
        <v>32,2315671197498</v>
      </c>
      <c r="Q178" s="4" t="str">
        <f t="shared" si="156"/>
        <v>1+0,932928303236033i</v>
      </c>
      <c r="R178" s="4">
        <f t="shared" si="168"/>
        <v>1.3676093078722678</v>
      </c>
      <c r="S178" s="4">
        <f t="shared" si="169"/>
        <v>0.75071255364281764</v>
      </c>
      <c r="T178" s="4" t="str">
        <f t="shared" si="157"/>
        <v>1+0,00112562150611706i</v>
      </c>
      <c r="U178" s="4">
        <f t="shared" si="170"/>
        <v>1.0000006335116869</v>
      </c>
      <c r="V178" s="4">
        <f t="shared" si="171"/>
        <v>1.125621030721018E-3</v>
      </c>
      <c r="W178" t="str">
        <f t="shared" si="158"/>
        <v>1-0,00663631726962437i</v>
      </c>
      <c r="X178" s="4">
        <f t="shared" si="172"/>
        <v>1.0000220201110088</v>
      </c>
      <c r="Y178" s="4">
        <f t="shared" si="173"/>
        <v>-6.6362198494973653E-3</v>
      </c>
      <c r="Z178" t="str">
        <f t="shared" si="159"/>
        <v>0,999996725427288+0,0086032350804233i</v>
      </c>
      <c r="AA178" s="4">
        <f t="shared" si="174"/>
        <v>1.0000337326906266</v>
      </c>
      <c r="AB178" s="4">
        <f t="shared" si="175"/>
        <v>8.6030510017518786E-3</v>
      </c>
      <c r="AC178" s="47" t="str">
        <f t="shared" si="176"/>
        <v>17,0040560266243-16,3184500466371i</v>
      </c>
      <c r="AD178" s="20">
        <f t="shared" si="177"/>
        <v>27.446291247017879</v>
      </c>
      <c r="AE178" s="43">
        <f t="shared" si="178"/>
        <v>-43.821313519463693</v>
      </c>
      <c r="AF178" t="str">
        <f t="shared" si="160"/>
        <v>77,9756878975879</v>
      </c>
      <c r="AG178" t="str">
        <f t="shared" si="161"/>
        <v>1+0,953467628710917i</v>
      </c>
      <c r="AH178">
        <f t="shared" si="179"/>
        <v>1.3817020369817867</v>
      </c>
      <c r="AI178">
        <f t="shared" si="180"/>
        <v>0.76158227179853488</v>
      </c>
      <c r="AJ178" t="str">
        <f t="shared" si="162"/>
        <v>1+0,00112562150611706i</v>
      </c>
      <c r="AK178">
        <f t="shared" si="181"/>
        <v>1.0000006335116869</v>
      </c>
      <c r="AL178">
        <f t="shared" si="182"/>
        <v>1.125621030721018E-3</v>
      </c>
      <c r="AM178" t="str">
        <f t="shared" si="163"/>
        <v>1-0,00280353864898269i</v>
      </c>
      <c r="AN178">
        <f t="shared" si="183"/>
        <v>1.000003929906756</v>
      </c>
      <c r="AO178">
        <f t="shared" si="184"/>
        <v>-2.8035313039059106E-3</v>
      </c>
      <c r="AP178" s="41" t="str">
        <f t="shared" si="185"/>
        <v>40,7789870637925-39,0122808403975i</v>
      </c>
      <c r="AQ178">
        <f t="shared" si="186"/>
        <v>35.030935975631088</v>
      </c>
      <c r="AR178" s="43">
        <f t="shared" si="187"/>
        <v>-43.731587103096331</v>
      </c>
      <c r="AS178" t="str">
        <f t="shared" si="164"/>
        <v>-0,0000166666666666667</v>
      </c>
      <c r="AT178" t="str">
        <f t="shared" si="165"/>
        <v>0,0000171269565608522i</v>
      </c>
      <c r="AU178">
        <f t="shared" si="188"/>
        <v>1.71269565608522E-5</v>
      </c>
      <c r="AV178">
        <f t="shared" si="189"/>
        <v>1.5707963267948966</v>
      </c>
      <c r="AW178" t="str">
        <f t="shared" si="166"/>
        <v>1+0,00641000924044274i</v>
      </c>
      <c r="AX178">
        <f t="shared" si="190"/>
        <v>1.0000205438982053</v>
      </c>
      <c r="AY178">
        <f t="shared" si="191"/>
        <v>6.4099214506536661E-3</v>
      </c>
      <c r="AZ178" t="str">
        <f t="shared" si="167"/>
        <v>1+0,933815601474711i</v>
      </c>
      <c r="BA178">
        <f t="shared" si="192"/>
        <v>1.3682147410248058</v>
      </c>
      <c r="BB178">
        <f t="shared" si="193"/>
        <v>0.75118674465993485</v>
      </c>
      <c r="BC178" s="41" t="str">
        <f t="shared" si="194"/>
        <v>-0,902444328098974+0,978909505020662i</v>
      </c>
      <c r="BD178">
        <f t="shared" si="195"/>
        <v>2.4862779309015788</v>
      </c>
      <c r="BE178" s="43">
        <f t="shared" si="196"/>
        <v>132.67256864905289</v>
      </c>
      <c r="BF178" s="41" t="str">
        <f t="shared" si="197"/>
        <v>0,629071941953644+31,3719247563205i</v>
      </c>
      <c r="BG178" s="20">
        <f t="shared" si="198"/>
        <v>29.932569177919461</v>
      </c>
      <c r="BH178" s="43">
        <f t="shared" si="199"/>
        <v>88.851255129589219</v>
      </c>
      <c r="BI178" s="41" t="str">
        <f t="shared" ref="BI178:BI241" si="203">IMPRODUCT(AP178,BC178)</f>
        <v>1,3887269458596+75,1253496124821i</v>
      </c>
      <c r="BJ178" s="20">
        <f t="shared" si="200"/>
        <v>37.517213906532668</v>
      </c>
      <c r="BK178" s="43">
        <f t="shared" ref="BK178:BK241" si="204">(180/PI())*IMARGUMENT(BI178)</f>
        <v>88.940981545956575</v>
      </c>
      <c r="BL178">
        <f t="shared" si="201"/>
        <v>29.932569177919461</v>
      </c>
      <c r="BM178" s="43">
        <f t="shared" si="202"/>
        <v>88.851255129589219</v>
      </c>
    </row>
    <row r="179" spans="14:65" x14ac:dyDescent="0.25">
      <c r="N179" s="9">
        <v>61</v>
      </c>
      <c r="O179" s="34">
        <f t="shared" si="154"/>
        <v>407.38027780411272</v>
      </c>
      <c r="P179" s="33" t="str">
        <f t="shared" si="155"/>
        <v>32,2315671197498</v>
      </c>
      <c r="Q179" s="4" t="str">
        <f t="shared" si="156"/>
        <v>1+0,954658995001808i</v>
      </c>
      <c r="R179" s="4">
        <f t="shared" si="168"/>
        <v>1.3825244289841183</v>
      </c>
      <c r="S179" s="4">
        <f t="shared" si="169"/>
        <v>0.7622059464946962</v>
      </c>
      <c r="T179" s="4" t="str">
        <f t="shared" si="157"/>
        <v>1+0,00115184059917009i</v>
      </c>
      <c r="U179" s="4">
        <f t="shared" si="170"/>
        <v>1.0000006633681631</v>
      </c>
      <c r="V179" s="4">
        <f t="shared" si="171"/>
        <v>1.1518400897740718E-3</v>
      </c>
      <c r="W179" t="str">
        <f t="shared" si="158"/>
        <v>1-0,00679089695655837i</v>
      </c>
      <c r="X179" s="4">
        <f t="shared" si="172"/>
        <v>1.0000230578749045</v>
      </c>
      <c r="Y179" s="4">
        <f t="shared" si="173"/>
        <v>-6.7907925691415598E-3</v>
      </c>
      <c r="Z179" t="str">
        <f t="shared" si="159"/>
        <v>0,999996571101431+0,00880363016874112i</v>
      </c>
      <c r="AA179" s="4">
        <f t="shared" si="174"/>
        <v>1.0000353224355463</v>
      </c>
      <c r="AB179" s="4">
        <f t="shared" si="175"/>
        <v>8.8034329252663461E-3</v>
      </c>
      <c r="AC179" s="47" t="str">
        <f t="shared" si="176"/>
        <v>16,6285935538201-16,340115542563i</v>
      </c>
      <c r="AD179" s="20">
        <f t="shared" si="177"/>
        <v>27.352071391382829</v>
      </c>
      <c r="AE179" s="43">
        <f t="shared" si="178"/>
        <v>-44.4986715837072</v>
      </c>
      <c r="AF179" t="str">
        <f t="shared" si="160"/>
        <v>77,9756878975879</v>
      </c>
      <c r="AG179" t="str">
        <f t="shared" si="161"/>
        <v>1+0,97567674282643i</v>
      </c>
      <c r="AH179">
        <f t="shared" si="179"/>
        <v>1.397120290630836</v>
      </c>
      <c r="AI179">
        <f t="shared" si="180"/>
        <v>0.77308743063915808</v>
      </c>
      <c r="AJ179" t="str">
        <f t="shared" si="162"/>
        <v>1+0,00115184059917009i</v>
      </c>
      <c r="AK179">
        <f t="shared" si="181"/>
        <v>1.0000006633681631</v>
      </c>
      <c r="AL179">
        <f t="shared" si="182"/>
        <v>1.1518400897740718E-3</v>
      </c>
      <c r="AM179" t="str">
        <f t="shared" si="163"/>
        <v>1-0,00286884145309224i</v>
      </c>
      <c r="AN179">
        <f t="shared" si="183"/>
        <v>1.0000041151171744</v>
      </c>
      <c r="AO179">
        <f t="shared" si="184"/>
        <v>-2.8688335827024218E-3</v>
      </c>
      <c r="AP179" s="41" t="str">
        <f t="shared" si="185"/>
        <v>39,8808949521087-39,0447460105818i</v>
      </c>
      <c r="AQ179">
        <f t="shared" si="186"/>
        <v>34.934549800011865</v>
      </c>
      <c r="AR179" s="43">
        <f t="shared" si="187"/>
        <v>-44.393023450832771</v>
      </c>
      <c r="AS179" t="str">
        <f t="shared" si="164"/>
        <v>-0,0000166666666666667</v>
      </c>
      <c r="AT179" t="str">
        <f t="shared" si="165"/>
        <v>0,0000175258946278169i</v>
      </c>
      <c r="AU179">
        <f t="shared" si="188"/>
        <v>1.7525894627816898E-5</v>
      </c>
      <c r="AV179">
        <f t="shared" si="189"/>
        <v>1.5707963267948966</v>
      </c>
      <c r="AW179" t="str">
        <f t="shared" si="166"/>
        <v>1+0,00655931753619994i</v>
      </c>
      <c r="AX179">
        <f t="shared" si="190"/>
        <v>1.0000215120918852</v>
      </c>
      <c r="AY179">
        <f t="shared" si="191"/>
        <v>6.5592234678554344E-3</v>
      </c>
      <c r="AZ179" t="str">
        <f t="shared" si="167"/>
        <v>1+0,95556696107151i</v>
      </c>
      <c r="BA179">
        <f t="shared" si="192"/>
        <v>1.3831515524668441</v>
      </c>
      <c r="BB179">
        <f t="shared" si="193"/>
        <v>0.76268076436226884</v>
      </c>
      <c r="BC179" s="41" t="str">
        <f t="shared" si="194"/>
        <v>-0,902442580655624+0,956893210528835i</v>
      </c>
      <c r="BD179">
        <f t="shared" si="195"/>
        <v>2.3805795888915564</v>
      </c>
      <c r="BE179" s="43">
        <f t="shared" si="196"/>
        <v>133.32257309217837</v>
      </c>
      <c r="BF179" s="41" t="str">
        <f t="shared" si="197"/>
        <v>0,629394742552343+30,6578043107356i</v>
      </c>
      <c r="BG179" s="20">
        <f t="shared" si="198"/>
        <v>29.732650980274379</v>
      </c>
      <c r="BH179" s="43">
        <f t="shared" si="199"/>
        <v>88.823901508471195</v>
      </c>
      <c r="BI179" s="41" t="str">
        <f t="shared" si="203"/>
        <v>1,37143460491171+73,3973989603193i</v>
      </c>
      <c r="BJ179" s="20">
        <f t="shared" si="200"/>
        <v>37.315129388903415</v>
      </c>
      <c r="BK179" s="43">
        <f t="shared" si="204"/>
        <v>88.929549641345616</v>
      </c>
      <c r="BL179">
        <f t="shared" si="201"/>
        <v>29.732650980274379</v>
      </c>
      <c r="BM179" s="43">
        <f t="shared" si="202"/>
        <v>88.823901508471195</v>
      </c>
    </row>
    <row r="180" spans="14:65" x14ac:dyDescent="0.25">
      <c r="N180" s="9">
        <v>62</v>
      </c>
      <c r="O180" s="34">
        <f t="shared" si="154"/>
        <v>416.86938347033572</v>
      </c>
      <c r="P180" s="33" t="str">
        <f t="shared" si="155"/>
        <v>32,2315671197498</v>
      </c>
      <c r="Q180" s="4" t="str">
        <f t="shared" si="156"/>
        <v>1+0,97689585960314i</v>
      </c>
      <c r="R180" s="4">
        <f t="shared" si="168"/>
        <v>1.3979719312310093</v>
      </c>
      <c r="S180" s="4">
        <f t="shared" si="169"/>
        <v>0.77371161528924526</v>
      </c>
      <c r="T180" s="4" t="str">
        <f t="shared" si="157"/>
        <v>1+0,00117867041335522i</v>
      </c>
      <c r="U180" s="4">
        <f t="shared" si="170"/>
        <v>1.0000006946317304</v>
      </c>
      <c r="V180" s="4">
        <f t="shared" si="171"/>
        <v>1.1786698675275728E-3</v>
      </c>
      <c r="W180" t="str">
        <f t="shared" si="158"/>
        <v>1-0,00694907726694689i</v>
      </c>
      <c r="X180" s="4">
        <f t="shared" si="172"/>
        <v>1.0000241445459515</v>
      </c>
      <c r="Y180" s="4">
        <f t="shared" si="173"/>
        <v>-6.9489654139604081E-3</v>
      </c>
      <c r="Z180" t="str">
        <f t="shared" si="159"/>
        <v>0,99999640950242+0,00900869305830424i</v>
      </c>
      <c r="AA180" s="4">
        <f t="shared" si="174"/>
        <v>1.0000369871001524</v>
      </c>
      <c r="AB180" s="4">
        <f t="shared" si="175"/>
        <v>9.0084817085343237E-3</v>
      </c>
      <c r="AC180" s="47" t="str">
        <f t="shared" si="176"/>
        <v>16,2523287019167-16,3531526430315i</v>
      </c>
      <c r="AD180" s="20">
        <f t="shared" si="177"/>
        <v>27.255553889149692</v>
      </c>
      <c r="AE180" s="43">
        <f t="shared" si="178"/>
        <v>-45.177171679396857</v>
      </c>
      <c r="AF180" t="str">
        <f t="shared" si="160"/>
        <v>77,9756878975879</v>
      </c>
      <c r="AG180" t="str">
        <f t="shared" si="161"/>
        <v>1+0,9984031736656i</v>
      </c>
      <c r="AH180">
        <f t="shared" si="179"/>
        <v>1.4130848867585919</v>
      </c>
      <c r="AI180">
        <f t="shared" si="180"/>
        <v>0.7845991124273568</v>
      </c>
      <c r="AJ180" t="str">
        <f t="shared" si="162"/>
        <v>1+0,00117867041335522i</v>
      </c>
      <c r="AK180">
        <f t="shared" si="181"/>
        <v>1.0000006946317304</v>
      </c>
      <c r="AL180">
        <f t="shared" si="182"/>
        <v>1.1786698675275728E-3</v>
      </c>
      <c r="AM180" t="str">
        <f t="shared" si="163"/>
        <v>1-0,00293566535491383i</v>
      </c>
      <c r="AN180">
        <f t="shared" si="183"/>
        <v>1.000004309056254</v>
      </c>
      <c r="AO180">
        <f t="shared" si="184"/>
        <v>-2.9356569216411627E-3</v>
      </c>
      <c r="AP180" s="41" t="str">
        <f t="shared" si="185"/>
        <v>38,9817842348283-39,0565399844009i</v>
      </c>
      <c r="AQ180">
        <f t="shared" si="186"/>
        <v>34.835862725866399</v>
      </c>
      <c r="AR180" s="43">
        <f t="shared" si="187"/>
        <v>-45.054885694657806</v>
      </c>
      <c r="AS180" t="str">
        <f t="shared" si="164"/>
        <v>-0,0000166666666666667</v>
      </c>
      <c r="AT180" t="str">
        <f t="shared" si="165"/>
        <v>0,000017934125156096i</v>
      </c>
      <c r="AU180">
        <f t="shared" si="188"/>
        <v>1.7934125156095999E-5</v>
      </c>
      <c r="AV180">
        <f t="shared" si="189"/>
        <v>1.5707963267948966</v>
      </c>
      <c r="AW180" t="str">
        <f t="shared" si="166"/>
        <v>1+0,00671210366893767i</v>
      </c>
      <c r="AX180">
        <f t="shared" si="190"/>
        <v>1.0000225259141229</v>
      </c>
      <c r="AY180">
        <f t="shared" si="191"/>
        <v>6.712002873013146E-3</v>
      </c>
      <c r="AZ180" t="str">
        <f t="shared" si="167"/>
        <v>1+0,977824974919494i</v>
      </c>
      <c r="BA180">
        <f t="shared" si="192"/>
        <v>1.3986213503219194</v>
      </c>
      <c r="BB180">
        <f t="shared" si="193"/>
        <v>0.77418680937911311</v>
      </c>
      <c r="BC180" s="41" t="str">
        <f t="shared" si="194"/>
        <v>-0,902440750865055+0,935384272402589i</v>
      </c>
      <c r="BD180">
        <f t="shared" si="195"/>
        <v>2.2771784838990579</v>
      </c>
      <c r="BE180" s="43">
        <f t="shared" si="196"/>
        <v>133.97306729541901</v>
      </c>
      <c r="BF180" s="41" t="str">
        <f t="shared" si="197"/>
        <v>0,629718069427105+29,9599240078783i</v>
      </c>
      <c r="BG180" s="20">
        <f t="shared" si="198"/>
        <v>29.532732373048756</v>
      </c>
      <c r="BH180" s="43">
        <f t="shared" si="199"/>
        <v>88.79589561602215</v>
      </c>
      <c r="BI180" s="41" t="str">
        <f t="shared" si="203"/>
        <v>1,35412260093345+71,7091611531634i</v>
      </c>
      <c r="BJ180" s="20">
        <f t="shared" si="200"/>
        <v>37.113041209765456</v>
      </c>
      <c r="BK180" s="43">
        <f t="shared" si="204"/>
        <v>88.918181600761201</v>
      </c>
      <c r="BL180">
        <f t="shared" si="201"/>
        <v>29.532732373048756</v>
      </c>
      <c r="BM180" s="43">
        <f t="shared" si="202"/>
        <v>88.79589561602215</v>
      </c>
    </row>
    <row r="181" spans="14:65" x14ac:dyDescent="0.25">
      <c r="N181" s="9">
        <v>63</v>
      </c>
      <c r="O181" s="34">
        <f t="shared" si="154"/>
        <v>426.57951880159294</v>
      </c>
      <c r="P181" s="33" t="str">
        <f t="shared" si="155"/>
        <v>32,2315671197498</v>
      </c>
      <c r="Q181" s="4" t="str">
        <f t="shared" si="156"/>
        <v>1+0,999650687319976i</v>
      </c>
      <c r="R181" s="4">
        <f t="shared" si="168"/>
        <v>1.4139665825822407</v>
      </c>
      <c r="S181" s="4">
        <f t="shared" si="169"/>
        <v>0.78522347654904723</v>
      </c>
      <c r="T181" s="4" t="str">
        <f t="shared" si="157"/>
        <v>1+0,00120612517419506i</v>
      </c>
      <c r="U181" s="4">
        <f t="shared" si="170"/>
        <v>1.0000007273687035</v>
      </c>
      <c r="V181" s="4">
        <f t="shared" si="171"/>
        <v>1.2061245893302218E-3</v>
      </c>
      <c r="W181" t="str">
        <f t="shared" si="158"/>
        <v>1-0,00711094207008425i</v>
      </c>
      <c r="X181" s="4">
        <f t="shared" si="172"/>
        <v>1.0000252824289615</v>
      </c>
      <c r="Y181" s="4">
        <f t="shared" si="173"/>
        <v>-7.1108222176135376E-3</v>
      </c>
      <c r="Z181" t="str">
        <f t="shared" si="159"/>
        <v>0,999996240287482+0,009218532476171i</v>
      </c>
      <c r="AA181" s="4">
        <f t="shared" si="174"/>
        <v>1.0000387302150422</v>
      </c>
      <c r="AB181" s="4">
        <f t="shared" si="175"/>
        <v>9.2183060112849026E-3</v>
      </c>
      <c r="AC181" s="47" t="str">
        <f t="shared" si="176"/>
        <v>15,8756588117001-16,3575265699746i</v>
      </c>
      <c r="AD181" s="20">
        <f t="shared" si="177"/>
        <v>27.156735038733117</v>
      </c>
      <c r="AE181" s="43">
        <f t="shared" si="178"/>
        <v>-45.856475462958294</v>
      </c>
      <c r="AF181" t="str">
        <f t="shared" si="160"/>
        <v>77,9756878975879</v>
      </c>
      <c r="AG181" t="str">
        <f t="shared" si="161"/>
        <v>1+1,02165897108287i</v>
      </c>
      <c r="AH181">
        <f t="shared" si="179"/>
        <v>1.4296108047976235</v>
      </c>
      <c r="AI181">
        <f t="shared" si="180"/>
        <v>0.79611121776994553</v>
      </c>
      <c r="AJ181" t="str">
        <f t="shared" si="162"/>
        <v>1+0,00120612517419506i</v>
      </c>
      <c r="AK181">
        <f t="shared" si="181"/>
        <v>1.0000007273687035</v>
      </c>
      <c r="AL181">
        <f t="shared" si="182"/>
        <v>1.2061245893302218E-3</v>
      </c>
      <c r="AM181" t="str">
        <f t="shared" si="163"/>
        <v>1-0,00300404578536471i</v>
      </c>
      <c r="AN181">
        <f t="shared" si="183"/>
        <v>1.0000045121353607</v>
      </c>
      <c r="AO181">
        <f t="shared" si="184"/>
        <v>-3.0040367489524425E-3</v>
      </c>
      <c r="AP181" s="41" t="str">
        <f t="shared" si="185"/>
        <v>38,0826073564984-39,0476315444343i</v>
      </c>
      <c r="AQ181">
        <f t="shared" si="186"/>
        <v>34.734873368132028</v>
      </c>
      <c r="AR181" s="43">
        <f t="shared" si="187"/>
        <v>-45.716825579919877</v>
      </c>
      <c r="AS181" t="str">
        <f t="shared" si="164"/>
        <v>-0,0000166666666666667</v>
      </c>
      <c r="AT181" t="str">
        <f t="shared" si="165"/>
        <v>0,000018351864594919i</v>
      </c>
      <c r="AU181">
        <f t="shared" si="188"/>
        <v>1.8351864594918999E-5</v>
      </c>
      <c r="AV181">
        <f t="shared" si="189"/>
        <v>1.5707963267948966</v>
      </c>
      <c r="AW181" t="str">
        <f t="shared" si="166"/>
        <v>1+0,00686844864788586i</v>
      </c>
      <c r="AX181">
        <f t="shared" si="190"/>
        <v>1.0000235875152288</v>
      </c>
      <c r="AY181">
        <f t="shared" si="191"/>
        <v>6.8683406432444305E-3</v>
      </c>
      <c r="AZ181" t="str">
        <f t="shared" si="167"/>
        <v>1+1,00060144451222i</v>
      </c>
      <c r="BA181">
        <f t="shared" si="192"/>
        <v>1.414638911793374</v>
      </c>
      <c r="BB181">
        <f t="shared" si="193"/>
        <v>0.78569879523781327</v>
      </c>
      <c r="BC181" s="41" t="str">
        <f t="shared" si="194"/>
        <v>-0,902438834847067+0,914371286240954i</v>
      </c>
      <c r="BD181">
        <f t="shared" si="195"/>
        <v>2.1760781884913056</v>
      </c>
      <c r="BE181" s="43">
        <f t="shared" si="196"/>
        <v>134.6236980045241</v>
      </c>
      <c r="BF181" s="41" t="str">
        <f t="shared" si="197"/>
        <v>0,630041569048045+29,2779137863646i</v>
      </c>
      <c r="BG181" s="20">
        <f t="shared" si="198"/>
        <v>29.332813227224431</v>
      </c>
      <c r="BH181" s="43">
        <f t="shared" si="199"/>
        <v>88.767222541565815</v>
      </c>
      <c r="BI181" s="41" t="str">
        <f t="shared" si="203"/>
        <v>1,33680926921048+70,0597417864675i</v>
      </c>
      <c r="BJ181" s="20">
        <f t="shared" si="200"/>
        <v>36.910951556623331</v>
      </c>
      <c r="BK181" s="43">
        <f t="shared" si="204"/>
        <v>88.906872424604245</v>
      </c>
      <c r="BL181">
        <f t="shared" si="201"/>
        <v>29.332813227224431</v>
      </c>
      <c r="BM181" s="43">
        <f t="shared" si="202"/>
        <v>88.767222541565815</v>
      </c>
    </row>
    <row r="182" spans="14:65" x14ac:dyDescent="0.25">
      <c r="N182" s="9">
        <v>64</v>
      </c>
      <c r="O182" s="34">
        <f t="shared" si="154"/>
        <v>436.51583224016622</v>
      </c>
      <c r="P182" s="33" t="str">
        <f t="shared" si="155"/>
        <v>32,2315671197498</v>
      </c>
      <c r="Q182" s="4" t="str">
        <f t="shared" si="156"/>
        <v>1+1,02293554306317i</v>
      </c>
      <c r="R182" s="4">
        <f t="shared" si="168"/>
        <v>1.430523374594747</v>
      </c>
      <c r="S182" s="4">
        <f t="shared" si="169"/>
        <v>0.79673543040557293</v>
      </c>
      <c r="T182" s="4" t="str">
        <f t="shared" si="157"/>
        <v>1+0,00123421943856721i</v>
      </c>
      <c r="U182" s="4">
        <f t="shared" si="170"/>
        <v>1.0000007616485211</v>
      </c>
      <c r="V182" s="4">
        <f t="shared" si="171"/>
        <v>1.2342188118732707E-3</v>
      </c>
      <c r="W182" t="str">
        <f t="shared" si="158"/>
        <v>1-0,0072765771888316i</v>
      </c>
      <c r="X182" s="4">
        <f t="shared" si="172"/>
        <v>1.0000264739373579</v>
      </c>
      <c r="Y182" s="4">
        <f t="shared" si="173"/>
        <v>-7.2764487647790695E-3</v>
      </c>
      <c r="Z182" t="str">
        <f t="shared" si="159"/>
        <v>0,99999606309769+0,00943325968197831i</v>
      </c>
      <c r="AA182" s="4">
        <f t="shared" si="174"/>
        <v>1.0000405554771798</v>
      </c>
      <c r="AB182" s="4">
        <f t="shared" si="175"/>
        <v>9.4330170210110715E-3</v>
      </c>
      <c r="AC182" s="47" t="str">
        <f t="shared" si="176"/>
        <v>15,4989829390248-16,3532254394261i</v>
      </c>
      <c r="AD182" s="20">
        <f t="shared" si="177"/>
        <v>27.055613572638499</v>
      </c>
      <c r="AE182" s="43">
        <f t="shared" si="178"/>
        <v>-46.536243889306625</v>
      </c>
      <c r="AF182" t="str">
        <f t="shared" si="160"/>
        <v>77,9756878975879</v>
      </c>
      <c r="AG182" t="str">
        <f t="shared" si="161"/>
        <v>1+1,04545646560987i</v>
      </c>
      <c r="AH182">
        <f t="shared" si="179"/>
        <v>1.4467132478433593</v>
      </c>
      <c r="AI182">
        <f t="shared" si="180"/>
        <v>0.80761764615189258</v>
      </c>
      <c r="AJ182" t="str">
        <f t="shared" si="162"/>
        <v>1+0,00123421943856721i</v>
      </c>
      <c r="AK182">
        <f t="shared" si="181"/>
        <v>1.0000007616485211</v>
      </c>
      <c r="AL182">
        <f t="shared" si="182"/>
        <v>1.2342188118732707E-3</v>
      </c>
      <c r="AM182" t="str">
        <f t="shared" si="163"/>
        <v>1-0,00307401900065424i</v>
      </c>
      <c r="AN182">
        <f t="shared" si="183"/>
        <v>1.0000047247852464</v>
      </c>
      <c r="AO182">
        <f t="shared" si="184"/>
        <v>-3.0740093179665163E-3</v>
      </c>
      <c r="AP182" s="41" t="str">
        <f t="shared" si="185"/>
        <v>37,1843170419653-39,0180443072573i</v>
      </c>
      <c r="AQ182">
        <f t="shared" si="186"/>
        <v>34.63158278180606</v>
      </c>
      <c r="AR182" s="43">
        <f t="shared" si="187"/>
        <v>-46.378494815980744</v>
      </c>
      <c r="AS182" t="str">
        <f t="shared" si="164"/>
        <v>-0,0000166666666666667</v>
      </c>
      <c r="AT182" t="str">
        <f t="shared" si="165"/>
        <v>0,0000187793344352659i</v>
      </c>
      <c r="AU182">
        <f t="shared" si="188"/>
        <v>1.8779334435265899E-5</v>
      </c>
      <c r="AV182">
        <f t="shared" si="189"/>
        <v>1.5707963267948966</v>
      </c>
      <c r="AW182" t="str">
        <f t="shared" si="166"/>
        <v>1+0,0070284353692218i</v>
      </c>
      <c r="AX182">
        <f t="shared" si="190"/>
        <v>1.0000246991468458</v>
      </c>
      <c r="AY182">
        <f t="shared" si="191"/>
        <v>7.028319640317829E-3</v>
      </c>
      <c r="AZ182" t="str">
        <f t="shared" si="167"/>
        <v>1+1,02390844623535i</v>
      </c>
      <c r="BA182">
        <f t="shared" si="192"/>
        <v>1.4312192376683903</v>
      </c>
      <c r="BB182">
        <f t="shared" si="193"/>
        <v>0.79721062173981627</v>
      </c>
      <c r="BC182" s="41" t="str">
        <f t="shared" si="194"/>
        <v>-0,902436828538648+0,89384311059772i</v>
      </c>
      <c r="BD182">
        <f t="shared" si="195"/>
        <v>2.0772798393663034</v>
      </c>
      <c r="BE182" s="43">
        <f t="shared" si="196"/>
        <v>135.27411095623265</v>
      </c>
      <c r="BF182" s="41" t="str">
        <f t="shared" si="197"/>
        <v>0,630364886014236+28,6114120232522i</v>
      </c>
      <c r="BG182" s="20">
        <f t="shared" si="198"/>
        <v>29.132893412004819</v>
      </c>
      <c r="BH182" s="43">
        <f t="shared" si="199"/>
        <v>88.737867066926029</v>
      </c>
      <c r="BI182" s="41" t="str">
        <f t="shared" si="203"/>
        <v>1,31951295031175+68,4482657706638i</v>
      </c>
      <c r="BJ182" s="20">
        <f t="shared" si="200"/>
        <v>36.708862621172358</v>
      </c>
      <c r="BK182" s="43">
        <f t="shared" si="204"/>
        <v>88.895616140251903</v>
      </c>
      <c r="BL182">
        <f t="shared" si="201"/>
        <v>29.132893412004819</v>
      </c>
      <c r="BM182" s="43">
        <f t="shared" si="202"/>
        <v>88.737867066926029</v>
      </c>
    </row>
    <row r="183" spans="14:65" x14ac:dyDescent="0.25">
      <c r="N183" s="9">
        <v>65</v>
      </c>
      <c r="O183" s="34">
        <f t="shared" si="154"/>
        <v>446.68359215096331</v>
      </c>
      <c r="P183" s="33" t="str">
        <f t="shared" si="155"/>
        <v>32,2315671197498</v>
      </c>
      <c r="Q183" s="4" t="str">
        <f t="shared" si="156"/>
        <v>1+1,04676277277145i</v>
      </c>
      <c r="R183" s="4">
        <f t="shared" si="168"/>
        <v>1.4476575225032247</v>
      </c>
      <c r="S183" s="4">
        <f t="shared" si="169"/>
        <v>0.80824137674503338</v>
      </c>
      <c r="T183" s="4" t="str">
        <f t="shared" si="157"/>
        <v>1+0,00126296810242251i</v>
      </c>
      <c r="U183" s="4">
        <f t="shared" si="170"/>
        <v>1.0000007975438958</v>
      </c>
      <c r="V183" s="4">
        <f t="shared" si="171"/>
        <v>1.2629674309078845E-3</v>
      </c>
      <c r="W183" t="str">
        <f t="shared" si="158"/>
        <v>1-0,00744607044512136i</v>
      </c>
      <c r="X183" s="4">
        <f t="shared" si="172"/>
        <v>1.0000277215982933</v>
      </c>
      <c r="Y183" s="4">
        <f t="shared" si="173"/>
        <v>-7.4459328364758406E-3</v>
      </c>
      <c r="Z183" t="str">
        <f t="shared" si="159"/>
        <v>0,9999958775572+0,00965298852693298i</v>
      </c>
      <c r="AA183" s="4">
        <f t="shared" si="174"/>
        <v>1.000042466757735</v>
      </c>
      <c r="AB183" s="4">
        <f t="shared" si="175"/>
        <v>9.6527285116168211E-3</v>
      </c>
      <c r="AC183" s="47" t="str">
        <f t="shared" si="176"/>
        <v>15,1227001655802-16,3402603378945i</v>
      </c>
      <c r="AD183" s="20">
        <f t="shared" si="177"/>
        <v>26.952190662763108</v>
      </c>
      <c r="AE183" s="43">
        <f t="shared" si="178"/>
        <v>-47.216138142449253</v>
      </c>
      <c r="AF183" t="str">
        <f t="shared" si="160"/>
        <v>77,9756878975879</v>
      </c>
      <c r="AG183" t="str">
        <f t="shared" si="161"/>
        <v>1+1,06980827499318i</v>
      </c>
      <c r="AH183">
        <f t="shared" si="179"/>
        <v>1.4644076431253299</v>
      </c>
      <c r="AI183">
        <f t="shared" si="180"/>
        <v>0.8191123120863274</v>
      </c>
      <c r="AJ183" t="str">
        <f t="shared" si="162"/>
        <v>1+0,00126296810242251i</v>
      </c>
      <c r="AK183">
        <f t="shared" si="181"/>
        <v>1.0000007975438958</v>
      </c>
      <c r="AL183">
        <f t="shared" si="182"/>
        <v>1.2629674309078845E-3</v>
      </c>
      <c r="AM183" t="str">
        <f t="shared" si="163"/>
        <v>1-0,00314562210150737i</v>
      </c>
      <c r="AN183">
        <f t="shared" si="183"/>
        <v>1.0000049474569641</v>
      </c>
      <c r="AO183">
        <f t="shared" si="184"/>
        <v>-3.14561172632332E-3</v>
      </c>
      <c r="AP183" s="41" t="str">
        <f t="shared" si="185"/>
        <v>36,2878622625967-38,9678565709905i</v>
      </c>
      <c r="AQ183">
        <f t="shared" si="186"/>
        <v>34.525994457505519</v>
      </c>
      <c r="AR183" s="43">
        <f t="shared" si="187"/>
        <v>-47.039546002200993</v>
      </c>
      <c r="AS183" t="str">
        <f t="shared" si="164"/>
        <v>-0,0000166666666666667</v>
      </c>
      <c r="AT183" t="str">
        <f t="shared" si="165"/>
        <v>0,0000192167613273043i</v>
      </c>
      <c r="AU183">
        <f t="shared" si="188"/>
        <v>1.92167613273043E-5</v>
      </c>
      <c r="AV183">
        <f t="shared" si="189"/>
        <v>1.5707963267948966</v>
      </c>
      <c r="AW183" t="str">
        <f t="shared" si="166"/>
        <v>1+0,00719214866002287i</v>
      </c>
      <c r="AX183">
        <f t="shared" si="190"/>
        <v>1.0000258631667223</v>
      </c>
      <c r="AY183">
        <f t="shared" si="191"/>
        <v>7.1920246544413024E-3</v>
      </c>
      <c r="AZ183" t="str">
        <f t="shared" si="167"/>
        <v>1+1,04775833776971i</v>
      </c>
      <c r="BA183">
        <f t="shared" si="192"/>
        <v>1.4483775524240721</v>
      </c>
      <c r="BB183">
        <f t="shared" si="193"/>
        <v>0.80871618910865617</v>
      </c>
      <c r="BC183" s="41" t="str">
        <f t="shared" si="194"/>
        <v>-0,902434727685394+0,873788861073714i</v>
      </c>
      <c r="BD183">
        <f t="shared" si="195"/>
        <v>1.9807821324147736</v>
      </c>
      <c r="BE183" s="43">
        <f t="shared" si="196"/>
        <v>135.9239518009762</v>
      </c>
      <c r="BF183" s="41" t="str">
        <f t="shared" si="197"/>
        <v>0,630687664503583+27,9600653423779i</v>
      </c>
      <c r="BG183" s="20">
        <f t="shared" si="198"/>
        <v>28.932972795177893</v>
      </c>
      <c r="BH183" s="43">
        <f t="shared" si="199"/>
        <v>88.707813658526973</v>
      </c>
      <c r="BI183" s="41" t="str">
        <f t="shared" si="203"/>
        <v>1,30225191241809+66,8738768703595i</v>
      </c>
      <c r="BJ183" s="20">
        <f t="shared" si="200"/>
        <v>36.5067765899203</v>
      </c>
      <c r="BK183" s="43">
        <f t="shared" si="204"/>
        <v>88.884405798775219</v>
      </c>
      <c r="BL183">
        <f t="shared" si="201"/>
        <v>28.932972795177893</v>
      </c>
      <c r="BM183" s="43">
        <f t="shared" si="202"/>
        <v>88.707813658526973</v>
      </c>
    </row>
    <row r="184" spans="14:65" x14ac:dyDescent="0.25">
      <c r="N184" s="9">
        <v>66</v>
      </c>
      <c r="O184" s="34">
        <f t="shared" ref="O184:O218" si="205">10^(2+(N184/100))</f>
        <v>457.0881896148756</v>
      </c>
      <c r="P184" s="33" t="str">
        <f t="shared" si="155"/>
        <v>32,2315671197498</v>
      </c>
      <c r="Q184" s="4" t="str">
        <f t="shared" si="156"/>
        <v>1+1,07114500995739i</v>
      </c>
      <c r="R184" s="4">
        <f t="shared" si="168"/>
        <v>1.465384465714243</v>
      </c>
      <c r="S184" s="4">
        <f t="shared" si="169"/>
        <v>0.81973523135581594</v>
      </c>
      <c r="T184" s="4" t="str">
        <f t="shared" si="157"/>
        <v>1+0,00129238640868308i</v>
      </c>
      <c r="U184" s="4">
        <f t="shared" si="170"/>
        <v>1.0000008351309659</v>
      </c>
      <c r="V184" s="4">
        <f t="shared" si="171"/>
        <v>1.2923856891422273E-3</v>
      </c>
      <c r="W184" t="str">
        <f t="shared" si="158"/>
        <v>1-0,00761951170652153i</v>
      </c>
      <c r="X184" s="4">
        <f t="shared" si="172"/>
        <v>1.0000290280580089</v>
      </c>
      <c r="Y184" s="4">
        <f t="shared" si="173"/>
        <v>-7.6193642564324499E-3</v>
      </c>
      <c r="Z184" t="str">
        <f t="shared" si="159"/>
        <v>0,999995683272457+0,00987783551417704i</v>
      </c>
      <c r="AA184" s="4">
        <f t="shared" si="174"/>
        <v>1.0000444681102902</v>
      </c>
      <c r="AB184" s="4">
        <f t="shared" si="175"/>
        <v>9.8775569034135532E-3</v>
      </c>
      <c r="AC184" s="47" t="str">
        <f t="shared" si="176"/>
        <v>14,7472079094243-16,3186652504337i</v>
      </c>
      <c r="AD184" s="20">
        <f t="shared" si="177"/>
        <v>26.846469915362626</v>
      </c>
      <c r="AE184" s="43">
        <f t="shared" si="178"/>
        <v>-47.895820566309737</v>
      </c>
      <c r="AF184" t="str">
        <f t="shared" si="160"/>
        <v>77,9756878975879</v>
      </c>
      <c r="AG184" t="str">
        <f t="shared" si="161"/>
        <v>1+1,09472731088449i</v>
      </c>
      <c r="AH184">
        <f t="shared" si="179"/>
        <v>1.4827096429160993</v>
      </c>
      <c r="AI184">
        <f t="shared" si="180"/>
        <v>0.83058916116765813</v>
      </c>
      <c r="AJ184" t="str">
        <f t="shared" si="162"/>
        <v>1+0,00129238640868308i</v>
      </c>
      <c r="AK184">
        <f t="shared" si="181"/>
        <v>1.0000008351309659</v>
      </c>
      <c r="AL184">
        <f t="shared" si="182"/>
        <v>1.2923856891422273E-3</v>
      </c>
      <c r="AM184" t="str">
        <f t="shared" si="163"/>
        <v>1-0,00321889305283595i</v>
      </c>
      <c r="AN184">
        <f t="shared" si="183"/>
        <v>1.0000051806228234</v>
      </c>
      <c r="AO184">
        <f t="shared" si="184"/>
        <v>-3.2188819356290554E-3</v>
      </c>
      <c r="AP184" s="41" t="str">
        <f t="shared" si="185"/>
        <v>35,3941842362186-38,8972008106829i</v>
      </c>
      <c r="AQ184">
        <f t="shared" si="186"/>
        <v>34.41811430673414</v>
      </c>
      <c r="AR184" s="43">
        <f t="shared" si="187"/>
        <v>-47.699633548389635</v>
      </c>
      <c r="AS184" t="str">
        <f t="shared" si="164"/>
        <v>-0,0000166666666666667</v>
      </c>
      <c r="AT184" t="str">
        <f t="shared" si="165"/>
        <v>0,0000196643772005623i</v>
      </c>
      <c r="AU184">
        <f t="shared" si="188"/>
        <v>1.9664377200562299E-5</v>
      </c>
      <c r="AV184">
        <f t="shared" si="189"/>
        <v>1.5707963267948966</v>
      </c>
      <c r="AW184" t="str">
        <f t="shared" si="166"/>
        <v>1+0,00735967532324282i</v>
      </c>
      <c r="AX184">
        <f t="shared" si="190"/>
        <v>1.0000270820437132</v>
      </c>
      <c r="AY184">
        <f t="shared" si="191"/>
        <v>7.3595424490625581E-3</v>
      </c>
      <c r="AZ184" t="str">
        <f t="shared" si="167"/>
        <v>1+1,07216376464348i</v>
      </c>
      <c r="BA184">
        <f t="shared" si="192"/>
        <v>1.4661293047390056</v>
      </c>
      <c r="BB184">
        <f t="shared" si="193"/>
        <v>0.82020941413520865</v>
      </c>
      <c r="BC184" s="41" t="str">
        <f t="shared" si="194"/>
        <v>-0,902432527832464+0,85419790454532i</v>
      </c>
      <c r="BD184">
        <f t="shared" si="195"/>
        <v>1.8865813281126143</v>
      </c>
      <c r="BE184" s="43">
        <f t="shared" si="196"/>
        <v>136.57286702536669</v>
      </c>
      <c r="BF184" s="41" t="str">
        <f t="shared" si="197"/>
        <v>0,631009549724316+27,3235284269251i</v>
      </c>
      <c r="BG184" s="20">
        <f t="shared" si="198"/>
        <v>28.733051243475249</v>
      </c>
      <c r="BH184" s="43">
        <f t="shared" si="199"/>
        <v>88.677046459056967</v>
      </c>
      <c r="BI184" s="41" t="str">
        <f t="shared" si="203"/>
        <v>1,28504427430515+65,3357372608605i</v>
      </c>
      <c r="BJ184" s="20">
        <f t="shared" si="200"/>
        <v>36.304695634846752</v>
      </c>
      <c r="BK184" s="43">
        <f t="shared" si="204"/>
        <v>88.873233476977063</v>
      </c>
      <c r="BL184">
        <f t="shared" si="201"/>
        <v>28.733051243475249</v>
      </c>
      <c r="BM184" s="43">
        <f t="shared" si="202"/>
        <v>88.677046459056967</v>
      </c>
    </row>
    <row r="185" spans="14:65" x14ac:dyDescent="0.25">
      <c r="N185" s="9">
        <v>67</v>
      </c>
      <c r="O185" s="34">
        <f t="shared" si="205"/>
        <v>467.7351412871983</v>
      </c>
      <c r="P185" s="33" t="str">
        <f t="shared" si="155"/>
        <v>32,2315671197498</v>
      </c>
      <c r="Q185" s="4" t="str">
        <f t="shared" si="156"/>
        <v>1+1,0960951824059i</v>
      </c>
      <c r="R185" s="4">
        <f t="shared" si="168"/>
        <v>1.4837198687398587</v>
      </c>
      <c r="S185" s="4">
        <f t="shared" si="169"/>
        <v>0.8312109419733702</v>
      </c>
      <c r="T185" s="4" t="str">
        <f t="shared" si="157"/>
        <v>1+0,00132248995532428i</v>
      </c>
      <c r="U185" s="4">
        <f t="shared" si="170"/>
        <v>1.0000008744894586</v>
      </c>
      <c r="V185" s="4">
        <f t="shared" si="171"/>
        <v>1.322489184322402E-3</v>
      </c>
      <c r="W185" t="str">
        <f t="shared" si="158"/>
        <v>1-0,00779699293388465i</v>
      </c>
      <c r="X185" s="4">
        <f t="shared" si="172"/>
        <v>1.0000303960874444</v>
      </c>
      <c r="Y185" s="4">
        <f t="shared" si="173"/>
        <v>-7.7968349385270069E-3</v>
      </c>
      <c r="Z185" t="str">
        <f t="shared" si="159"/>
        <v>0,999995479831356+0,0101079198605593i</v>
      </c>
      <c r="AA185" s="4">
        <f t="shared" si="174"/>
        <v>1.0000465637794329</v>
      </c>
      <c r="AB185" s="4">
        <f t="shared" si="175"/>
        <v>1.0107621324496455E-2</v>
      </c>
      <c r="AC185" s="47" t="str">
        <f t="shared" si="176"/>
        <v>14,3729002504644-16,2884968412743i</v>
      </c>
      <c r="AD185" s="20">
        <f t="shared" si="177"/>
        <v>26.738457355729096</v>
      </c>
      <c r="AE185" s="43">
        <f t="shared" si="178"/>
        <v>-48.574955589801974</v>
      </c>
      <c r="AF185" t="str">
        <f t="shared" si="160"/>
        <v>77,9756878975879</v>
      </c>
      <c r="AG185" t="str">
        <f t="shared" si="161"/>
        <v>1+1,12022678568645i</v>
      </c>
      <c r="AH185">
        <f t="shared" si="179"/>
        <v>1.5016351259108838</v>
      </c>
      <c r="AI185">
        <f t="shared" si="180"/>
        <v>0.84204218592466029</v>
      </c>
      <c r="AJ185" t="str">
        <f t="shared" si="162"/>
        <v>1+0,00132248995532428i</v>
      </c>
      <c r="AK185">
        <f t="shared" si="181"/>
        <v>1.0000008744894586</v>
      </c>
      <c r="AL185">
        <f t="shared" si="182"/>
        <v>1.322489184322402E-3</v>
      </c>
      <c r="AM185" t="str">
        <f t="shared" si="163"/>
        <v>1-0,00329387070386823i</v>
      </c>
      <c r="AN185">
        <f t="shared" si="183"/>
        <v>1.0000054247773928</v>
      </c>
      <c r="AO185">
        <f t="shared" si="184"/>
        <v>-3.2938587915699127E-3</v>
      </c>
      <c r="AP185" s="41" t="str">
        <f t="shared" si="185"/>
        <v>34,5042124964994-38,8062628275715i</v>
      </c>
      <c r="AQ185">
        <f t="shared" si="186"/>
        <v>34.307950636990078</v>
      </c>
      <c r="AR185" s="43">
        <f t="shared" si="187"/>
        <v>-48.358414583808823</v>
      </c>
      <c r="AS185" t="str">
        <f t="shared" si="164"/>
        <v>-0,0000166666666666667</v>
      </c>
      <c r="AT185" t="str">
        <f t="shared" si="165"/>
        <v>0,0000201224193869008i</v>
      </c>
      <c r="AU185">
        <f t="shared" si="188"/>
        <v>2.0122419386900799E-5</v>
      </c>
      <c r="AV185">
        <f t="shared" si="189"/>
        <v>1.5707963267948966</v>
      </c>
      <c r="AW185" t="str">
        <f t="shared" si="166"/>
        <v>1+0,00753110418373596i</v>
      </c>
      <c r="AX185">
        <f t="shared" si="190"/>
        <v>1.0000283583630147</v>
      </c>
      <c r="AY185">
        <f t="shared" si="191"/>
        <v>7.5309618067046996E-3</v>
      </c>
      <c r="AZ185" t="str">
        <f t="shared" si="167"/>
        <v>1+1,09713766693702i</v>
      </c>
      <c r="BA185">
        <f t="shared" si="192"/>
        <v>1.4844901684457219</v>
      </c>
      <c r="BB185">
        <f t="shared" si="193"/>
        <v>0.83168424621610126</v>
      </c>
      <c r="BC185" s="41" t="str">
        <f t="shared" si="194"/>
        <v>-0,902430224315147+0,835059853526205i</v>
      </c>
      <c r="BD185">
        <f t="shared" si="195"/>
        <v>1.7946712671954757</v>
      </c>
      <c r="BE185" s="43">
        <f t="shared" si="196"/>
        <v>137.22050486850341</v>
      </c>
      <c r="BF185" s="41" t="str">
        <f t="shared" si="197"/>
        <v>0,631330189350749+26,7014638361273i</v>
      </c>
      <c r="BG185" s="20">
        <f t="shared" si="198"/>
        <v>28.533128622924579</v>
      </c>
      <c r="BH185" s="43">
        <f t="shared" si="199"/>
        <v>88.645549278701424</v>
      </c>
      <c r="BI185" s="41" t="str">
        <f t="shared" si="203"/>
        <v>1,26790792965782+63,8330271016817i</v>
      </c>
      <c r="BJ185" s="20">
        <f t="shared" si="200"/>
        <v>36.102621904185554</v>
      </c>
      <c r="BK185" s="43">
        <f t="shared" si="204"/>
        <v>88.862090284694574</v>
      </c>
      <c r="BL185">
        <f t="shared" si="201"/>
        <v>28.533128622924579</v>
      </c>
      <c r="BM185" s="43">
        <f t="shared" si="202"/>
        <v>88.645549278701424</v>
      </c>
    </row>
    <row r="186" spans="14:65" x14ac:dyDescent="0.25">
      <c r="N186" s="9">
        <v>68</v>
      </c>
      <c r="O186" s="34">
        <f t="shared" si="205"/>
        <v>478.63009232263886</v>
      </c>
      <c r="P186" s="33" t="str">
        <f t="shared" si="155"/>
        <v>32,2315671197498</v>
      </c>
      <c r="Q186" s="4" t="str">
        <f t="shared" si="156"/>
        <v>1+1,12162651902865i</v>
      </c>
      <c r="R186" s="4">
        <f t="shared" si="168"/>
        <v>1.5026796226036763</v>
      </c>
      <c r="S186" s="4">
        <f t="shared" si="169"/>
        <v>0.84266250411955657</v>
      </c>
      <c r="T186" s="4" t="str">
        <f t="shared" si="157"/>
        <v>1+0,00135329470364503i</v>
      </c>
      <c r="U186" s="4">
        <f t="shared" si="170"/>
        <v>1.0000009157028582</v>
      </c>
      <c r="V186" s="4">
        <f t="shared" si="171"/>
        <v>1.3532938775016742E-3</v>
      </c>
      <c r="W186" t="str">
        <f t="shared" si="158"/>
        <v>1-0,00797860823010672i</v>
      </c>
      <c r="X186" s="4">
        <f t="shared" si="172"/>
        <v>1.0000318285881151</v>
      </c>
      <c r="Y186" s="4">
        <f t="shared" si="173"/>
        <v>-7.9784389353218799E-3</v>
      </c>
      <c r="Z186" t="str">
        <f t="shared" si="159"/>
        <v>0,99999526680237+0,0103433635598458i</v>
      </c>
      <c r="AA186" s="4">
        <f t="shared" si="174"/>
        <v>1.0000487582097557</v>
      </c>
      <c r="AB186" s="4">
        <f t="shared" si="175"/>
        <v>1.0343043673531409E-2</v>
      </c>
      <c r="AC186" s="47" t="str">
        <f t="shared" si="176"/>
        <v>14,00016628583-16,2498340896416i</v>
      </c>
      <c r="AD186" s="20">
        <f t="shared" si="177"/>
        <v>26.628161402717371</v>
      </c>
      <c r="AE186" s="43">
        <f t="shared" si="178"/>
        <v>-49.253210640263646</v>
      </c>
      <c r="AF186" t="str">
        <f t="shared" si="160"/>
        <v>77,9756878975879</v>
      </c>
      <c r="AG186" t="str">
        <f t="shared" si="161"/>
        <v>1+1,14632021955814i</v>
      </c>
      <c r="AH186">
        <f t="shared" si="179"/>
        <v>1.5212001991085269</v>
      </c>
      <c r="AI186">
        <f t="shared" si="180"/>
        <v>0.85346544137303693</v>
      </c>
      <c r="AJ186" t="str">
        <f t="shared" si="162"/>
        <v>1+0,00135329470364503i</v>
      </c>
      <c r="AK186">
        <f t="shared" si="181"/>
        <v>1.0000009157028582</v>
      </c>
      <c r="AL186">
        <f t="shared" si="182"/>
        <v>1.3532938775016742E-3</v>
      </c>
      <c r="AM186" t="str">
        <f t="shared" si="163"/>
        <v>1-0,00337059480874724i</v>
      </c>
      <c r="AN186">
        <f t="shared" si="183"/>
        <v>1.0000056804385486</v>
      </c>
      <c r="AO186">
        <f t="shared" si="184"/>
        <v>-3.3705820444935386E-3</v>
      </c>
      <c r="AP186" s="41" t="str">
        <f t="shared" si="185"/>
        <v>33,6188610664252-38,6952805623504i</v>
      </c>
      <c r="AQ186">
        <f t="shared" si="186"/>
        <v>34.195514116935428</v>
      </c>
      <c r="AR186" s="43">
        <f t="shared" si="187"/>
        <v>-49.015549848975361</v>
      </c>
      <c r="AS186" t="str">
        <f t="shared" si="164"/>
        <v>-0,0000166666666666667</v>
      </c>
      <c r="AT186" t="str">
        <f t="shared" si="165"/>
        <v>0,00002059113074635i</v>
      </c>
      <c r="AU186">
        <f t="shared" si="188"/>
        <v>2.0591130746349999E-5</v>
      </c>
      <c r="AV186">
        <f t="shared" si="189"/>
        <v>1.5707963267948966</v>
      </c>
      <c r="AW186" t="str">
        <f t="shared" si="166"/>
        <v>1+0,00770652613535328i</v>
      </c>
      <c r="AX186">
        <f t="shared" si="190"/>
        <v>1.0000296948316461</v>
      </c>
      <c r="AY186">
        <f t="shared" si="191"/>
        <v>7.7063735758603272E-3</v>
      </c>
      <c r="AZ186" t="str">
        <f t="shared" si="167"/>
        <v>1+1,12269328614391i</v>
      </c>
      <c r="BA186">
        <f t="shared" si="192"/>
        <v>1.5034760439570067</v>
      </c>
      <c r="BB186">
        <f t="shared" si="193"/>
        <v>0.84313468318244211</v>
      </c>
      <c r="BC186" s="41" t="str">
        <f t="shared" si="194"/>
        <v>-0,902427812249012+0,81636456065924i</v>
      </c>
      <c r="BD186">
        <f t="shared" si="195"/>
        <v>1.7050433964742879</v>
      </c>
      <c r="BE186" s="43">
        <f t="shared" si="196"/>
        <v>137.86651622620576</v>
      </c>
      <c r="BF186" s="41" t="str">
        <f t="shared" si="197"/>
        <v>0,631649234931862+26,0935418260126i</v>
      </c>
      <c r="BG186" s="20">
        <f t="shared" si="198"/>
        <v>28.333204799191662</v>
      </c>
      <c r="BH186" s="43">
        <f t="shared" si="199"/>
        <v>88.613305585942143</v>
      </c>
      <c r="BI186" s="41" t="str">
        <f t="shared" si="203"/>
        <v>1,25086047339164+62,3649441265998i</v>
      </c>
      <c r="BJ186" s="20">
        <f t="shared" si="200"/>
        <v>35.900557513409709</v>
      </c>
      <c r="BK186" s="43">
        <f t="shared" si="204"/>
        <v>88.850966377230421</v>
      </c>
      <c r="BL186">
        <f t="shared" si="201"/>
        <v>28.333204799191662</v>
      </c>
      <c r="BM186" s="43">
        <f t="shared" si="202"/>
        <v>88.613305585942143</v>
      </c>
    </row>
    <row r="187" spans="14:65" x14ac:dyDescent="0.25">
      <c r="N187" s="9">
        <v>69</v>
      </c>
      <c r="O187" s="34">
        <f t="shared" si="205"/>
        <v>489.77881936844625</v>
      </c>
      <c r="P187" s="33" t="str">
        <f t="shared" si="155"/>
        <v>32,2315671197498</v>
      </c>
      <c r="Q187" s="4" t="str">
        <f t="shared" si="156"/>
        <v>1+1,14775255687828i</v>
      </c>
      <c r="R187" s="4">
        <f t="shared" si="168"/>
        <v>1.5222798467498115</v>
      </c>
      <c r="S187" s="4">
        <f t="shared" si="169"/>
        <v>0.85408397663608682</v>
      </c>
      <c r="T187" s="4" t="str">
        <f t="shared" si="157"/>
        <v>1+0,00138481698673062i</v>
      </c>
      <c r="U187" s="4">
        <f t="shared" si="170"/>
        <v>1.0000009588585836</v>
      </c>
      <c r="V187" s="4">
        <f t="shared" si="171"/>
        <v>1.3848161015021113E-3</v>
      </c>
      <c r="W187" t="str">
        <f t="shared" si="158"/>
        <v>1-0,00816445389002177i</v>
      </c>
      <c r="X187" s="4">
        <f t="shared" si="172"/>
        <v>1.0000333285982634</v>
      </c>
      <c r="Y187" s="4">
        <f t="shared" si="173"/>
        <v>-8.1642724877180571E-3</v>
      </c>
      <c r="Z187" t="str">
        <f t="shared" si="159"/>
        <v>0,999995043733638+0,0105842914474024i</v>
      </c>
      <c r="AA187" s="4">
        <f t="shared" si="174"/>
        <v>1.0000510560552818</v>
      </c>
      <c r="AB187" s="4">
        <f t="shared" si="175"/>
        <v>1.0583948683983822E-2</v>
      </c>
      <c r="AC187" s="47" t="str">
        <f t="shared" si="176"/>
        <v>13,6293885296242-16,2027777850959i</v>
      </c>
      <c r="AD187" s="20">
        <f t="shared" si="177"/>
        <v>26.515592833346403</v>
      </c>
      <c r="AE187" s="43">
        <f t="shared" si="178"/>
        <v>-49.930257039496063</v>
      </c>
      <c r="AF187" t="str">
        <f t="shared" si="160"/>
        <v>77,9756878975879</v>
      </c>
      <c r="AG187" t="str">
        <f t="shared" si="161"/>
        <v>1+1,17302144758358i</v>
      </c>
      <c r="AH187">
        <f t="shared" si="179"/>
        <v>1.5414212002211067</v>
      </c>
      <c r="AI187">
        <f t="shared" si="180"/>
        <v>0.8648530601702541</v>
      </c>
      <c r="AJ187" t="str">
        <f t="shared" si="162"/>
        <v>1+0,00138481698673062i</v>
      </c>
      <c r="AK187">
        <f t="shared" si="181"/>
        <v>1.0000009588585836</v>
      </c>
      <c r="AL187">
        <f t="shared" si="182"/>
        <v>1.3848161015021113E-3</v>
      </c>
      <c r="AM187" t="str">
        <f t="shared" si="163"/>
        <v>1-0,00344910604760894i</v>
      </c>
      <c r="AN187">
        <f t="shared" si="183"/>
        <v>1.0000059481485737</v>
      </c>
      <c r="AO187">
        <f t="shared" si="184"/>
        <v>-3.4490923704690764E-3</v>
      </c>
      <c r="AP187" s="41" t="str">
        <f t="shared" si="185"/>
        <v>32,7390247689506-38,5645425864905i</v>
      </c>
      <c r="AQ187">
        <f t="shared" si="186"/>
        <v>34.080817731938062</v>
      </c>
      <c r="AR187" s="43">
        <f t="shared" si="187"/>
        <v>-49.670704564690162</v>
      </c>
      <c r="AS187" t="str">
        <f t="shared" si="164"/>
        <v>-0,0000166666666666667</v>
      </c>
      <c r="AT187" t="str">
        <f t="shared" si="165"/>
        <v>0,0000210707597958767i</v>
      </c>
      <c r="AU187">
        <f t="shared" si="188"/>
        <v>2.10707597958767E-5</v>
      </c>
      <c r="AV187">
        <f t="shared" si="189"/>
        <v>1.5707963267948966</v>
      </c>
      <c r="AW187" t="str">
        <f t="shared" si="166"/>
        <v>1+0,00788603418913551i</v>
      </c>
      <c r="AX187">
        <f t="shared" si="190"/>
        <v>1.0000310942841888</v>
      </c>
      <c r="AY187">
        <f t="shared" si="191"/>
        <v>7.8858707189681312E-3</v>
      </c>
      <c r="AZ187" t="str">
        <f t="shared" si="167"/>
        <v>1+1,14884417219172i</v>
      </c>
      <c r="BA187">
        <f t="shared" si="192"/>
        <v>1.5231030601961504</v>
      </c>
      <c r="BB187">
        <f t="shared" si="193"/>
        <v>0.85455478681846708</v>
      </c>
      <c r="BC187" s="41" t="str">
        <f t="shared" si="194"/>
        <v>-0,902425286519527+0,798102113335733i</v>
      </c>
      <c r="BD187">
        <f t="shared" si="195"/>
        <v>1.6176868045604604</v>
      </c>
      <c r="BE187" s="43">
        <f t="shared" si="196"/>
        <v>138.51055553741728</v>
      </c>
      <c r="BF187" s="41" t="str">
        <f t="shared" si="197"/>
        <v>0,631966343262231+25,4994401740943i</v>
      </c>
      <c r="BG187" s="20">
        <f t="shared" si="198"/>
        <v>28.133279637906874</v>
      </c>
      <c r="BH187" s="43">
        <f t="shared" si="199"/>
        <v>88.580298497921234</v>
      </c>
      <c r="BI187" s="41" t="str">
        <f t="shared" si="203"/>
        <v>1,2339191306138+60,9307032497586i</v>
      </c>
      <c r="BJ187" s="20">
        <f t="shared" si="200"/>
        <v>35.698504536498525</v>
      </c>
      <c r="BK187" s="43">
        <f t="shared" si="204"/>
        <v>88.839850972727135</v>
      </c>
      <c r="BL187">
        <f t="shared" si="201"/>
        <v>28.133279637906874</v>
      </c>
      <c r="BM187" s="43">
        <f t="shared" si="202"/>
        <v>88.580298497921234</v>
      </c>
    </row>
    <row r="188" spans="14:65" x14ac:dyDescent="0.25">
      <c r="N188" s="9">
        <v>70</v>
      </c>
      <c r="O188" s="34">
        <f t="shared" si="205"/>
        <v>501.18723362727269</v>
      </c>
      <c r="P188" s="33" t="str">
        <f t="shared" si="155"/>
        <v>32,2315671197498</v>
      </c>
      <c r="Q188" s="4" t="str">
        <f t="shared" si="156"/>
        <v>1+1,17448714832586i</v>
      </c>
      <c r="R188" s="4">
        <f t="shared" si="168"/>
        <v>1.5425368914818898</v>
      </c>
      <c r="S188" s="4">
        <f t="shared" si="169"/>
        <v>0.86546949681510221</v>
      </c>
      <c r="T188" s="4" t="str">
        <f t="shared" si="157"/>
        <v>1+0,00141707351811279i</v>
      </c>
      <c r="U188" s="4">
        <f t="shared" si="170"/>
        <v>1.0000010040481737</v>
      </c>
      <c r="V188" s="4">
        <f t="shared" si="171"/>
        <v>1.4170725695734046E-3</v>
      </c>
      <c r="W188" t="str">
        <f t="shared" si="158"/>
        <v>1-0,00835462845145861i</v>
      </c>
      <c r="X188" s="4">
        <f t="shared" si="172"/>
        <v>1.0000348992993005</v>
      </c>
      <c r="Y188" s="4">
        <f t="shared" si="173"/>
        <v>-8.3544340757545268E-3</v>
      </c>
      <c r="Z188" t="str">
        <f t="shared" si="159"/>
        <v>0,999994810152001+0,0108308312663839i</v>
      </c>
      <c r="AA188" s="4">
        <f t="shared" si="174"/>
        <v>1.0000534621893258</v>
      </c>
      <c r="AB188" s="4">
        <f t="shared" si="175"/>
        <v>1.0830463989821558E-2</v>
      </c>
      <c r="AC188" s="47" t="str">
        <f t="shared" si="176"/>
        <v>13,2609413708689-16,1474498883635i</v>
      </c>
      <c r="AD188" s="20">
        <f t="shared" si="177"/>
        <v>26.400764737790286</v>
      </c>
      <c r="AE188" s="43">
        <f t="shared" si="178"/>
        <v>-50.60577087686233</v>
      </c>
      <c r="AF188" t="str">
        <f t="shared" si="160"/>
        <v>77,9756878975879</v>
      </c>
      <c r="AG188" t="str">
        <f t="shared" si="161"/>
        <v>1+1,2003446271073i</v>
      </c>
      <c r="AH188">
        <f t="shared" si="179"/>
        <v>1.5623147006366427</v>
      </c>
      <c r="AI188">
        <f t="shared" si="180"/>
        <v>0.87619926728036268</v>
      </c>
      <c r="AJ188" t="str">
        <f t="shared" si="162"/>
        <v>1+0,00141707351811279i</v>
      </c>
      <c r="AK188">
        <f t="shared" si="181"/>
        <v>1.0000010040481737</v>
      </c>
      <c r="AL188">
        <f t="shared" si="182"/>
        <v>1.4170725695734046E-3</v>
      </c>
      <c r="AM188" t="str">
        <f t="shared" si="163"/>
        <v>1-0,0035294460481514i</v>
      </c>
      <c r="AN188">
        <f t="shared" si="183"/>
        <v>1.0000062284753064</v>
      </c>
      <c r="AO188">
        <f t="shared" si="184"/>
        <v>-3.5294313928369253E-3</v>
      </c>
      <c r="AP188" s="41" t="str">
        <f t="shared" si="185"/>
        <v>31,8655757058174-38,4143862892846i</v>
      </c>
      <c r="AQ188">
        <f t="shared" si="186"/>
        <v>33.963876730376533</v>
      </c>
      <c r="AR188" s="43">
        <f t="shared" si="187"/>
        <v>-50.323549273010208</v>
      </c>
      <c r="AS188" t="str">
        <f t="shared" si="164"/>
        <v>-0,0000166666666666667</v>
      </c>
      <c r="AT188" t="str">
        <f t="shared" si="165"/>
        <v>0,0000215615608411517i</v>
      </c>
      <c r="AU188">
        <f t="shared" si="188"/>
        <v>2.15615608411517E-5</v>
      </c>
      <c r="AV188">
        <f t="shared" si="189"/>
        <v>1.5707963267948966</v>
      </c>
      <c r="AW188" t="str">
        <f t="shared" si="166"/>
        <v>1+0,0080697235226288i</v>
      </c>
      <c r="AX188">
        <f t="shared" si="190"/>
        <v>1.0000325596887991</v>
      </c>
      <c r="AY188">
        <f t="shared" si="191"/>
        <v>8.0695483614966357E-3</v>
      </c>
      <c r="AZ188" t="str">
        <f t="shared" si="167"/>
        <v>1+1,17560419062637i</v>
      </c>
      <c r="BA188">
        <f t="shared" si="192"/>
        <v>1.5433875770584271</v>
      </c>
      <c r="BB188">
        <f t="shared" si="193"/>
        <v>0.86593869797350487</v>
      </c>
      <c r="BC188" s="41" t="str">
        <f t="shared" si="194"/>
        <v>-0,902422641771225+0,780262828439058i</v>
      </c>
      <c r="BD188">
        <f t="shared" si="195"/>
        <v>1.5325882671834896</v>
      </c>
      <c r="BE188" s="43">
        <f t="shared" si="196"/>
        <v>139.15228164724508</v>
      </c>
      <c r="BF188" s="41" t="str">
        <f t="shared" si="197"/>
        <v>0,632281177699612+24,9188440079242i</v>
      </c>
      <c r="BG188" s="20">
        <f t="shared" si="198"/>
        <v>27.933353004973789</v>
      </c>
      <c r="BH188" s="43">
        <f t="shared" si="199"/>
        <v>88.546510770382753</v>
      </c>
      <c r="BI188" s="41" t="str">
        <f t="shared" si="203"/>
        <v>1,21710068882307+59,5295361872565i</v>
      </c>
      <c r="BJ188" s="20">
        <f t="shared" si="200"/>
        <v>35.496464997560018</v>
      </c>
      <c r="BK188" s="43">
        <f t="shared" si="204"/>
        <v>88.82873237423486</v>
      </c>
      <c r="BL188">
        <f t="shared" si="201"/>
        <v>27.933353004973789</v>
      </c>
      <c r="BM188" s="43">
        <f t="shared" si="202"/>
        <v>88.546510770382753</v>
      </c>
    </row>
    <row r="189" spans="14:65" x14ac:dyDescent="0.25">
      <c r="N189" s="9">
        <v>71</v>
      </c>
      <c r="O189" s="34">
        <f t="shared" si="205"/>
        <v>512.86138399136519</v>
      </c>
      <c r="P189" s="33" t="str">
        <f t="shared" si="155"/>
        <v>32,2315671197498</v>
      </c>
      <c r="Q189" s="4" t="str">
        <f t="shared" si="156"/>
        <v>1+1,20184446840566i</v>
      </c>
      <c r="R189" s="4">
        <f t="shared" si="168"/>
        <v>1.5634673409564024</v>
      </c>
      <c r="S189" s="4">
        <f t="shared" si="169"/>
        <v>0.87681329503490091</v>
      </c>
      <c r="T189" s="4" t="str">
        <f t="shared" si="157"/>
        <v>1+0,00145008140063145i</v>
      </c>
      <c r="U189" s="4">
        <f t="shared" si="170"/>
        <v>1.0000010513674815</v>
      </c>
      <c r="V189" s="4">
        <f t="shared" si="171"/>
        <v>1.4500803842532445E-3</v>
      </c>
      <c r="W189" t="str">
        <f t="shared" si="158"/>
        <v>1-0,008549232747487i</v>
      </c>
      <c r="X189" s="4">
        <f t="shared" si="172"/>
        <v>1.0000365440225525</v>
      </c>
      <c r="Y189" s="4">
        <f t="shared" si="173"/>
        <v>-8.5490244705786651E-3</v>
      </c>
      <c r="Z189" t="str">
        <f t="shared" si="159"/>
        <v>0,999994565562+0,011083113735466i</v>
      </c>
      <c r="AA189" s="4">
        <f t="shared" si="174"/>
        <v>1.0000559817148269</v>
      </c>
      <c r="AB189" s="4">
        <f t="shared" si="175"/>
        <v>1.1082720192725954E-2</v>
      </c>
      <c r="AC189" s="47" t="str">
        <f t="shared" si="176"/>
        <v>12,8951896025765-16,0839927651404i</v>
      </c>
      <c r="AD189" s="20">
        <f t="shared" si="177"/>
        <v>26.283692465153567</v>
      </c>
      <c r="AE189" s="43">
        <f t="shared" si="178"/>
        <v>-51.279433854172396</v>
      </c>
      <c r="AF189" t="str">
        <f t="shared" si="160"/>
        <v>77,9756878975879</v>
      </c>
      <c r="AG189" t="str">
        <f t="shared" si="161"/>
        <v>1+1,22830424524075i</v>
      </c>
      <c r="AH189">
        <f t="shared" si="179"/>
        <v>1.5838975089558189</v>
      </c>
      <c r="AI189">
        <f t="shared" si="180"/>
        <v>0.88749839406208408</v>
      </c>
      <c r="AJ189" t="str">
        <f t="shared" si="162"/>
        <v>1+0,00145008140063145i</v>
      </c>
      <c r="AK189">
        <f t="shared" si="181"/>
        <v>1.0000010513674815</v>
      </c>
      <c r="AL189">
        <f t="shared" si="182"/>
        <v>1.4500803842532445E-3</v>
      </c>
      <c r="AM189" t="str">
        <f t="shared" si="163"/>
        <v>1-0,00361165740770632i</v>
      </c>
      <c r="AN189">
        <f t="shared" si="183"/>
        <v>1.0000065220133469</v>
      </c>
      <c r="AO189">
        <f t="shared" si="184"/>
        <v>-3.6116417042594672E-3</v>
      </c>
      <c r="AP189" s="41" t="str">
        <f t="shared" si="185"/>
        <v>30,9993599330438-38,2451957815983i</v>
      </c>
      <c r="AQ189">
        <f t="shared" si="186"/>
        <v>33.844708561175793</v>
      </c>
      <c r="AR189" s="43">
        <f t="shared" si="187"/>
        <v>-50.973760645190907</v>
      </c>
      <c r="AS189" t="str">
        <f t="shared" si="164"/>
        <v>-0,0000166666666666667</v>
      </c>
      <c r="AT189" t="str">
        <f t="shared" si="165"/>
        <v>0,0000220637941113856i</v>
      </c>
      <c r="AU189">
        <f t="shared" si="188"/>
        <v>2.2063794111385599E-5</v>
      </c>
      <c r="AV189">
        <f t="shared" si="189"/>
        <v>1.5707963267948966</v>
      </c>
      <c r="AW189" t="str">
        <f t="shared" si="166"/>
        <v>1+0,0082576915303492i</v>
      </c>
      <c r="AX189">
        <f t="shared" si="190"/>
        <v>1.0000340941534995</v>
      </c>
      <c r="AY189">
        <f t="shared" si="191"/>
        <v>8.2575038421601517E-3</v>
      </c>
      <c r="AZ189" t="str">
        <f t="shared" si="167"/>
        <v>1+1,20298752996385i</v>
      </c>
      <c r="BA189">
        <f t="shared" si="192"/>
        <v>1.5643461884277803</v>
      </c>
      <c r="BB189">
        <f t="shared" si="193"/>
        <v>0.87728065117535781</v>
      </c>
      <c r="BC189" s="41" t="str">
        <f t="shared" si="194"/>
        <v>-0,902419872396392+0,762837247209957i</v>
      </c>
      <c r="BD189">
        <f t="shared" si="195"/>
        <v>1.4497323017022863</v>
      </c>
      <c r="BE189" s="43">
        <f t="shared" si="196"/>
        <v>139.79135864136768</v>
      </c>
      <c r="BF189" s="41" t="str">
        <f t="shared" si="197"/>
        <v>0,632593409420203+24,3514456374224i</v>
      </c>
      <c r="BG189" s="20">
        <f t="shared" si="198"/>
        <v>27.733424766855851</v>
      </c>
      <c r="BH189" s="43">
        <f t="shared" si="199"/>
        <v>88.511924787195312</v>
      </c>
      <c r="BI189" s="41" t="str">
        <f t="shared" si="203"/>
        <v>1,2004214338931+58,1606910935987i</v>
      </c>
      <c r="BJ189" s="20">
        <f t="shared" si="200"/>
        <v>35.294440862878069</v>
      </c>
      <c r="BK189" s="43">
        <f t="shared" si="204"/>
        <v>88.817597996176801</v>
      </c>
      <c r="BL189">
        <f t="shared" si="201"/>
        <v>27.733424766855851</v>
      </c>
      <c r="BM189" s="43">
        <f t="shared" si="202"/>
        <v>88.511924787195312</v>
      </c>
    </row>
    <row r="190" spans="14:65" x14ac:dyDescent="0.25">
      <c r="N190" s="9">
        <v>72</v>
      </c>
      <c r="O190" s="34">
        <f t="shared" si="205"/>
        <v>524.80746024977248</v>
      </c>
      <c r="P190" s="33" t="str">
        <f t="shared" si="155"/>
        <v>32,2315671197498</v>
      </c>
      <c r="Q190" s="4" t="str">
        <f t="shared" si="156"/>
        <v>1+1,2298390223309i</v>
      </c>
      <c r="R190" s="4">
        <f t="shared" si="168"/>
        <v>1.585088016751065</v>
      </c>
      <c r="S190" s="4">
        <f t="shared" si="169"/>
        <v>0.88810970881437679</v>
      </c>
      <c r="T190" s="4" t="str">
        <f t="shared" si="157"/>
        <v>1+0,00148385813550283i</v>
      </c>
      <c r="U190" s="4">
        <f t="shared" si="170"/>
        <v>1.0000011009168772</v>
      </c>
      <c r="V190" s="4">
        <f t="shared" si="171"/>
        <v>1.4838570464340262E-3</v>
      </c>
      <c r="W190" t="str">
        <f t="shared" si="158"/>
        <v>1-0,0087483699598806i</v>
      </c>
      <c r="X190" s="4">
        <f t="shared" si="172"/>
        <v>1.0000382662563243</v>
      </c>
      <c r="Y190" s="4">
        <f t="shared" si="173"/>
        <v>-8.7481467876136983E-3</v>
      </c>
      <c r="Z190" t="str">
        <f t="shared" si="159"/>
        <v>0,999994309444828+0,0113412726181529i</v>
      </c>
      <c r="AA190" s="4">
        <f t="shared" si="174"/>
        <v>1.000058619975168</v>
      </c>
      <c r="AB190" s="4">
        <f t="shared" si="175"/>
        <v>1.1340850930841173E-2</v>
      </c>
      <c r="AC190" s="47" t="str">
        <f t="shared" si="176"/>
        <v>12,5324870338265-16,0125683017313i</v>
      </c>
      <c r="AD190" s="20">
        <f t="shared" si="177"/>
        <v>26.164393560503601</v>
      </c>
      <c r="AE190" s="43">
        <f t="shared" si="178"/>
        <v>-51.950934097410148</v>
      </c>
      <c r="AF190" t="str">
        <f t="shared" si="160"/>
        <v>77,9756878975879</v>
      </c>
      <c r="AG190" t="str">
        <f t="shared" si="161"/>
        <v>1+1,25691512654357i</v>
      </c>
      <c r="AH190">
        <f t="shared" si="179"/>
        <v>1.6061866751203107</v>
      </c>
      <c r="AI190">
        <f t="shared" si="180"/>
        <v>0.89874489170012006</v>
      </c>
      <c r="AJ190" t="str">
        <f t="shared" si="162"/>
        <v>1+0,00148385813550283i</v>
      </c>
      <c r="AK190">
        <f t="shared" si="181"/>
        <v>1.0000011009168772</v>
      </c>
      <c r="AL190">
        <f t="shared" si="182"/>
        <v>1.4838570464340262E-3</v>
      </c>
      <c r="AM190" t="str">
        <f t="shared" si="163"/>
        <v>1-0,00369578371582476i</v>
      </c>
      <c r="AN190">
        <f t="shared" si="183"/>
        <v>1.0000068293853168</v>
      </c>
      <c r="AO190">
        <f t="shared" si="184"/>
        <v>-3.695766889284505E-3</v>
      </c>
      <c r="AP190" s="41" t="str">
        <f t="shared" si="185"/>
        <v>30,1411943586909-38,0573995402322i</v>
      </c>
      <c r="AQ190">
        <f t="shared" si="186"/>
        <v>33.723332803110829</v>
      </c>
      <c r="AR190" s="43">
        <f t="shared" si="187"/>
        <v>-51.621022252017916</v>
      </c>
      <c r="AS190" t="str">
        <f t="shared" si="164"/>
        <v>-0,0000166666666666667</v>
      </c>
      <c r="AT190" t="str">
        <f t="shared" si="165"/>
        <v>0,0000225777258973063i</v>
      </c>
      <c r="AU190">
        <f t="shared" si="188"/>
        <v>2.2577725897306302E-5</v>
      </c>
      <c r="AV190">
        <f t="shared" si="189"/>
        <v>1.5707963267948966</v>
      </c>
      <c r="AW190" t="str">
        <f t="shared" si="166"/>
        <v>1+0,00845003787542249i</v>
      </c>
      <c r="AX190">
        <f t="shared" si="190"/>
        <v>1.0000357009327698</v>
      </c>
      <c r="AY190">
        <f t="shared" si="191"/>
        <v>8.4498367642923209E-3</v>
      </c>
      <c r="AZ190" t="str">
        <f t="shared" si="167"/>
        <v>1+1,23100870921314i</v>
      </c>
      <c r="BA190">
        <f t="shared" si="192"/>
        <v>1.5859957257693353</v>
      </c>
      <c r="BB190">
        <f t="shared" si="193"/>
        <v>0.88857498865899143</v>
      </c>
      <c r="BC190" s="41" t="str">
        <f t="shared" si="194"/>
        <v>-0,90241697252316+0,745816130230717i</v>
      </c>
      <c r="BD190">
        <f t="shared" si="195"/>
        <v>1.3691012303346575</v>
      </c>
      <c r="BE190" s="43">
        <f t="shared" si="196"/>
        <v>140.42745664687678</v>
      </c>
      <c r="BF190" s="41" t="str">
        <f t="shared" si="197"/>
        <v>0,632902718600814+23,7969443909038i</v>
      </c>
      <c r="BG190" s="20">
        <f t="shared" si="198"/>
        <v>27.533494790838262</v>
      </c>
      <c r="BH190" s="43">
        <f t="shared" si="199"/>
        <v>88.476522549466637</v>
      </c>
      <c r="BI190" s="41" t="str">
        <f t="shared" si="203"/>
        <v>1,18389709033826+56,8234322123314i</v>
      </c>
      <c r="BJ190" s="20">
        <f t="shared" si="200"/>
        <v>35.092434033445485</v>
      </c>
      <c r="BK190" s="43">
        <f t="shared" si="204"/>
        <v>88.806434394858854</v>
      </c>
      <c r="BL190">
        <f t="shared" si="201"/>
        <v>27.533494790838262</v>
      </c>
      <c r="BM190" s="43">
        <f t="shared" si="202"/>
        <v>88.476522549466637</v>
      </c>
    </row>
    <row r="191" spans="14:65" x14ac:dyDescent="0.25">
      <c r="N191" s="9">
        <v>73</v>
      </c>
      <c r="O191" s="34">
        <f t="shared" si="205"/>
        <v>537.03179637025301</v>
      </c>
      <c r="P191" s="33" t="str">
        <f t="shared" si="155"/>
        <v>32,2315671197498</v>
      </c>
      <c r="Q191" s="4" t="str">
        <f t="shared" si="156"/>
        <v>1+1,25848565318462i</v>
      </c>
      <c r="R191" s="4">
        <f t="shared" si="168"/>
        <v>1.6074159820256608</v>
      </c>
      <c r="S191" s="4">
        <f t="shared" si="169"/>
        <v>0.89935319620656762</v>
      </c>
      <c r="T191" s="4" t="str">
        <f t="shared" si="157"/>
        <v>1+0,00151842163159882i</v>
      </c>
      <c r="U191" s="4">
        <f t="shared" si="170"/>
        <v>1.0000011528014612</v>
      </c>
      <c r="V191" s="4">
        <f t="shared" si="171"/>
        <v>1.5184204646406447E-3</v>
      </c>
      <c r="W191" t="str">
        <f t="shared" si="158"/>
        <v>1-0,00895214567382526i</v>
      </c>
      <c r="X191" s="4">
        <f t="shared" si="172"/>
        <v>1.0000400696532941</v>
      </c>
      <c r="Y191" s="4">
        <f t="shared" si="173"/>
        <v>-8.9519065409503704E-3</v>
      </c>
      <c r="Z191" t="str">
        <f t="shared" si="159"/>
        <v>0,999994041257225+0,0116054447937014i</v>
      </c>
      <c r="AA191" s="4">
        <f t="shared" si="174"/>
        <v>1.0000613825654985</v>
      </c>
      <c r="AB191" s="4">
        <f t="shared" si="175"/>
        <v>1.1604992949100256E-2</v>
      </c>
      <c r="AC191" s="47" t="str">
        <f t="shared" si="176"/>
        <v>12,1731751955042-15,9333569125965i</v>
      </c>
      <c r="AD191" s="20">
        <f t="shared" si="177"/>
        <v>26.04288769369909</v>
      </c>
      <c r="AE191" s="43">
        <f t="shared" si="178"/>
        <v>-52.619966930741732</v>
      </c>
      <c r="AF191" t="str">
        <f t="shared" si="160"/>
        <v>77,9756878975879</v>
      </c>
      <c r="AG191" t="str">
        <f t="shared" si="161"/>
        <v>1+1,28619244088371i</v>
      </c>
      <c r="AH191">
        <f t="shared" si="179"/>
        <v>1.6291994951467412</v>
      </c>
      <c r="AI191">
        <f t="shared" si="180"/>
        <v>0.90993334390703051</v>
      </c>
      <c r="AJ191" t="str">
        <f t="shared" si="162"/>
        <v>1+0,00151842163159882i</v>
      </c>
      <c r="AK191">
        <f t="shared" si="181"/>
        <v>1.0000011528014612</v>
      </c>
      <c r="AL191">
        <f t="shared" si="182"/>
        <v>1.5184204646406447E-3</v>
      </c>
      <c r="AM191" t="str">
        <f t="shared" si="163"/>
        <v>1-0,0037818695773888i</v>
      </c>
      <c r="AN191">
        <f t="shared" si="183"/>
        <v>1.0000071512431801</v>
      </c>
      <c r="AO191">
        <f t="shared" si="184"/>
        <v>-3.7818515474330404E-3</v>
      </c>
      <c r="AP191" s="41" t="str">
        <f t="shared" si="185"/>
        <v>29,2918638853192-37,8514678192854i</v>
      </c>
      <c r="AQ191">
        <f t="shared" si="186"/>
        <v>33.599771086477034</v>
      </c>
      <c r="AR191" s="43">
        <f t="shared" si="187"/>
        <v>-52.265025292361628</v>
      </c>
      <c r="AS191" t="str">
        <f t="shared" si="164"/>
        <v>-0,0000166666666666667</v>
      </c>
      <c r="AT191" t="str">
        <f t="shared" si="165"/>
        <v>0,0000231036286923492i</v>
      </c>
      <c r="AU191">
        <f t="shared" si="188"/>
        <v>2.31036286923492E-5</v>
      </c>
      <c r="AV191">
        <f t="shared" si="189"/>
        <v>1.5707963267948966</v>
      </c>
      <c r="AW191" t="str">
        <f t="shared" si="166"/>
        <v>1+0,00864686454242677i</v>
      </c>
      <c r="AX191">
        <f t="shared" si="190"/>
        <v>1.0000373834344469</v>
      </c>
      <c r="AY191">
        <f t="shared" si="191"/>
        <v>8.6466490484033692E-3</v>
      </c>
      <c r="AZ191" t="str">
        <f t="shared" si="167"/>
        <v>1+1,25968258557438i</v>
      </c>
      <c r="BA191">
        <f t="shared" si="192"/>
        <v>1.6083532623150161</v>
      </c>
      <c r="BB191">
        <f t="shared" si="193"/>
        <v>0.89981617373118394</v>
      </c>
      <c r="BC191" s="41" t="str">
        <f t="shared" si="194"/>
        <v>-0,90241393600309+0,729190452525653i</v>
      </c>
      <c r="BD191">
        <f t="shared" si="195"/>
        <v>1.2906752515626221</v>
      </c>
      <c r="BE191" s="43">
        <f t="shared" si="196"/>
        <v>141.06025259500299</v>
      </c>
      <c r="BF191" s="41" t="str">
        <f t="shared" si="197"/>
        <v>0,633208795518852+23,255046454722i</v>
      </c>
      <c r="BG191" s="20">
        <f t="shared" si="198"/>
        <v>27.333562945261708</v>
      </c>
      <c r="BH191" s="43">
        <f t="shared" si="199"/>
        <v>88.440285664261253</v>
      </c>
      <c r="BI191" s="41" t="str">
        <f t="shared" si="203"/>
        <v>1,16754276628726+55,5170395401514i</v>
      </c>
      <c r="BJ191" s="20">
        <f t="shared" si="200"/>
        <v>34.890446338039652</v>
      </c>
      <c r="BK191" s="43">
        <f t="shared" si="204"/>
        <v>88.795227302641351</v>
      </c>
      <c r="BL191">
        <f t="shared" si="201"/>
        <v>27.333562945261708</v>
      </c>
      <c r="BM191" s="43">
        <f t="shared" si="202"/>
        <v>88.440285664261253</v>
      </c>
    </row>
    <row r="192" spans="14:65" x14ac:dyDescent="0.25">
      <c r="N192" s="9">
        <v>74</v>
      </c>
      <c r="O192" s="34">
        <f t="shared" si="205"/>
        <v>549.54087385762534</v>
      </c>
      <c r="P192" s="33" t="str">
        <f t="shared" si="155"/>
        <v>32,2315671197498</v>
      </c>
      <c r="Q192" s="4" t="str">
        <f t="shared" si="156"/>
        <v>1+1,28779954978969i</v>
      </c>
      <c r="R192" s="4">
        <f t="shared" si="168"/>
        <v>1.6304685462892341</v>
      </c>
      <c r="S192" s="4">
        <f t="shared" si="169"/>
        <v>0.91053834845908144</v>
      </c>
      <c r="T192" s="4" t="str">
        <f t="shared" si="157"/>
        <v>1+0,00155379021494259i</v>
      </c>
      <c r="U192" s="4">
        <f t="shared" si="170"/>
        <v>1.0000012071312874</v>
      </c>
      <c r="V192" s="4">
        <f t="shared" si="171"/>
        <v>1.5537889645244581E-3</v>
      </c>
      <c r="W192" t="str">
        <f t="shared" si="158"/>
        <v>1-0,00916066793390187i</v>
      </c>
      <c r="X192" s="4">
        <f t="shared" si="172"/>
        <v>1.0000419580382591</v>
      </c>
      <c r="Y192" s="4">
        <f t="shared" si="173"/>
        <v>-9.1604116989905393E-3</v>
      </c>
      <c r="Z192" t="str">
        <f t="shared" si="159"/>
        <v>0,99999376043033+0,0118757703296959i</v>
      </c>
      <c r="AA192" s="4">
        <f t="shared" si="174"/>
        <v>1.0000642753445981</v>
      </c>
      <c r="AB192" s="4">
        <f t="shared" si="175"/>
        <v>1.1875286171159256E-2</v>
      </c>
      <c r="AC192" s="47" t="str">
        <f t="shared" si="176"/>
        <v>11,8175821490154-15,8465564509155i</v>
      </c>
      <c r="AD192" s="20">
        <f t="shared" si="177"/>
        <v>25.919196580617484</v>
      </c>
      <c r="AE192" s="43">
        <f t="shared" si="178"/>
        <v>-53.286235608668214</v>
      </c>
      <c r="AF192" t="str">
        <f t="shared" si="160"/>
        <v>77,9756878975879</v>
      </c>
      <c r="AG192" t="str">
        <f t="shared" si="161"/>
        <v>1+1,31615171148078i</v>
      </c>
      <c r="AH192">
        <f t="shared" si="179"/>
        <v>1.6529535164770319</v>
      </c>
      <c r="AI192">
        <f t="shared" si="180"/>
        <v>0.92105847883122316</v>
      </c>
      <c r="AJ192" t="str">
        <f t="shared" si="162"/>
        <v>1+0,00155379021494259i</v>
      </c>
      <c r="AK192">
        <f t="shared" si="181"/>
        <v>1.0000012071312874</v>
      </c>
      <c r="AL192">
        <f t="shared" si="182"/>
        <v>1.5537889645244581E-3</v>
      </c>
      <c r="AM192" t="str">
        <f t="shared" si="163"/>
        <v>1-0,00386996063626174i</v>
      </c>
      <c r="AN192">
        <f t="shared" si="183"/>
        <v>1.0000074882696259</v>
      </c>
      <c r="AO192">
        <f t="shared" si="184"/>
        <v>-3.869941316823884E-3</v>
      </c>
      <c r="AP192" s="41" t="str">
        <f t="shared" si="185"/>
        <v>28,452118816087-37,6279098569378i</v>
      </c>
      <c r="AQ192">
        <f t="shared" si="186"/>
        <v>33.474047007777983</v>
      </c>
      <c r="AR192" s="43">
        <f t="shared" si="187"/>
        <v>-52.905469276264803</v>
      </c>
      <c r="AS192" t="str">
        <f t="shared" si="164"/>
        <v>-0,0000166666666666667</v>
      </c>
      <c r="AT192" t="str">
        <f t="shared" si="165"/>
        <v>0,0000236417813371376i</v>
      </c>
      <c r="AU192">
        <f t="shared" si="188"/>
        <v>2.3641781337137601E-5</v>
      </c>
      <c r="AV192">
        <f t="shared" si="189"/>
        <v>1.5707963267948966</v>
      </c>
      <c r="AW192" t="str">
        <f t="shared" si="166"/>
        <v>1+0,00884827589146626i</v>
      </c>
      <c r="AX192">
        <f t="shared" si="190"/>
        <v>1.0000391452269513</v>
      </c>
      <c r="AY192">
        <f t="shared" si="191"/>
        <v>8.8480449859481784E-3</v>
      </c>
      <c r="AZ192" t="str">
        <f t="shared" si="167"/>
        <v>1+1,28902436231637i</v>
      </c>
      <c r="BA192">
        <f t="shared" si="192"/>
        <v>1.6314361178560208</v>
      </c>
      <c r="BB192">
        <f t="shared" si="193"/>
        <v>0.91099880339925288</v>
      </c>
      <c r="BC192" s="41" t="str">
        <f t="shared" si="194"/>
        <v>-0,90241075639814+0,712951398775178i</v>
      </c>
      <c r="BD192">
        <f t="shared" si="195"/>
        <v>1.2144325191085321</v>
      </c>
      <c r="BE192" s="43">
        <f t="shared" si="196"/>
        <v>141.68943094160872</v>
      </c>
      <c r="BF192" s="41" t="str">
        <f t="shared" si="197"/>
        <v>0,633511341559883+22,7254647164576i</v>
      </c>
      <c r="BG192" s="20">
        <f t="shared" si="198"/>
        <v>27.133629099726022</v>
      </c>
      <c r="BH192" s="43">
        <f t="shared" si="199"/>
        <v>88.403195332940498</v>
      </c>
      <c r="BI192" s="41" t="str">
        <f t="shared" si="203"/>
        <v>1,15137290353529+54,2408085037271i</v>
      </c>
      <c r="BJ192" s="20">
        <f t="shared" si="200"/>
        <v>34.688479526886525</v>
      </c>
      <c r="BK192" s="43">
        <f t="shared" si="204"/>
        <v>88.783961665343909</v>
      </c>
      <c r="BL192">
        <f t="shared" si="201"/>
        <v>27.133629099726022</v>
      </c>
      <c r="BM192" s="43">
        <f t="shared" si="202"/>
        <v>88.403195332940498</v>
      </c>
    </row>
    <row r="193" spans="14:65" x14ac:dyDescent="0.25">
      <c r="N193" s="9">
        <v>75</v>
      </c>
      <c r="O193" s="34">
        <f t="shared" si="205"/>
        <v>562.34132519034927</v>
      </c>
      <c r="P193" s="33" t="str">
        <f t="shared" si="155"/>
        <v>32,2315671197498</v>
      </c>
      <c r="Q193" s="4" t="str">
        <f t="shared" si="156"/>
        <v>1+1,3177962547621i</v>
      </c>
      <c r="R193" s="4">
        <f t="shared" si="168"/>
        <v>1.6542632707840121</v>
      </c>
      <c r="S193" s="4">
        <f t="shared" si="169"/>
        <v>0.92165990187730795</v>
      </c>
      <c r="T193" s="4" t="str">
        <f t="shared" si="157"/>
        <v>1+0,00158998263842516i</v>
      </c>
      <c r="U193" s="4">
        <f t="shared" si="170"/>
        <v>1.0000012640215963</v>
      </c>
      <c r="V193" s="4">
        <f t="shared" si="171"/>
        <v>1.5899812985780836E-3</v>
      </c>
      <c r="W193" t="str">
        <f t="shared" si="158"/>
        <v>1-0,00937404730137279i</v>
      </c>
      <c r="X193" s="4">
        <f t="shared" si="172"/>
        <v>1.0000439354162438</v>
      </c>
      <c r="Y193" s="4">
        <f t="shared" si="173"/>
        <v>-9.3737727413700962E-3</v>
      </c>
      <c r="Z193" t="str">
        <f t="shared" si="159"/>
        <v>0,999993466368471+0,0121523925563135i</v>
      </c>
      <c r="AA193" s="4">
        <f t="shared" si="174"/>
        <v>1.0000673044472923</v>
      </c>
      <c r="AB193" s="4">
        <f t="shared" si="175"/>
        <v>1.2151873772975681E-2</v>
      </c>
      <c r="AC193" s="47" t="str">
        <f t="shared" si="176"/>
        <v>11,4660214058361-15,7523810341118i</v>
      </c>
      <c r="AD193" s="20">
        <f t="shared" si="177"/>
        <v>25.793343897434614</v>
      </c>
      <c r="AE193" s="43">
        <f t="shared" si="178"/>
        <v>-53.949452002660436</v>
      </c>
      <c r="AF193" t="str">
        <f t="shared" si="160"/>
        <v>77,9756878975879</v>
      </c>
      <c r="AG193" t="str">
        <f t="shared" si="161"/>
        <v>1+1,3468088231366i</v>
      </c>
      <c r="AH193">
        <f t="shared" si="179"/>
        <v>1.6774665439520975</v>
      </c>
      <c r="AI193">
        <f t="shared" si="180"/>
        <v>0.93211518011501493</v>
      </c>
      <c r="AJ193" t="str">
        <f t="shared" si="162"/>
        <v>1+0,00158998263842516i</v>
      </c>
      <c r="AK193">
        <f t="shared" si="181"/>
        <v>1.0000012640215963</v>
      </c>
      <c r="AL193">
        <f t="shared" si="182"/>
        <v>1.5899812985780836E-3</v>
      </c>
      <c r="AM193" t="str">
        <f t="shared" si="163"/>
        <v>1-0,003960103599489i</v>
      </c>
      <c r="AN193">
        <f t="shared" si="183"/>
        <v>1.0000078411795172</v>
      </c>
      <c r="AO193">
        <f t="shared" si="184"/>
        <v>-3.9600828983471373E-3</v>
      </c>
      <c r="AP193" s="41" t="str">
        <f t="shared" si="185"/>
        <v>27,6226725398351-37,3872709076025i</v>
      </c>
      <c r="AQ193">
        <f t="shared" si="186"/>
        <v>33.346186038127399</v>
      </c>
      <c r="AR193" s="43">
        <f t="shared" si="187"/>
        <v>-53.542062659350933</v>
      </c>
      <c r="AS193" t="str">
        <f t="shared" si="164"/>
        <v>-0,0000166666666666667</v>
      </c>
      <c r="AT193" t="str">
        <f t="shared" si="165"/>
        <v>0,0000241924691673268i</v>
      </c>
      <c r="AU193">
        <f t="shared" si="188"/>
        <v>2.4192469167326799E-5</v>
      </c>
      <c r="AV193">
        <f t="shared" si="189"/>
        <v>1.5707963267948966</v>
      </c>
      <c r="AW193" t="str">
        <f t="shared" si="166"/>
        <v>1+0,00905437871350416i</v>
      </c>
      <c r="AX193">
        <f t="shared" si="190"/>
        <v>1.0000409900468519</v>
      </c>
      <c r="AY193">
        <f t="shared" si="191"/>
        <v>9.0541312943315695E-3</v>
      </c>
      <c r="AZ193" t="str">
        <f t="shared" si="167"/>
        <v>1+1,31904959683751i</v>
      </c>
      <c r="BA193">
        <f t="shared" si="192"/>
        <v>1.6552618641523758</v>
      </c>
      <c r="BB193">
        <f t="shared" si="193"/>
        <v>0.92211762020009691</v>
      </c>
      <c r="BC193" s="41" t="str">
        <f t="shared" si="194"/>
        <v>-0,902407426967042+0,697090358641048i</v>
      </c>
      <c r="BD193">
        <f t="shared" si="195"/>
        <v>1.1403492278265703</v>
      </c>
      <c r="BE193" s="43">
        <f t="shared" si="196"/>
        <v>142.31468434179044</v>
      </c>
      <c r="BF193" s="41" t="str">
        <f t="shared" si="197"/>
        <v>0,633810070129856+22,2079186115775i</v>
      </c>
      <c r="BG193" s="20">
        <f t="shared" si="198"/>
        <v>26.93369312526119</v>
      </c>
      <c r="BH193" s="43">
        <f t="shared" si="199"/>
        <v>88.365232339130003</v>
      </c>
      <c r="BI193" s="41" t="str">
        <f t="shared" si="203"/>
        <v>1,13540123296488+52,9940496484672i</v>
      </c>
      <c r="BJ193" s="20">
        <f t="shared" si="200"/>
        <v>34.486535265953975</v>
      </c>
      <c r="BK193" s="43">
        <f t="shared" si="204"/>
        <v>88.772621682439521</v>
      </c>
      <c r="BL193">
        <f t="shared" si="201"/>
        <v>26.93369312526119</v>
      </c>
      <c r="BM193" s="43">
        <f t="shared" si="202"/>
        <v>88.365232339130003</v>
      </c>
    </row>
    <row r="194" spans="14:65" x14ac:dyDescent="0.25">
      <c r="N194" s="9">
        <v>76</v>
      </c>
      <c r="O194" s="34">
        <f t="shared" si="205"/>
        <v>575.43993733715706</v>
      </c>
      <c r="P194" s="33" t="str">
        <f t="shared" si="155"/>
        <v>32,2315671197498</v>
      </c>
      <c r="Q194" s="4" t="str">
        <f t="shared" si="156"/>
        <v>1+1,34849167275188i</v>
      </c>
      <c r="R194" s="4">
        <f t="shared" si="168"/>
        <v>1.6788179744931147</v>
      </c>
      <c r="S194" s="4">
        <f t="shared" si="169"/>
        <v>0.93271274883499966</v>
      </c>
      <c r="T194" s="4" t="str">
        <f t="shared" si="157"/>
        <v>1+0,00162701809174853i</v>
      </c>
      <c r="U194" s="4">
        <f t="shared" si="170"/>
        <v>1.0000013235930596</v>
      </c>
      <c r="V194" s="4">
        <f t="shared" si="171"/>
        <v>1.6270166560766242E-3</v>
      </c>
      <c r="W194" t="str">
        <f t="shared" si="158"/>
        <v>1-0,0095923969128031i</v>
      </c>
      <c r="X194" s="4">
        <f t="shared" si="172"/>
        <v>1.0000460059809912</v>
      </c>
      <c r="Y194" s="4">
        <f t="shared" si="173"/>
        <v>-9.5921027171907286E-3</v>
      </c>
      <c r="Z194" t="str">
        <f t="shared" si="159"/>
        <v>0,999993158447903+0,0124354581423204i</v>
      </c>
      <c r="AA194" s="4">
        <f t="shared" si="174"/>
        <v>1.000070476297457</v>
      </c>
      <c r="AB194" s="4">
        <f t="shared" si="175"/>
        <v>1.2434902258069185E-2</v>
      </c>
      <c r="AC194" s="47" t="str">
        <f t="shared" si="176"/>
        <v>11,1187909642401-15,6510597969147i</v>
      </c>
      <c r="AD194" s="20">
        <f t="shared" si="177"/>
        <v>25.665355188654484</v>
      </c>
      <c r="AE194" s="43">
        <f t="shared" si="178"/>
        <v>-54.609337239096547</v>
      </c>
      <c r="AF194" t="str">
        <f t="shared" si="160"/>
        <v>77,9756878975879</v>
      </c>
      <c r="AG194" t="str">
        <f t="shared" si="161"/>
        <v>1+1,37818003065757i</v>
      </c>
      <c r="AH194">
        <f t="shared" si="179"/>
        <v>1.7027566464128987</v>
      </c>
      <c r="AI194">
        <f t="shared" si="180"/>
        <v>0.94309849705593729</v>
      </c>
      <c r="AJ194" t="str">
        <f t="shared" si="162"/>
        <v>1+0,00162701809174853i</v>
      </c>
      <c r="AK194">
        <f t="shared" si="181"/>
        <v>1.0000013235930596</v>
      </c>
      <c r="AL194">
        <f t="shared" si="182"/>
        <v>1.6270166560766242E-3</v>
      </c>
      <c r="AM194" t="str">
        <f t="shared" si="163"/>
        <v>1-0,00405234626206289i</v>
      </c>
      <c r="AN194">
        <f t="shared" si="183"/>
        <v>1.0000082107214059</v>
      </c>
      <c r="AO194">
        <f t="shared" si="184"/>
        <v>-4.0523240803995806E-3</v>
      </c>
      <c r="AP194" s="41" t="str">
        <f t="shared" si="185"/>
        <v>26,8041995067607-37,1301291304368i</v>
      </c>
      <c r="AQ194">
        <f t="shared" si="186"/>
        <v>33.216215426094138</v>
      </c>
      <c r="AR194" s="43">
        <f t="shared" si="187"/>
        <v>-54.17452342587179</v>
      </c>
      <c r="AS194" t="str">
        <f t="shared" si="164"/>
        <v>-0,0000166666666666667</v>
      </c>
      <c r="AT194" t="str">
        <f t="shared" si="165"/>
        <v>0,0000247559841648937i</v>
      </c>
      <c r="AU194">
        <f t="shared" si="188"/>
        <v>2.4755984164893701E-5</v>
      </c>
      <c r="AV194">
        <f t="shared" si="189"/>
        <v>1.5707963267948966</v>
      </c>
      <c r="AW194" t="str">
        <f t="shared" si="166"/>
        <v>1+0,00926528228698484i</v>
      </c>
      <c r="AX194">
        <f t="shared" si="190"/>
        <v>1.0000429218067879</v>
      </c>
      <c r="AY194">
        <f t="shared" si="191"/>
        <v>9.2650171731794712E-3</v>
      </c>
      <c r="AZ194" t="str">
        <f t="shared" si="167"/>
        <v>1+1,34977420891458i</v>
      </c>
      <c r="BA194">
        <f t="shared" si="192"/>
        <v>1.6798483309665133</v>
      </c>
      <c r="BB194">
        <f t="shared" si="193"/>
        <v>0.93316752317452223</v>
      </c>
      <c r="BC194" s="41" t="str">
        <f t="shared" si="194"/>
        <v>-0,902403940651025+0,681598922200175i</v>
      </c>
      <c r="BD194">
        <f t="shared" si="195"/>
        <v>1.0683997058096029</v>
      </c>
      <c r="BE194" s="43">
        <f t="shared" si="196"/>
        <v>142.93571427543719</v>
      </c>
      <c r="BF194" s="41" t="str">
        <f t="shared" si="197"/>
        <v>0,634104707462273+21,7021339734958i</v>
      </c>
      <c r="BG194" s="20">
        <f t="shared" si="198"/>
        <v>26.733754894464106</v>
      </c>
      <c r="BH194" s="43">
        <f t="shared" si="199"/>
        <v>88.326377036340645</v>
      </c>
      <c r="BI194" s="41" t="str">
        <f t="shared" si="203"/>
        <v>1,11964073556193+51,7760883384341i</v>
      </c>
      <c r="BJ194" s="20">
        <f t="shared" si="200"/>
        <v>34.284615131903735</v>
      </c>
      <c r="BK194" s="43">
        <f t="shared" si="204"/>
        <v>88.761190849565395</v>
      </c>
      <c r="BL194">
        <f t="shared" si="201"/>
        <v>26.733754894464106</v>
      </c>
      <c r="BM194" s="43">
        <f t="shared" si="202"/>
        <v>88.326377036340645</v>
      </c>
    </row>
    <row r="195" spans="14:65" x14ac:dyDescent="0.25">
      <c r="N195" s="9">
        <v>77</v>
      </c>
      <c r="O195" s="34">
        <f t="shared" si="205"/>
        <v>588.84365535558959</v>
      </c>
      <c r="P195" s="33" t="str">
        <f t="shared" si="155"/>
        <v>32,2315671197498</v>
      </c>
      <c r="Q195" s="4" t="str">
        <f t="shared" si="156"/>
        <v>1+1,37990207887595i</v>
      </c>
      <c r="R195" s="4">
        <f t="shared" si="168"/>
        <v>1.7041507407756418</v>
      </c>
      <c r="S195" s="4">
        <f t="shared" si="169"/>
        <v>0.9436919478857646</v>
      </c>
      <c r="T195" s="4" t="str">
        <f t="shared" si="157"/>
        <v>1+0,00166491621160027i</v>
      </c>
      <c r="U195" s="4">
        <f t="shared" si="170"/>
        <v>1.0000013859720354</v>
      </c>
      <c r="V195" s="4">
        <f t="shared" si="171"/>
        <v>1.6649146732502223E-3</v>
      </c>
      <c r="W195" t="str">
        <f t="shared" si="158"/>
        <v>1-0,00981583254004695i</v>
      </c>
      <c r="X195" s="4">
        <f t="shared" si="172"/>
        <v>1.0000481741238541</v>
      </c>
      <c r="Y195" s="4">
        <f t="shared" si="173"/>
        <v>-9.8155173045889228E-3</v>
      </c>
      <c r="Z195" t="str">
        <f t="shared" si="159"/>
        <v>0,999992836015486+0,0127251171728371i</v>
      </c>
      <c r="AA195" s="4">
        <f t="shared" si="174"/>
        <v>1.0000737976216341</v>
      </c>
      <c r="AB195" s="4">
        <f t="shared" si="175"/>
        <v>1.2724521534498431E-2</v>
      </c>
      <c r="AC195" s="47" t="str">
        <f t="shared" si="176"/>
        <v>10,776172467982-15,5428355849575i</v>
      </c>
      <c r="AD195" s="20">
        <f t="shared" si="177"/>
        <v>25.535257769620312</v>
      </c>
      <c r="AE195" s="43">
        <f t="shared" si="178"/>
        <v>-55.265622285847961</v>
      </c>
      <c r="AF195" t="str">
        <f t="shared" si="160"/>
        <v>77,9756878975879</v>
      </c>
      <c r="AG195" t="str">
        <f t="shared" si="161"/>
        <v>1+1,41028196747317i</v>
      </c>
      <c r="AH195">
        <f t="shared" si="179"/>
        <v>1.7288421639293725</v>
      </c>
      <c r="AI195">
        <f t="shared" si="180"/>
        <v>0.95400365383352381</v>
      </c>
      <c r="AJ195" t="str">
        <f t="shared" si="162"/>
        <v>1+0,00166491621160027i</v>
      </c>
      <c r="AK195">
        <f t="shared" si="181"/>
        <v>1.0000013859720354</v>
      </c>
      <c r="AL195">
        <f t="shared" si="182"/>
        <v>1.6649146732502223E-3</v>
      </c>
      <c r="AM195" t="str">
        <f t="shared" si="163"/>
        <v>1-0,00414673753226406i</v>
      </c>
      <c r="AN195">
        <f t="shared" si="183"/>
        <v>1.0000085976791206</v>
      </c>
      <c r="AO195">
        <f t="shared" si="184"/>
        <v>-4.1467137641946388E-3</v>
      </c>
      <c r="AP195" s="41" t="str">
        <f t="shared" si="185"/>
        <v>25,9973335025433-36,8570923657405i</v>
      </c>
      <c r="AQ195">
        <f t="shared" si="186"/>
        <v>33.084164095745756</v>
      </c>
      <c r="AR195" s="43">
        <f t="shared" si="187"/>
        <v>-54.802579618230958</v>
      </c>
      <c r="AS195" t="str">
        <f t="shared" si="164"/>
        <v>-0,0000166666666666667</v>
      </c>
      <c r="AT195" t="str">
        <f t="shared" si="165"/>
        <v>0,000025332625112949i</v>
      </c>
      <c r="AU195">
        <f t="shared" si="188"/>
        <v>2.5332625112949001E-5</v>
      </c>
      <c r="AV195">
        <f t="shared" si="189"/>
        <v>1.5707963267948966</v>
      </c>
      <c r="AW195" t="str">
        <f t="shared" si="166"/>
        <v>1+0,00948109843577459i</v>
      </c>
      <c r="AX195">
        <f t="shared" si="190"/>
        <v>1.0000449446037658</v>
      </c>
      <c r="AY195">
        <f t="shared" si="191"/>
        <v>9.4808143619035806E-3</v>
      </c>
      <c r="AZ195" t="str">
        <f t="shared" si="167"/>
        <v>1+1,38121448914359i</v>
      </c>
      <c r="BA195">
        <f t="shared" si="192"/>
        <v>1.7052136127242792</v>
      </c>
      <c r="BB195">
        <f t="shared" si="193"/>
        <v>0.94414357794074544</v>
      </c>
      <c r="BC195" s="41" t="str">
        <f t="shared" si="194"/>
        <v>-0,902400290058865+0,666468875484683i</v>
      </c>
      <c r="BD195">
        <f t="shared" si="195"/>
        <v>0.99855651197895412</v>
      </c>
      <c r="BE195" s="43">
        <f t="shared" si="196"/>
        <v>143.5522316211015</v>
      </c>
      <c r="BF195" s="41" t="str">
        <f t="shared" si="197"/>
        <v>0,634394993318628+21,2078428869679i</v>
      </c>
      <c r="BG195" s="20">
        <f t="shared" si="198"/>
        <v>26.533814281599284</v>
      </c>
      <c r="BH195" s="43">
        <f t="shared" si="199"/>
        <v>88.28660933525353</v>
      </c>
      <c r="BI195" s="41" t="str">
        <f t="shared" si="203"/>
        <v>1,10410360917804+50,5862644666109i</v>
      </c>
      <c r="BJ195" s="20">
        <f t="shared" si="200"/>
        <v>34.08272060772471</v>
      </c>
      <c r="BK195" s="43">
        <f t="shared" si="204"/>
        <v>88.749652002870533</v>
      </c>
      <c r="BL195">
        <f t="shared" si="201"/>
        <v>26.533814281599284</v>
      </c>
      <c r="BM195" s="43">
        <f t="shared" si="202"/>
        <v>88.28660933525353</v>
      </c>
    </row>
    <row r="196" spans="14:65" x14ac:dyDescent="0.25">
      <c r="N196" s="9">
        <v>78</v>
      </c>
      <c r="O196" s="34">
        <f t="shared" si="205"/>
        <v>602.55958607435832</v>
      </c>
      <c r="P196" s="33" t="str">
        <f t="shared" si="155"/>
        <v>32,2315671197498</v>
      </c>
      <c r="Q196" s="4" t="str">
        <f t="shared" si="156"/>
        <v>1+1,41204412734741i</v>
      </c>
      <c r="R196" s="4">
        <f t="shared" si="168"/>
        <v>1.7302799246296272</v>
      </c>
      <c r="S196" s="4">
        <f t="shared" si="169"/>
        <v>0.95459273293828661</v>
      </c>
      <c r="T196" s="4" t="str">
        <f t="shared" si="157"/>
        <v>1+0,00170369709206518i</v>
      </c>
      <c r="U196" s="4">
        <f t="shared" si="170"/>
        <v>1.0000014512908377</v>
      </c>
      <c r="V196" s="4">
        <f t="shared" si="171"/>
        <v>1.7036954436935347E-3</v>
      </c>
      <c r="W196" t="str">
        <f t="shared" si="158"/>
        <v>1-0,0100444726516314i</v>
      </c>
      <c r="X196" s="4">
        <f t="shared" si="172"/>
        <v>1.0000504444431038</v>
      </c>
      <c r="Y196" s="4">
        <f t="shared" si="173"/>
        <v>-1.0044134871672643E-2</v>
      </c>
      <c r="Z196" t="str">
        <f t="shared" si="159"/>
        <v>0,999992498387298+0,0130215232289157i</v>
      </c>
      <c r="AA196" s="4">
        <f t="shared" si="174"/>
        <v>1.000077275463287</v>
      </c>
      <c r="AB196" s="4">
        <f t="shared" si="175"/>
        <v>1.3020884993593766E-2</v>
      </c>
      <c r="AC196" s="47" t="str">
        <f t="shared" si="176"/>
        <v>10,4384304901424-15,4279636021275i</v>
      </c>
      <c r="AD196" s="20">
        <f t="shared" si="177"/>
        <v>25.403080624262984</v>
      </c>
      <c r="AE196" s="43">
        <f t="shared" si="178"/>
        <v>-55.918048485388589</v>
      </c>
      <c r="AF196" t="str">
        <f t="shared" si="160"/>
        <v>77,9756878975879</v>
      </c>
      <c r="AG196" t="str">
        <f t="shared" si="161"/>
        <v>1+1,44313165445521i</v>
      </c>
      <c r="AH196">
        <f t="shared" si="179"/>
        <v>1.7557417156548487</v>
      </c>
      <c r="AI196">
        <f t="shared" si="180"/>
        <v>0.96482605777320862</v>
      </c>
      <c r="AJ196" t="str">
        <f t="shared" si="162"/>
        <v>1+0,00170369709206518i</v>
      </c>
      <c r="AK196">
        <f t="shared" si="181"/>
        <v>1.0000014512908377</v>
      </c>
      <c r="AL196">
        <f t="shared" si="182"/>
        <v>1.7036954436935347E-3</v>
      </c>
      <c r="AM196" t="str">
        <f t="shared" si="163"/>
        <v>1-0,0042433274575934i</v>
      </c>
      <c r="AN196">
        <f t="shared" si="183"/>
        <v>1.0000090028734303</v>
      </c>
      <c r="AO196">
        <f t="shared" si="184"/>
        <v>-4.2433019896605494E-3</v>
      </c>
      <c r="AP196" s="41" t="str">
        <f t="shared" si="185"/>
        <v>25,2026662250693-36,5687948308244i</v>
      </c>
      <c r="AQ196">
        <f t="shared" si="186"/>
        <v>32.950062540660966</v>
      </c>
      <c r="AR196" s="43">
        <f t="shared" si="187"/>
        <v>-55.425969811357923</v>
      </c>
      <c r="AS196" t="str">
        <f t="shared" si="164"/>
        <v>-0,0000166666666666667</v>
      </c>
      <c r="AT196" t="str">
        <f t="shared" si="165"/>
        <v>0,0000259226977541562i</v>
      </c>
      <c r="AU196">
        <f t="shared" si="188"/>
        <v>2.5922697754156201E-5</v>
      </c>
      <c r="AV196">
        <f t="shared" si="189"/>
        <v>1.5707963267948966</v>
      </c>
      <c r="AW196" t="str">
        <f t="shared" si="166"/>
        <v>1+0,00970194158845215i</v>
      </c>
      <c r="AX196">
        <f t="shared" si="190"/>
        <v>1.0000470627278426</v>
      </c>
      <c r="AY196">
        <f t="shared" si="191"/>
        <v>9.70163719858891E-3</v>
      </c>
      <c r="AZ196" t="str">
        <f t="shared" si="167"/>
        <v>1+1,41338710757727i</v>
      </c>
      <c r="BA196">
        <f t="shared" si="192"/>
        <v>1.7313760758037642</v>
      </c>
      <c r="BB196">
        <f t="shared" si="193"/>
        <v>0.95504102583029249</v>
      </c>
      <c r="BC196" s="41" t="str">
        <f t="shared" si="194"/>
        <v>-0,902396467451247+0,65169219612578i</v>
      </c>
      <c r="BD196">
        <f t="shared" si="195"/>
        <v>0.9307905384000591</v>
      </c>
      <c r="BE196" s="43">
        <f t="shared" si="196"/>
        <v>144.16395717607412</v>
      </c>
      <c r="BF196" s="41" t="str">
        <f t="shared" si="197"/>
        <v>0,634680681579178+20,7247835447535i</v>
      </c>
      <c r="BG196" s="20">
        <f t="shared" si="198"/>
        <v>26.333871162663055</v>
      </c>
      <c r="BH196" s="43">
        <f t="shared" si="199"/>
        <v>88.245908690685553</v>
      </c>
      <c r="BI196" s="41" t="str">
        <f t="shared" si="203"/>
        <v>1,08880124111764+49,4239321747258i</v>
      </c>
      <c r="BJ196" s="20">
        <f t="shared" si="200"/>
        <v>33.880853079061026</v>
      </c>
      <c r="BK196" s="43">
        <f t="shared" si="204"/>
        <v>88.73798736471619</v>
      </c>
      <c r="BL196">
        <f t="shared" si="201"/>
        <v>26.333871162663055</v>
      </c>
      <c r="BM196" s="43">
        <f t="shared" si="202"/>
        <v>88.245908690685553</v>
      </c>
    </row>
    <row r="197" spans="14:65" x14ac:dyDescent="0.25">
      <c r="N197" s="9">
        <v>79</v>
      </c>
      <c r="O197" s="34">
        <f t="shared" si="205"/>
        <v>616.59500186148273</v>
      </c>
      <c r="P197" s="33" t="str">
        <f t="shared" si="155"/>
        <v>32,2315671197498</v>
      </c>
      <c r="Q197" s="4" t="str">
        <f t="shared" si="156"/>
        <v>1+1,44493486030579i</v>
      </c>
      <c r="R197" s="4">
        <f t="shared" si="168"/>
        <v>1.7572241605802357</v>
      </c>
      <c r="S197" s="4">
        <f t="shared" si="169"/>
        <v>0.96541052146736828</v>
      </c>
      <c r="T197" s="4" t="str">
        <f t="shared" si="157"/>
        <v>1+0,0017433812952794i</v>
      </c>
      <c r="U197" s="4">
        <f t="shared" si="170"/>
        <v>1.0000015196880156</v>
      </c>
      <c r="V197" s="4">
        <f t="shared" si="171"/>
        <v>1.7433795290175047E-3</v>
      </c>
      <c r="W197" t="str">
        <f t="shared" si="158"/>
        <v>1-0,0102784384755701i</v>
      </c>
      <c r="X197" s="4">
        <f t="shared" si="172"/>
        <v>1.0000528217536793</v>
      </c>
      <c r="Y197" s="4">
        <f t="shared" si="173"/>
        <v>-1.0278076538855858E-2</v>
      </c>
      <c r="Z197" t="str">
        <f t="shared" si="159"/>
        <v>0,999992144847183+0,0133248334689705i</v>
      </c>
      <c r="AA197" s="4">
        <f t="shared" si="174"/>
        <v>1.0000809171977263</v>
      </c>
      <c r="AB197" s="4">
        <f t="shared" si="175"/>
        <v>1.3324149590482825E-2</v>
      </c>
      <c r="AC197" s="47" t="str">
        <f t="shared" si="176"/>
        <v>10,1058119437917-15,306710024893i</v>
      </c>
      <c r="AD197" s="20">
        <f t="shared" si="177"/>
        <v>25.268854298857807</v>
      </c>
      <c r="AE197" s="43">
        <f t="shared" si="178"/>
        <v>-56.566368032826418</v>
      </c>
      <c r="AF197" t="str">
        <f t="shared" si="160"/>
        <v>77,9756878975879</v>
      </c>
      <c r="AG197" t="str">
        <f t="shared" si="161"/>
        <v>1+1,47674650894255i</v>
      </c>
      <c r="AH197">
        <f t="shared" si="179"/>
        <v>1.783474208300756</v>
      </c>
      <c r="AI197">
        <f t="shared" si="180"/>
        <v>0.97556130662822393</v>
      </c>
      <c r="AJ197" t="str">
        <f t="shared" si="162"/>
        <v>1+0,0017433812952794i</v>
      </c>
      <c r="AK197">
        <f t="shared" si="181"/>
        <v>1.0000015196880156</v>
      </c>
      <c r="AL197">
        <f t="shared" si="182"/>
        <v>1.7433795290175047E-3</v>
      </c>
      <c r="AM197" t="str">
        <f t="shared" si="163"/>
        <v>1-0,00434216725130784i</v>
      </c>
      <c r="AN197">
        <f t="shared" si="183"/>
        <v>1.0000094271637834</v>
      </c>
      <c r="AO197">
        <f t="shared" si="184"/>
        <v>-4.3421399619400208E-3</v>
      </c>
      <c r="AP197" s="41" t="str">
        <f t="shared" si="185"/>
        <v>24,4207461642994-36,2658937665212i</v>
      </c>
      <c r="AQ197">
        <f t="shared" si="186"/>
        <v>32.813942714686661</v>
      </c>
      <c r="AR197" s="43">
        <f t="shared" si="187"/>
        <v>-56.044443530837256</v>
      </c>
      <c r="AS197" t="str">
        <f t="shared" si="164"/>
        <v>-0,0000166666666666667</v>
      </c>
      <c r="AT197" t="str">
        <f t="shared" si="165"/>
        <v>0,0000265265149528401i</v>
      </c>
      <c r="AU197">
        <f t="shared" si="188"/>
        <v>2.6526514952840101E-5</v>
      </c>
      <c r="AV197">
        <f t="shared" si="189"/>
        <v>1.5707963267948966</v>
      </c>
      <c r="AW197" t="str">
        <f t="shared" si="166"/>
        <v>1+0,0099279288389803i</v>
      </c>
      <c r="AX197">
        <f t="shared" si="190"/>
        <v>1.0000492806712236</v>
      </c>
      <c r="AY197">
        <f t="shared" si="191"/>
        <v>9.927602680233575E-3</v>
      </c>
      <c r="AZ197" t="str">
        <f t="shared" si="167"/>
        <v>1+1,44630912256379i</v>
      </c>
      <c r="BA197">
        <f t="shared" si="192"/>
        <v>1.7583543664492776</v>
      </c>
      <c r="BB197">
        <f t="shared" si="193"/>
        <v>0.96585529205879772</v>
      </c>
      <c r="BC197" s="41" t="str">
        <f t="shared" si="194"/>
        <v>-0,902392464724402+0,637261049099161i</v>
      </c>
      <c r="BD197">
        <f t="shared" si="195"/>
        <v>0.86507111655266899</v>
      </c>
      <c r="BE197" s="43">
        <f t="shared" si="196"/>
        <v>144.77062212108444</v>
      </c>
      <c r="BF197" s="41" t="str">
        <f t="shared" si="197"/>
        <v>0,634961540720466+20,2527001074844i</v>
      </c>
      <c r="BG197" s="20">
        <f t="shared" si="198"/>
        <v>26.133925415410463</v>
      </c>
      <c r="BH197" s="43">
        <f t="shared" si="199"/>
        <v>88.204254088258054</v>
      </c>
      <c r="BI197" s="41" t="str">
        <f t="shared" si="203"/>
        <v>1,0737441865609+48,2884595818501i</v>
      </c>
      <c r="BJ197" s="20">
        <f t="shared" si="200"/>
        <v>33.679013831239324</v>
      </c>
      <c r="BK197" s="43">
        <f t="shared" si="204"/>
        <v>88.726178590247216</v>
      </c>
      <c r="BL197">
        <f t="shared" si="201"/>
        <v>26.133925415410463</v>
      </c>
      <c r="BM197" s="43">
        <f t="shared" si="202"/>
        <v>88.204254088258054</v>
      </c>
    </row>
    <row r="198" spans="14:65" x14ac:dyDescent="0.25">
      <c r="N198" s="9">
        <v>80</v>
      </c>
      <c r="O198" s="34">
        <f t="shared" si="205"/>
        <v>630.95734448019323</v>
      </c>
      <c r="P198" s="33" t="str">
        <f t="shared" si="155"/>
        <v>32,2315671197498</v>
      </c>
      <c r="Q198" s="4" t="str">
        <f t="shared" si="156"/>
        <v>1+1,47859171685309i</v>
      </c>
      <c r="R198" s="4">
        <f t="shared" si="168"/>
        <v>1.7850023711879401</v>
      </c>
      <c r="S198" s="4">
        <f t="shared" si="169"/>
        <v>0.97614092174221845</v>
      </c>
      <c r="T198" s="4" t="str">
        <f t="shared" si="157"/>
        <v>1+0,00178398986233275i</v>
      </c>
      <c r="U198" s="4">
        <f t="shared" si="170"/>
        <v>1.0000015913086484</v>
      </c>
      <c r="V198" s="4">
        <f t="shared" si="171"/>
        <v>1.783987969749194E-3</v>
      </c>
      <c r="W198" t="str">
        <f t="shared" si="158"/>
        <v>1-0,0105178540636398i</v>
      </c>
      <c r="X198" s="4">
        <f t="shared" si="172"/>
        <v>1.0000553110973933</v>
      </c>
      <c r="Y198" s="4">
        <f t="shared" si="173"/>
        <v>-1.0517466242621681E-2</v>
      </c>
      <c r="Z198" t="str">
        <f t="shared" si="159"/>
        <v>0,999991774645236+0,0136352087121055i</v>
      </c>
      <c r="AA198" s="4">
        <f t="shared" si="174"/>
        <v>1.0000847305477429</v>
      </c>
      <c r="AB198" s="4">
        <f t="shared" si="175"/>
        <v>1.3634475926448283E-2</v>
      </c>
      <c r="AC198" s="47" t="str">
        <f t="shared" si="176"/>
        <v>9,77854561961778-15,1793505966528i</v>
      </c>
      <c r="AD198" s="20">
        <f t="shared" si="177"/>
        <v>25.132610792565153</v>
      </c>
      <c r="AE198" s="43">
        <f t="shared" si="178"/>
        <v>-57.210344397802061</v>
      </c>
      <c r="AF198" t="str">
        <f t="shared" si="160"/>
        <v>77,9756878975879</v>
      </c>
      <c r="AG198" t="str">
        <f t="shared" si="161"/>
        <v>1+1,51114435397597i</v>
      </c>
      <c r="AH198">
        <f t="shared" si="179"/>
        <v>1.8120588452237005</v>
      </c>
      <c r="AI198">
        <f t="shared" si="180"/>
        <v>0.98620519486940739</v>
      </c>
      <c r="AJ198" t="str">
        <f t="shared" si="162"/>
        <v>1+0,00178398986233275i</v>
      </c>
      <c r="AK198">
        <f t="shared" si="181"/>
        <v>1.0000015913086484</v>
      </c>
      <c r="AL198">
        <f t="shared" si="182"/>
        <v>1.783987969749194E-3</v>
      </c>
      <c r="AM198" t="str">
        <f t="shared" si="163"/>
        <v>1-0,00444330931957429i</v>
      </c>
      <c r="AN198">
        <f t="shared" si="183"/>
        <v>1.000009871450132</v>
      </c>
      <c r="AO198">
        <f t="shared" si="184"/>
        <v>-4.4432800785054339E-3</v>
      </c>
      <c r="AP198" s="41" t="str">
        <f t="shared" si="185"/>
        <v>23,6520777823898-35,9490660646767i</v>
      </c>
      <c r="AQ198">
        <f t="shared" si="186"/>
        <v>32.675837920213574</v>
      </c>
      <c r="AR198" s="43">
        <f t="shared" si="187"/>
        <v>-56.657761614218153</v>
      </c>
      <c r="AS198" t="str">
        <f t="shared" si="164"/>
        <v>-0,0000166666666666667</v>
      </c>
      <c r="AT198" t="str">
        <f t="shared" si="165"/>
        <v>0,0000271443968608719i</v>
      </c>
      <c r="AU198">
        <f t="shared" si="188"/>
        <v>2.71443968608719E-5</v>
      </c>
      <c r="AV198">
        <f t="shared" si="189"/>
        <v>1.5707963267948966</v>
      </c>
      <c r="AW198" t="str">
        <f t="shared" si="166"/>
        <v>1+0,0101591800087905i</v>
      </c>
      <c r="AX198">
        <f t="shared" si="190"/>
        <v>1.0000516031377835</v>
      </c>
      <c r="AY198">
        <f t="shared" si="191"/>
        <v>1.015883052437078E-2</v>
      </c>
      <c r="AZ198" t="str">
        <f t="shared" si="167"/>
        <v>1+1,47999798979125i</v>
      </c>
      <c r="BA198">
        <f t="shared" si="192"/>
        <v>1.786167419304848</v>
      </c>
      <c r="BB198">
        <f t="shared" si="193"/>
        <v>0.97658199291339942</v>
      </c>
      <c r="BC198" s="41" t="str">
        <f t="shared" si="194"/>
        <v>-0,902388273392907+0,623167782569655i</v>
      </c>
      <c r="BD198">
        <f t="shared" si="195"/>
        <v>0.80136612677859187</v>
      </c>
      <c r="BE198" s="43">
        <f t="shared" si="196"/>
        <v>145.37196842857747</v>
      </c>
      <c r="BF198" s="41" t="str">
        <f t="shared" si="197"/>
        <v>0,635237354182832+19,7913425666725i</v>
      </c>
      <c r="BG198" s="20">
        <f t="shared" si="198"/>
        <v>25.933976919343728</v>
      </c>
      <c r="BH198" s="43">
        <f t="shared" si="199"/>
        <v>88.161624030775414</v>
      </c>
      <c r="BI198" s="41" t="str">
        <f t="shared" si="203"/>
        <v>1,05894215276914+47,179228521008i</v>
      </c>
      <c r="BJ198" s="20">
        <f t="shared" si="200"/>
        <v>33.477204046992163</v>
      </c>
      <c r="BK198" s="43">
        <f t="shared" si="204"/>
        <v>88.714206814359343</v>
      </c>
      <c r="BL198">
        <f t="shared" si="201"/>
        <v>25.933976919343728</v>
      </c>
      <c r="BM198" s="43">
        <f t="shared" si="202"/>
        <v>88.161624030775414</v>
      </c>
    </row>
    <row r="199" spans="14:65" x14ac:dyDescent="0.25">
      <c r="N199" s="9">
        <v>81</v>
      </c>
      <c r="O199" s="34">
        <f t="shared" si="205"/>
        <v>645.65422903465594</v>
      </c>
      <c r="P199" s="33" t="str">
        <f t="shared" si="155"/>
        <v>32,2315671197498</v>
      </c>
      <c r="Q199" s="4" t="str">
        <f t="shared" si="156"/>
        <v>1+1,51303254230013i</v>
      </c>
      <c r="R199" s="4">
        <f t="shared" si="168"/>
        <v>1.8136337761684951</v>
      </c>
      <c r="S199" s="4">
        <f t="shared" si="169"/>
        <v>0.98677973906232508</v>
      </c>
      <c r="T199" s="4" t="str">
        <f t="shared" si="157"/>
        <v>1+0,00182554432442501i</v>
      </c>
      <c r="U199" s="4">
        <f t="shared" si="170"/>
        <v>1.000001666304652</v>
      </c>
      <c r="V199" s="4">
        <f t="shared" si="171"/>
        <v>1.8255422964853754E-3</v>
      </c>
      <c r="W199" t="str">
        <f t="shared" si="158"/>
        <v>1-0,0107628463571543i</v>
      </c>
      <c r="X199" s="4">
        <f t="shared" si="172"/>
        <v>1.0000579177536209</v>
      </c>
      <c r="Y199" s="4">
        <f t="shared" si="173"/>
        <v>-1.0762430800746218E-2</v>
      </c>
      <c r="Z199" t="str">
        <f t="shared" si="159"/>
        <v>0,999991386996209+0,0139528135233831i</v>
      </c>
      <c r="AA199" s="4">
        <f t="shared" si="174"/>
        <v>1.0000887235999716</v>
      </c>
      <c r="AB199" s="4">
        <f t="shared" si="175"/>
        <v>1.3952028333157632E-2</v>
      </c>
      <c r="AC199" s="47" t="str">
        <f t="shared" si="176"/>
        <v>9,45684184923415-15,0461692147919i</v>
      </c>
      <c r="AD199" s="20">
        <f t="shared" si="177"/>
        <v>24.994383445528289</v>
      </c>
      <c r="AE199" s="43">
        <f t="shared" si="178"/>
        <v>-57.849752689701795</v>
      </c>
      <c r="AF199" t="str">
        <f t="shared" si="160"/>
        <v>77,9756878975879</v>
      </c>
      <c r="AG199" t="str">
        <f t="shared" si="161"/>
        <v>1+1,54634342774824i</v>
      </c>
      <c r="AH199">
        <f t="shared" si="179"/>
        <v>1.8415151361148721</v>
      </c>
      <c r="AI199">
        <f t="shared" si="180"/>
        <v>0.99675371898168663</v>
      </c>
      <c r="AJ199" t="str">
        <f t="shared" si="162"/>
        <v>1+0,00182554432442501i</v>
      </c>
      <c r="AK199">
        <f t="shared" si="181"/>
        <v>1.000001666304652</v>
      </c>
      <c r="AL199">
        <f t="shared" si="182"/>
        <v>1.8255422964853754E-3</v>
      </c>
      <c r="AM199" t="str">
        <f t="shared" si="163"/>
        <v>1-0,00454680728925614i</v>
      </c>
      <c r="AN199">
        <f t="shared" si="183"/>
        <v>1.0000103366748394</v>
      </c>
      <c r="AO199">
        <f t="shared" si="184"/>
        <v>-4.5467759569038464E-3</v>
      </c>
      <c r="AP199" s="41" t="str">
        <f t="shared" si="185"/>
        <v>22,8971209879589-35,6190049057195i</v>
      </c>
      <c r="AQ199">
        <f t="shared" si="186"/>
        <v>32.53578269473131</v>
      </c>
      <c r="AR199" s="43">
        <f t="shared" si="187"/>
        <v>-57.265696515430477</v>
      </c>
      <c r="AS199" t="str">
        <f t="shared" si="164"/>
        <v>-0,0000166666666666667</v>
      </c>
      <c r="AT199" t="str">
        <f t="shared" si="165"/>
        <v>0,0000277766710874179i</v>
      </c>
      <c r="AU199">
        <f t="shared" si="188"/>
        <v>2.7776671087417898E-5</v>
      </c>
      <c r="AV199">
        <f t="shared" si="189"/>
        <v>1.5707963267948966</v>
      </c>
      <c r="AW199" t="str">
        <f t="shared" si="166"/>
        <v>1+0,0103958177103141i</v>
      </c>
      <c r="AX199">
        <f t="shared" si="190"/>
        <v>1.0000540350530396</v>
      </c>
      <c r="AY199">
        <f t="shared" si="191"/>
        <v>1.0395443232104295E-2</v>
      </c>
      <c r="AZ199" t="str">
        <f t="shared" si="167"/>
        <v>1+1,51447157154299i</v>
      </c>
      <c r="BA199">
        <f t="shared" si="192"/>
        <v>1.8148344665593867</v>
      </c>
      <c r="BB199">
        <f t="shared" si="193"/>
        <v>0.98721694194762177</v>
      </c>
      <c r="BC199" s="41" t="str">
        <f t="shared" si="194"/>
        <v>-0,902383884571777+0,609404923832921i</v>
      </c>
      <c r="BD199">
        <f t="shared" si="195"/>
        <v>0.73964211013538661</v>
      </c>
      <c r="BE199" s="43">
        <f t="shared" si="196"/>
        <v>145.96774921404295</v>
      </c>
      <c r="BF199" s="41" t="str">
        <f t="shared" si="197"/>
        <v>0,63550792062464+19,3404666108007i</v>
      </c>
      <c r="BG199" s="20">
        <f t="shared" si="198"/>
        <v>25.734025555663671</v>
      </c>
      <c r="BH199" s="43">
        <f t="shared" si="199"/>
        <v>88.117996524341166</v>
      </c>
      <c r="BI199" s="41" t="str">
        <f t="shared" si="203"/>
        <v>1,04440398895012+46,0956342830646i</v>
      </c>
      <c r="BJ199" s="20">
        <f t="shared" si="200"/>
        <v>33.275424804866695</v>
      </c>
      <c r="BK199" s="43">
        <f t="shared" si="204"/>
        <v>88.702052698612476</v>
      </c>
      <c r="BL199">
        <f t="shared" si="201"/>
        <v>25.734025555663671</v>
      </c>
      <c r="BM199" s="43">
        <f t="shared" si="202"/>
        <v>88.117996524341166</v>
      </c>
    </row>
    <row r="200" spans="14:65" x14ac:dyDescent="0.25">
      <c r="N200" s="9">
        <v>82</v>
      </c>
      <c r="O200" s="34">
        <f t="shared" si="205"/>
        <v>660.69344800759643</v>
      </c>
      <c r="P200" s="33" t="str">
        <f t="shared" si="155"/>
        <v>32,2315671197498</v>
      </c>
      <c r="Q200" s="4" t="str">
        <f t="shared" si="156"/>
        <v>1+1,54827559762846i</v>
      </c>
      <c r="R200" s="4">
        <f t="shared" si="168"/>
        <v>1.8431379021146965</v>
      </c>
      <c r="S200" s="4">
        <f t="shared" si="169"/>
        <v>0.997322981000208</v>
      </c>
      <c r="T200" s="4" t="str">
        <f t="shared" si="157"/>
        <v>1+0,00186806671428202i</v>
      </c>
      <c r="U200" s="4">
        <f t="shared" si="170"/>
        <v>1.0000017448351024</v>
      </c>
      <c r="V200" s="4">
        <f t="shared" si="171"/>
        <v>1.8680645413057565E-3</v>
      </c>
      <c r="W200" t="str">
        <f t="shared" si="158"/>
        <v>1-0,0110135452542704i</v>
      </c>
      <c r="X200" s="4">
        <f t="shared" si="172"/>
        <v>1.0000606472504894</v>
      </c>
      <c r="Y200" s="4">
        <f t="shared" si="173"/>
        <v>-1.1013099979015123E-2</v>
      </c>
      <c r="Z200" t="str">
        <f t="shared" si="159"/>
        <v>0,999990981077846+0,0142778163010781i</v>
      </c>
      <c r="AA200" s="4">
        <f t="shared" si="174"/>
        <v>1.0000929048220271</v>
      </c>
      <c r="AB200" s="4">
        <f t="shared" si="175"/>
        <v>1.4276974958803937E-2</v>
      </c>
      <c r="AC200" s="47" t="str">
        <f t="shared" si="176"/>
        <v>9,14089229153797-14,9074565226035i</v>
      </c>
      <c r="AD200" s="20">
        <f t="shared" si="177"/>
        <v>24.854206825288927</v>
      </c>
      <c r="AE200" s="43">
        <f t="shared" si="178"/>
        <v>-58.484379966149653</v>
      </c>
      <c r="AF200" t="str">
        <f t="shared" si="160"/>
        <v>77,9756878975879</v>
      </c>
      <c r="AG200" t="str">
        <f t="shared" si="161"/>
        <v>1+1,58236239327418i</v>
      </c>
      <c r="AH200">
        <f t="shared" si="179"/>
        <v>1.8718629072793738</v>
      </c>
      <c r="AI200">
        <f t="shared" si="180"/>
        <v>1.0072030817742421</v>
      </c>
      <c r="AJ200" t="str">
        <f t="shared" si="162"/>
        <v>1+0,00186806671428202i</v>
      </c>
      <c r="AK200">
        <f t="shared" si="181"/>
        <v>1.0000017448351024</v>
      </c>
      <c r="AL200">
        <f t="shared" si="182"/>
        <v>1.8680645413057565E-3</v>
      </c>
      <c r="AM200" t="str">
        <f t="shared" si="163"/>
        <v>1-0,00465271603634686i</v>
      </c>
      <c r="AN200">
        <f t="shared" si="183"/>
        <v>1.0000108238246799</v>
      </c>
      <c r="AO200">
        <f t="shared" si="184"/>
        <v>-4.6526824631461247E-3</v>
      </c>
      <c r="AP200" s="41" t="str">
        <f t="shared" si="185"/>
        <v>22,1562908954445-35,2764164338361i</v>
      </c>
      <c r="AQ200">
        <f t="shared" si="186"/>
        <v>32.393812696405902</v>
      </c>
      <c r="AR200" s="43">
        <f t="shared" si="187"/>
        <v>-57.868032552711988</v>
      </c>
      <c r="AS200" t="str">
        <f t="shared" si="164"/>
        <v>-0,0000166666666666667</v>
      </c>
      <c r="AT200" t="str">
        <f t="shared" si="165"/>
        <v>0,0000284236728726422i</v>
      </c>
      <c r="AU200">
        <f t="shared" si="188"/>
        <v>2.8423672872642199E-5</v>
      </c>
      <c r="AV200">
        <f t="shared" si="189"/>
        <v>1.5707963267948966</v>
      </c>
      <c r="AW200" t="str">
        <f t="shared" si="166"/>
        <v>1+0,0106379674119926i</v>
      </c>
      <c r="AX200">
        <f t="shared" si="190"/>
        <v>1.0000565815745921</v>
      </c>
      <c r="AY200">
        <f t="shared" si="191"/>
        <v>1.0637566152587537E-2</v>
      </c>
      <c r="AZ200" t="str">
        <f t="shared" si="167"/>
        <v>1+1,54974814616836i</v>
      </c>
      <c r="BA200">
        <f t="shared" si="192"/>
        <v>1.8443750476929222</v>
      </c>
      <c r="BB200">
        <f t="shared" si="193"/>
        <v>0.99775615518318472</v>
      </c>
      <c r="BC200" s="41" t="str">
        <f t="shared" si="194"/>
        <v>-0,902379288957632+0,595965175352063i</v>
      </c>
      <c r="BD200">
        <f t="shared" si="195"/>
        <v>0.67986438189477538</v>
      </c>
      <c r="BE200" s="43">
        <f t="shared" si="196"/>
        <v>146.55772903036203</v>
      </c>
      <c r="BF200" s="41" t="str">
        <f t="shared" si="197"/>
        <v>0,635773054070317+18,8998334944345i</v>
      </c>
      <c r="BG200" s="20">
        <f t="shared" si="198"/>
        <v>25.5340712071837</v>
      </c>
      <c r="BH200" s="43">
        <f t="shared" si="199"/>
        <v>88.073349064212394</v>
      </c>
      <c r="BI200" s="41" t="str">
        <f t="shared" si="203"/>
        <v>1,03013768161386+45,0370853671932i</v>
      </c>
      <c r="BJ200" s="20">
        <f t="shared" si="200"/>
        <v>33.073677078300676</v>
      </c>
      <c r="BK200" s="43">
        <f t="shared" si="204"/>
        <v>88.689696477650045</v>
      </c>
      <c r="BL200">
        <f t="shared" si="201"/>
        <v>25.5340712071837</v>
      </c>
      <c r="BM200" s="43">
        <f t="shared" si="202"/>
        <v>88.073349064212394</v>
      </c>
    </row>
    <row r="201" spans="14:65" x14ac:dyDescent="0.25">
      <c r="N201" s="9">
        <v>83</v>
      </c>
      <c r="O201" s="34">
        <f t="shared" si="205"/>
        <v>676.08297539198213</v>
      </c>
      <c r="P201" s="33" t="str">
        <f t="shared" si="155"/>
        <v>32,2315671197498</v>
      </c>
      <c r="Q201" s="4" t="str">
        <f t="shared" si="156"/>
        <v>1+1,5843395691725i</v>
      </c>
      <c r="R201" s="4">
        <f t="shared" si="168"/>
        <v>1.8735345928073233</v>
      </c>
      <c r="S201" s="4">
        <f t="shared" si="169"/>
        <v>1.0077668616584521</v>
      </c>
      <c r="T201" s="4" t="str">
        <f t="shared" si="157"/>
        <v>1+0,00191157957783772i</v>
      </c>
      <c r="U201" s="4">
        <f t="shared" si="170"/>
        <v>1.0000018270665723</v>
      </c>
      <c r="V201" s="4">
        <f t="shared" si="171"/>
        <v>1.9115772494519335E-3</v>
      </c>
      <c r="W201" t="str">
        <f t="shared" si="158"/>
        <v>1-0,0112700836788619i</v>
      </c>
      <c r="X201" s="4">
        <f t="shared" si="172"/>
        <v>1.0000635053765978</v>
      </c>
      <c r="Y201" s="4">
        <f t="shared" si="173"/>
        <v>-1.1269606559466062E-2</v>
      </c>
      <c r="Z201" t="str">
        <f t="shared" si="159"/>
        <v>0,99999055602914+0,0146103893659651i</v>
      </c>
      <c r="AA201" s="4">
        <f t="shared" si="174"/>
        <v>1.000097283080448</v>
      </c>
      <c r="AB201" s="4">
        <f t="shared" si="175"/>
        <v>1.460948785620046E-2</v>
      </c>
      <c r="AC201" s="47" t="str">
        <f t="shared" si="176"/>
        <v>8,83086983826152-14,7635085175662i</v>
      </c>
      <c r="AD201" s="20">
        <f t="shared" si="177"/>
        <v>24.71211661226085</v>
      </c>
      <c r="AE201" s="43">
        <f t="shared" si="178"/>
        <v>-59.114025485204976</v>
      </c>
      <c r="AF201" t="str">
        <f t="shared" si="160"/>
        <v>77,9756878975879</v>
      </c>
      <c r="AG201" t="str">
        <f t="shared" si="161"/>
        <v>1+1,61922034828607i</v>
      </c>
      <c r="AH201">
        <f t="shared" si="179"/>
        <v>1.9031223124916752</v>
      </c>
      <c r="AI201">
        <f t="shared" si="180"/>
        <v>1.017549695719336</v>
      </c>
      <c r="AJ201" t="str">
        <f t="shared" si="162"/>
        <v>1+0,00191157957783772i</v>
      </c>
      <c r="AK201">
        <f t="shared" si="181"/>
        <v>1.0000018270665723</v>
      </c>
      <c r="AL201">
        <f t="shared" si="182"/>
        <v>1.9115772494519335E-3</v>
      </c>
      <c r="AM201" t="str">
        <f t="shared" si="163"/>
        <v>1-0,00476109171506603i</v>
      </c>
      <c r="AN201">
        <f t="shared" si="183"/>
        <v>1.0000113339329306</v>
      </c>
      <c r="AO201">
        <f t="shared" si="184"/>
        <v>-4.7610557407553244E-3</v>
      </c>
      <c r="AP201" s="41" t="str">
        <f t="shared" si="185"/>
        <v>21,4299578578367-34,9220164953951i</v>
      </c>
      <c r="AQ201">
        <f t="shared" si="186"/>
        <v>32.249964589394565</v>
      </c>
      <c r="AR201" s="43">
        <f t="shared" si="187"/>
        <v>-58.464566100904108</v>
      </c>
      <c r="AS201" t="str">
        <f t="shared" si="164"/>
        <v>-0,0000166666666666667</v>
      </c>
      <c r="AT201" t="str">
        <f t="shared" si="165"/>
        <v>0,0000290857452654553i</v>
      </c>
      <c r="AU201">
        <f t="shared" si="188"/>
        <v>2.9085745265455299E-5</v>
      </c>
      <c r="AV201">
        <f t="shared" si="189"/>
        <v>1.5707963267948966</v>
      </c>
      <c r="AW201" t="str">
        <f t="shared" si="166"/>
        <v>1+0,010885757504803i</v>
      </c>
      <c r="AX201">
        <f t="shared" si="190"/>
        <v>1.0000592481030579</v>
      </c>
      <c r="AY201">
        <f t="shared" si="191"/>
        <v>1.0885327548979806E-2</v>
      </c>
      <c r="AZ201" t="str">
        <f t="shared" si="167"/>
        <v>1+1,58584641777418i</v>
      </c>
      <c r="BA201">
        <f t="shared" si="192"/>
        <v>1.8748090198116709</v>
      </c>
      <c r="BB201">
        <f t="shared" si="193"/>
        <v>1.0081958553266543</v>
      </c>
      <c r="BC201" s="41" t="str">
        <f t="shared" si="194"/>
        <v>-0,902374476809042+0,582841410886995i</v>
      </c>
      <c r="BD201">
        <f t="shared" si="195"/>
        <v>0.62199714594633315</v>
      </c>
      <c r="BE201" s="43">
        <f t="shared" si="196"/>
        <v>147.14168410562536</v>
      </c>
      <c r="BF201" s="41" t="str">
        <f t="shared" si="197"/>
        <v>0,636032583950463+18,4692099102964i</v>
      </c>
      <c r="BG201" s="20">
        <f t="shared" si="198"/>
        <v>25.334113758207188</v>
      </c>
      <c r="BH201" s="43">
        <f t="shared" si="199"/>
        <v>88.027658620420382</v>
      </c>
      <c r="BI201" s="41" t="str">
        <f t="shared" si="203"/>
        <v>1,01615035518978+44,0030032372593i</v>
      </c>
      <c r="BJ201" s="20">
        <f t="shared" si="200"/>
        <v>32.871961735340903</v>
      </c>
      <c r="BK201" s="43">
        <f t="shared" si="204"/>
        <v>88.677118004721265</v>
      </c>
      <c r="BL201">
        <f t="shared" si="201"/>
        <v>25.334113758207188</v>
      </c>
      <c r="BM201" s="43">
        <f t="shared" si="202"/>
        <v>88.027658620420382</v>
      </c>
    </row>
    <row r="202" spans="14:65" x14ac:dyDescent="0.25">
      <c r="N202" s="9">
        <v>84</v>
      </c>
      <c r="O202" s="34">
        <f t="shared" si="205"/>
        <v>691.83097091893671</v>
      </c>
      <c r="P202" s="33" t="str">
        <f t="shared" si="155"/>
        <v>32,2315671197498</v>
      </c>
      <c r="Q202" s="4" t="str">
        <f t="shared" si="156"/>
        <v>1+1,62124357852733i</v>
      </c>
      <c r="R202" s="4">
        <f t="shared" si="168"/>
        <v>1.9048440201014105</v>
      </c>
      <c r="S202" s="4">
        <f t="shared" si="169"/>
        <v>1.0181078049564316</v>
      </c>
      <c r="T202" s="4" t="str">
        <f t="shared" si="157"/>
        <v>1+0,00195610598618834i</v>
      </c>
      <c r="U202" s="4">
        <f t="shared" si="170"/>
        <v>1.0000019131734845</v>
      </c>
      <c r="V202" s="4">
        <f t="shared" si="171"/>
        <v>1.9561034912782774E-3</v>
      </c>
      <c r="W202" t="str">
        <f t="shared" si="158"/>
        <v>1-0,011532597650997i</v>
      </c>
      <c r="X202" s="4">
        <f t="shared" si="172"/>
        <v>1.000066498193285</v>
      </c>
      <c r="Y202" s="4">
        <f t="shared" si="173"/>
        <v>-1.1532086410189442E-2</v>
      </c>
      <c r="Z202" t="str">
        <f t="shared" si="159"/>
        <v>0,999990110948506+0,0149507090526853i</v>
      </c>
      <c r="AA202" s="4">
        <f t="shared" si="174"/>
        <v>1.0001018676594817</v>
      </c>
      <c r="AB202" s="4">
        <f t="shared" si="175"/>
        <v>1.494974307286946E-2</v>
      </c>
      <c r="AC202" s="47" t="str">
        <f t="shared" si="176"/>
        <v>8,52692863375302-14,6146251866763i</v>
      </c>
      <c r="AD202" s="20">
        <f t="shared" si="177"/>
        <v>24.568149484975869</v>
      </c>
      <c r="AE202" s="43">
        <f t="shared" si="178"/>
        <v>-59.738500902155145</v>
      </c>
      <c r="AF202" t="str">
        <f t="shared" si="160"/>
        <v>77,9756878975879</v>
      </c>
      <c r="AG202" t="str">
        <f t="shared" si="161"/>
        <v>1+1,65693683535954i</v>
      </c>
      <c r="AH202">
        <f t="shared" si="179"/>
        <v>1.9353138444116207</v>
      </c>
      <c r="AI202">
        <f t="shared" si="180"/>
        <v>1.0277901853419333</v>
      </c>
      <c r="AJ202" t="str">
        <f t="shared" si="162"/>
        <v>1+0,00195610598618834i</v>
      </c>
      <c r="AK202">
        <f t="shared" si="181"/>
        <v>1.0000019131734845</v>
      </c>
      <c r="AL202">
        <f t="shared" si="182"/>
        <v>1.9561034912782774E-3</v>
      </c>
      <c r="AM202" t="str">
        <f t="shared" si="163"/>
        <v>1-0,00487199178763302i</v>
      </c>
      <c r="AN202">
        <f t="shared" si="183"/>
        <v>1.0000118680815637</v>
      </c>
      <c r="AO202">
        <f t="shared" si="184"/>
        <v>-4.8719532404893143E-3</v>
      </c>
      <c r="AP202" s="41" t="str">
        <f t="shared" si="185"/>
        <v>20,7184477587518-34,5565274641466i</v>
      </c>
      <c r="AQ202">
        <f t="shared" si="186"/>
        <v>32.104275929580538</v>
      </c>
      <c r="AR202" s="43">
        <f t="shared" si="187"/>
        <v>-59.055105729385481</v>
      </c>
      <c r="AS202" t="str">
        <f t="shared" si="164"/>
        <v>-0,0000166666666666667</v>
      </c>
      <c r="AT202" t="str">
        <f t="shared" si="165"/>
        <v>0,0000297632393054035i</v>
      </c>
      <c r="AU202">
        <f t="shared" si="188"/>
        <v>2.9763239305403499E-5</v>
      </c>
      <c r="AV202">
        <f t="shared" si="189"/>
        <v>1.5707963267948966</v>
      </c>
      <c r="AW202" t="str">
        <f t="shared" si="166"/>
        <v>1+0,0111393193703326i</v>
      </c>
      <c r="AX202">
        <f t="shared" si="190"/>
        <v>1.0000620402935181</v>
      </c>
      <c r="AY202">
        <f t="shared" si="191"/>
        <v>1.1138858665911237E-2</v>
      </c>
      <c r="AZ202" t="str">
        <f t="shared" si="167"/>
        <v>1+1,62278552614185i</v>
      </c>
      <c r="BA202">
        <f t="shared" si="192"/>
        <v>1.9061565685576518</v>
      </c>
      <c r="BB202">
        <f t="shared" si="193"/>
        <v>1.0185324750165139</v>
      </c>
      <c r="BC202" s="41" t="str">
        <f t="shared" si="194"/>
        <v>-0,902369437925877+0,570026671714546i</v>
      </c>
      <c r="BD202">
        <f t="shared" si="195"/>
        <v>0.56600360939298489</v>
      </c>
      <c r="BE202" s="43">
        <f t="shared" si="196"/>
        <v>147.71940252531076</v>
      </c>
      <c r="BF202" s="41" t="str">
        <f t="shared" si="197"/>
        <v>0,636286355042888+18,0483678642442i</v>
      </c>
      <c r="BG202" s="20">
        <f t="shared" si="198"/>
        <v>25.13415309436887</v>
      </c>
      <c r="BH202" s="43">
        <f t="shared" si="199"/>
        <v>87.980901623155617</v>
      </c>
      <c r="BI202" s="41" t="str">
        <f t="shared" si="203"/>
        <v>1,00244827763828+42,9928220835051i</v>
      </c>
      <c r="BJ202" s="20">
        <f t="shared" si="200"/>
        <v>32.670279538973531</v>
      </c>
      <c r="BK202" s="43">
        <f t="shared" si="204"/>
        <v>88.664296795925281</v>
      </c>
      <c r="BL202">
        <f t="shared" si="201"/>
        <v>25.13415309436887</v>
      </c>
      <c r="BM202" s="43">
        <f t="shared" si="202"/>
        <v>87.980901623155617</v>
      </c>
    </row>
    <row r="203" spans="14:65" x14ac:dyDescent="0.25">
      <c r="N203" s="9">
        <v>85</v>
      </c>
      <c r="O203" s="34">
        <f t="shared" si="205"/>
        <v>707.94578438413873</v>
      </c>
      <c r="P203" s="33" t="str">
        <f t="shared" si="155"/>
        <v>32,2315671197498</v>
      </c>
      <c r="Q203" s="4" t="str">
        <f t="shared" si="156"/>
        <v>1+1,65900719268719i</v>
      </c>
      <c r="R203" s="4">
        <f t="shared" si="168"/>
        <v>1.9370866953721591</v>
      </c>
      <c r="S203" s="4">
        <f t="shared" si="169"/>
        <v>1.0283424469692106</v>
      </c>
      <c r="T203" s="4" t="str">
        <f t="shared" si="157"/>
        <v>1+0,00200166954782497i</v>
      </c>
      <c r="U203" s="4">
        <f t="shared" si="170"/>
        <v>1.0000020033384827</v>
      </c>
      <c r="V203" s="4">
        <f t="shared" si="171"/>
        <v>2.0016668744809625E-3</v>
      </c>
      <c r="W203" t="str">
        <f t="shared" si="158"/>
        <v>1-0,0118012263590588i</v>
      </c>
      <c r="X203" s="4">
        <f t="shared" si="172"/>
        <v>1.0000696320474778</v>
      </c>
      <c r="Y203" s="4">
        <f t="shared" si="173"/>
        <v>-1.1800678556723867E-2</v>
      </c>
      <c r="Z203" t="str">
        <f t="shared" si="159"/>
        <v>0,999989644891867+0,0152989558032413i</v>
      </c>
      <c r="AA203" s="4">
        <f t="shared" si="174"/>
        <v>1.0001066682807549</v>
      </c>
      <c r="AB203" s="4">
        <f t="shared" si="175"/>
        <v>1.5297920743167725E-2</v>
      </c>
      <c r="AC203" s="47" t="str">
        <f t="shared" si="176"/>
        <v>8,2292042030592-14,4611091786382i</v>
      </c>
      <c r="AD203" s="20">
        <f t="shared" si="177"/>
        <v>24.422343005782167</v>
      </c>
      <c r="AE203" s="43">
        <f t="shared" si="178"/>
        <v>-60.357630412192471</v>
      </c>
      <c r="AF203" t="str">
        <f t="shared" si="160"/>
        <v>77,9756878975879</v>
      </c>
      <c r="AG203" t="str">
        <f t="shared" si="161"/>
        <v>1+1,69553185227526i</v>
      </c>
      <c r="AH203">
        <f t="shared" si="179"/>
        <v>1.9684583465443142</v>
      </c>
      <c r="AI203">
        <f t="shared" si="180"/>
        <v>1.0379213886888738</v>
      </c>
      <c r="AJ203" t="str">
        <f t="shared" si="162"/>
        <v>1+0,00200166954782497i</v>
      </c>
      <c r="AK203">
        <f t="shared" si="181"/>
        <v>1.0000020033384827</v>
      </c>
      <c r="AL203">
        <f t="shared" si="182"/>
        <v>2.0016668744809625E-3</v>
      </c>
      <c r="AM203" t="str">
        <f t="shared" si="163"/>
        <v>1-0,00498547505473426i</v>
      </c>
      <c r="AN203">
        <f t="shared" si="183"/>
        <v>1.0000124274035405</v>
      </c>
      <c r="AO203">
        <f t="shared" si="184"/>
        <v>-4.9854337507533398E-3</v>
      </c>
      <c r="AP203" s="41" t="str">
        <f t="shared" si="185"/>
        <v>20,0220425478287-34,1806751744079i</v>
      </c>
      <c r="AQ203">
        <f t="shared" si="186"/>
        <v>31.956785051371924</v>
      </c>
      <c r="AR203" s="43">
        <f t="shared" si="187"/>
        <v>-59.639472287291248</v>
      </c>
      <c r="AS203" t="str">
        <f t="shared" si="164"/>
        <v>-0,0000166666666666667</v>
      </c>
      <c r="AT203" t="str">
        <f t="shared" si="165"/>
        <v>0,0000304565142087946i</v>
      </c>
      <c r="AU203">
        <f t="shared" si="188"/>
        <v>3.0456514208794601E-5</v>
      </c>
      <c r="AV203">
        <f t="shared" si="189"/>
        <v>1.5707963267948966</v>
      </c>
      <c r="AW203" t="str">
        <f t="shared" si="166"/>
        <v>1+0,0113987874504386i</v>
      </c>
      <c r="AX203">
        <f t="shared" si="190"/>
        <v>1.0000649640675052</v>
      </c>
      <c r="AY203">
        <f t="shared" si="191"/>
        <v>1.1398293798489025E-2</v>
      </c>
      <c r="AZ203" t="str">
        <f t="shared" si="167"/>
        <v>1+1,66058505687559i</v>
      </c>
      <c r="BA203">
        <f t="shared" si="192"/>
        <v>1.9384382195774272</v>
      </c>
      <c r="BB203">
        <f t="shared" si="193"/>
        <v>1.0287626591235435</v>
      </c>
      <c r="BC203" s="41" t="str">
        <f t="shared" si="194"/>
        <v>-0,902364161627779+0,557514162937293i</v>
      </c>
      <c r="BD203">
        <f t="shared" si="195"/>
        <v>0.51184609666023351</v>
      </c>
      <c r="BE203" s="43">
        <f t="shared" si="196"/>
        <v>148.29068436013128</v>
      </c>
      <c r="BF203" s="41" t="str">
        <f t="shared" si="197"/>
        <v>0,636534227315969+17,6370845530982i</v>
      </c>
      <c r="BG203" s="20">
        <f t="shared" si="198"/>
        <v>24.934189102442378</v>
      </c>
      <c r="BH203" s="43">
        <f t="shared" si="199"/>
        <v>87.933053947938802</v>
      </c>
      <c r="BI203" s="41" t="str">
        <f t="shared" si="203"/>
        <v>0,989036870744368+42,0059885889736i</v>
      </c>
      <c r="BJ203" s="20">
        <f t="shared" si="200"/>
        <v>32.468631148032159</v>
      </c>
      <c r="BK203" s="43">
        <f t="shared" si="204"/>
        <v>88.651212072840025</v>
      </c>
      <c r="BL203">
        <f t="shared" si="201"/>
        <v>24.934189102442378</v>
      </c>
      <c r="BM203" s="43">
        <f t="shared" si="202"/>
        <v>87.933053947938802</v>
      </c>
    </row>
    <row r="204" spans="14:65" x14ac:dyDescent="0.25">
      <c r="N204" s="9">
        <v>86</v>
      </c>
      <c r="O204" s="34">
        <f t="shared" si="205"/>
        <v>724.43596007499025</v>
      </c>
      <c r="P204" s="33" t="str">
        <f t="shared" si="155"/>
        <v>32,2315671197498</v>
      </c>
      <c r="Q204" s="4" t="str">
        <f t="shared" si="156"/>
        <v>1+1,69765043442017i</v>
      </c>
      <c r="R204" s="4">
        <f t="shared" si="168"/>
        <v>1.9702834815038652</v>
      </c>
      <c r="S204" s="4">
        <f t="shared" si="169"/>
        <v>1.0384676373477513</v>
      </c>
      <c r="T204" s="4" t="str">
        <f t="shared" si="157"/>
        <v>1+0,00204829442115108i</v>
      </c>
      <c r="U204" s="4">
        <f t="shared" si="170"/>
        <v>1.0000020977528175</v>
      </c>
      <c r="V204" s="4">
        <f t="shared" si="171"/>
        <v>2.048291556611691E-3</v>
      </c>
      <c r="W204" t="str">
        <f t="shared" si="158"/>
        <v>1-0,0120761122335437i</v>
      </c>
      <c r="X204" s="4">
        <f t="shared" si="172"/>
        <v>1.0000729135851432</v>
      </c>
      <c r="Y204" s="4">
        <f t="shared" si="173"/>
        <v>-1.2075525255077692E-2</v>
      </c>
      <c r="Z204" t="str">
        <f t="shared" si="159"/>
        <v>0,999989156870656+0,0156553142626698i</v>
      </c>
      <c r="AA204" s="4">
        <f t="shared" si="174"/>
        <v>1.000111695123874</v>
      </c>
      <c r="AB204" s="4">
        <f t="shared" si="175"/>
        <v>1.5654205182492057E-2</v>
      </c>
      <c r="AC204" s="47" t="str">
        <f t="shared" si="176"/>
        <v>7,93781368155733-14,3032645217454i</v>
      </c>
      <c r="AD204" s="20">
        <f t="shared" si="177"/>
        <v>24.274735507636692</v>
      </c>
      <c r="AE204" s="43">
        <f t="shared" si="178"/>
        <v>-60.97125084065047</v>
      </c>
      <c r="AF204" t="str">
        <f t="shared" si="160"/>
        <v>77,9756878975879</v>
      </c>
      <c r="AG204" t="str">
        <f t="shared" si="161"/>
        <v>1+1,73502586262208i</v>
      </c>
      <c r="AH204">
        <f t="shared" si="179"/>
        <v>2.0025770257264748</v>
      </c>
      <c r="AI204">
        <f t="shared" si="180"/>
        <v>1.047940357912287</v>
      </c>
      <c r="AJ204" t="str">
        <f t="shared" si="162"/>
        <v>1+0,00204829442115108i</v>
      </c>
      <c r="AK204">
        <f t="shared" si="181"/>
        <v>1.0000020977528175</v>
      </c>
      <c r="AL204">
        <f t="shared" si="182"/>
        <v>2.048291556611691E-3</v>
      </c>
      <c r="AM204" t="str">
        <f t="shared" si="163"/>
        <v>1-0,00510160168670008i</v>
      </c>
      <c r="AN204">
        <f t="shared" si="183"/>
        <v>1.0000130130852147</v>
      </c>
      <c r="AO204">
        <f t="shared" si="184"/>
        <v>-5.1015574287182463E-3</v>
      </c>
      <c r="AP204" s="41" t="str">
        <f t="shared" si="185"/>
        <v>19,3409810017993-33,795185980998i</v>
      </c>
      <c r="AQ204">
        <f t="shared" si="186"/>
        <v>31.807530956165341</v>
      </c>
      <c r="AR204" s="43">
        <f t="shared" si="187"/>
        <v>-60.217498938006031</v>
      </c>
      <c r="AS204" t="str">
        <f t="shared" si="164"/>
        <v>-0,0000166666666666667</v>
      </c>
      <c r="AT204" t="str">
        <f t="shared" si="165"/>
        <v>0,0000311659375591586i</v>
      </c>
      <c r="AU204">
        <f t="shared" si="188"/>
        <v>3.1165937559158602E-5</v>
      </c>
      <c r="AV204">
        <f t="shared" si="189"/>
        <v>1.5707963267948966</v>
      </c>
      <c r="AW204" t="str">
        <f t="shared" si="166"/>
        <v>1+0,0116642993185316i</v>
      </c>
      <c r="AX204">
        <f t="shared" si="190"/>
        <v>1.0000680256255532</v>
      </c>
      <c r="AY204">
        <f t="shared" si="191"/>
        <v>1.1663770362880795E-2</v>
      </c>
      <c r="AZ204" t="str">
        <f t="shared" si="167"/>
        <v>1+1,69926505178693i</v>
      </c>
      <c r="BA204">
        <f t="shared" si="192"/>
        <v>1.9716748505330279</v>
      </c>
      <c r="BB204">
        <f t="shared" si="193"/>
        <v>1.0388832661337937</v>
      </c>
      <c r="BC204" s="41" t="str">
        <f t="shared" si="194"/>
        <v>-0,902358636731552+0,545297249879133i</v>
      </c>
      <c r="BD204">
        <f t="shared" si="195"/>
        <v>0.45948616247770435</v>
      </c>
      <c r="BE204" s="43">
        <f t="shared" si="196"/>
        <v>148.85534174122981</v>
      </c>
      <c r="BF204" s="41" t="str">
        <f t="shared" si="197"/>
        <v>0,636776075682404+17,2351422452591i</v>
      </c>
      <c r="BG204" s="20">
        <f t="shared" si="198"/>
        <v>24.734221670114387</v>
      </c>
      <c r="BH204" s="43">
        <f t="shared" si="199"/>
        <v>87.884090900579338</v>
      </c>
      <c r="BI204" s="41" t="str">
        <f t="shared" si="203"/>
        <v>0,975920724757575+41,0419617001483i</v>
      </c>
      <c r="BJ204" s="20">
        <f t="shared" si="200"/>
        <v>32.267017118643039</v>
      </c>
      <c r="BK204" s="43">
        <f t="shared" si="204"/>
        <v>88.637842803223762</v>
      </c>
      <c r="BL204">
        <f t="shared" si="201"/>
        <v>24.734221670114387</v>
      </c>
      <c r="BM204" s="43">
        <f t="shared" si="202"/>
        <v>87.884090900579338</v>
      </c>
    </row>
    <row r="205" spans="14:65" x14ac:dyDescent="0.25">
      <c r="N205" s="9">
        <v>87</v>
      </c>
      <c r="O205" s="34">
        <f t="shared" si="205"/>
        <v>741.31024130091828</v>
      </c>
      <c r="P205" s="33" t="str">
        <f t="shared" si="155"/>
        <v>32,2315671197498</v>
      </c>
      <c r="Q205" s="4" t="str">
        <f t="shared" si="156"/>
        <v>1+1,73719379288453i</v>
      </c>
      <c r="R205" s="4">
        <f t="shared" si="168"/>
        <v>2.0044556054042553</v>
      </c>
      <c r="S205" s="4">
        <f t="shared" si="169"/>
        <v>1.0484804398553713</v>
      </c>
      <c r="T205" s="4" t="str">
        <f t="shared" si="157"/>
        <v>1+0,00209600532729166i</v>
      </c>
      <c r="U205" s="4">
        <f t="shared" si="170"/>
        <v>1.0000021966167534</v>
      </c>
      <c r="V205" s="4">
        <f t="shared" si="171"/>
        <v>2.0960022578827681E-3</v>
      </c>
      <c r="W205" t="str">
        <f t="shared" si="158"/>
        <v>1-0,0123574010225812i</v>
      </c>
      <c r="X205" s="4">
        <f t="shared" si="172"/>
        <v>1.0000763497653731</v>
      </c>
      <c r="Y205" s="4">
        <f t="shared" si="173"/>
        <v>-1.2356772066416439E-2</v>
      </c>
      <c r="Z205" t="str">
        <f t="shared" si="159"/>
        <v>0,999988645849714+0,016019973376943i</v>
      </c>
      <c r="AA205" s="4">
        <f t="shared" si="174"/>
        <v>1.0001169588479852</v>
      </c>
      <c r="AB205" s="4">
        <f t="shared" si="175"/>
        <v>1.601878498360881E-2</v>
      </c>
      <c r="AC205" s="47" t="str">
        <f t="shared" si="176"/>
        <v>7,65285613871141-14,1413953952548i</v>
      </c>
      <c r="AD205" s="20">
        <f t="shared" si="177"/>
        <v>24.12536598258982</v>
      </c>
      <c r="AE205" s="43">
        <f t="shared" si="178"/>
        <v>-61.579211682805429</v>
      </c>
      <c r="AF205" t="str">
        <f t="shared" si="160"/>
        <v>77,9756878975879</v>
      </c>
      <c r="AG205" t="str">
        <f t="shared" si="161"/>
        <v>1+1,77543980664705i</v>
      </c>
      <c r="AH205">
        <f t="shared" si="179"/>
        <v>2.0376914651209868</v>
      </c>
      <c r="AI205">
        <f t="shared" si="180"/>
        <v>1.057844359007025</v>
      </c>
      <c r="AJ205" t="str">
        <f t="shared" si="162"/>
        <v>1+0,00209600532729166i</v>
      </c>
      <c r="AK205">
        <f t="shared" si="181"/>
        <v>1.0000021966167534</v>
      </c>
      <c r="AL205">
        <f t="shared" si="182"/>
        <v>2.0960022578827681E-3</v>
      </c>
      <c r="AM205" t="str">
        <f t="shared" si="163"/>
        <v>1-0,00522043325540786i</v>
      </c>
      <c r="AN205">
        <f t="shared" si="183"/>
        <v>1.0000136263688482</v>
      </c>
      <c r="AO205">
        <f t="shared" si="184"/>
        <v>-5.2203858321608143E-3</v>
      </c>
      <c r="AP205" s="41" t="str">
        <f t="shared" si="185"/>
        <v>18,6754596923127-33,4007839621458i</v>
      </c>
      <c r="AQ205">
        <f t="shared" si="186"/>
        <v>31.656553203028128</v>
      </c>
      <c r="AR205" s="43">
        <f t="shared" si="187"/>
        <v>-60.789031145210586</v>
      </c>
      <c r="AS205" t="str">
        <f t="shared" si="164"/>
        <v>-0,0000166666666666667</v>
      </c>
      <c r="AT205" t="str">
        <f t="shared" si="165"/>
        <v>0,0000318918855021466i</v>
      </c>
      <c r="AU205">
        <f t="shared" si="188"/>
        <v>3.1891885502146601E-5</v>
      </c>
      <c r="AV205">
        <f t="shared" si="189"/>
        <v>1.5707963267948966</v>
      </c>
      <c r="AW205" t="str">
        <f t="shared" si="166"/>
        <v>1+0,0119359957525185i</v>
      </c>
      <c r="AX205">
        <f t="shared" si="190"/>
        <v>1.0000712314603415</v>
      </c>
      <c r="AY205">
        <f t="shared" si="191"/>
        <v>1.1935428968507371E-2</v>
      </c>
      <c r="AZ205" t="str">
        <f t="shared" si="167"/>
        <v>1+1,73884601952116i</v>
      </c>
      <c r="BA205">
        <f t="shared" si="192"/>
        <v>2.0058877036376144</v>
      </c>
      <c r="BB205">
        <f t="shared" si="193"/>
        <v>1.0488913686493955</v>
      </c>
      <c r="BC205" s="41" t="str">
        <f t="shared" si="194"/>
        <v>-0,902352851527494+0,533369454565663i</v>
      </c>
      <c r="BD205">
        <f t="shared" si="195"/>
        <v>0.40888470313685699</v>
      </c>
      <c r="BE205" s="43">
        <f t="shared" si="196"/>
        <v>149.41319888473726</v>
      </c>
      <c r="BF205" s="41" t="str">
        <f t="shared" si="197"/>
        <v>0,637011789668502+16,8423281640599i</v>
      </c>
      <c r="BG205" s="20">
        <f t="shared" si="198"/>
        <v>24.534250685726661</v>
      </c>
      <c r="BH205" s="43">
        <f t="shared" si="199"/>
        <v>87.833987201931834</v>
      </c>
      <c r="BI205" s="41" t="str">
        <f t="shared" si="203"/>
        <v>0,963103617010113+40,1002124013479i</v>
      </c>
      <c r="BJ205" s="20">
        <f t="shared" si="200"/>
        <v>32.065437906164988</v>
      </c>
      <c r="BK205" s="43">
        <f t="shared" si="204"/>
        <v>88.624167739526669</v>
      </c>
      <c r="BL205">
        <f t="shared" si="201"/>
        <v>24.534250685726661</v>
      </c>
      <c r="BM205" s="43">
        <f t="shared" si="202"/>
        <v>87.833987201931834</v>
      </c>
    </row>
    <row r="206" spans="14:65" x14ac:dyDescent="0.25">
      <c r="N206" s="9">
        <v>88</v>
      </c>
      <c r="O206" s="34">
        <f t="shared" si="205"/>
        <v>758.57757502918378</v>
      </c>
      <c r="P206" s="33" t="str">
        <f t="shared" si="155"/>
        <v>32,2315671197498</v>
      </c>
      <c r="Q206" s="4" t="str">
        <f t="shared" si="156"/>
        <v>1+1,77765823449237i</v>
      </c>
      <c r="R206" s="4">
        <f t="shared" si="168"/>
        <v>2.0396246710261496</v>
      </c>
      <c r="S206" s="4">
        <f t="shared" si="169"/>
        <v>1.0583781320605492</v>
      </c>
      <c r="T206" s="4" t="str">
        <f t="shared" si="157"/>
        <v>1+0,00214482756320068i</v>
      </c>
      <c r="U206" s="4">
        <f t="shared" si="170"/>
        <v>1.0000023001399927</v>
      </c>
      <c r="V206" s="4">
        <f t="shared" si="171"/>
        <v>2.1448242742702051E-3</v>
      </c>
      <c r="W206" t="str">
        <f t="shared" si="158"/>
        <v>1-0,0126452418692104i</v>
      </c>
      <c r="X206" s="4">
        <f t="shared" si="172"/>
        <v>1.0000799478751341</v>
      </c>
      <c r="Y206" s="4">
        <f t="shared" si="173"/>
        <v>-1.2644567933447442E-2</v>
      </c>
      <c r="Z206" t="str">
        <f t="shared" si="159"/>
        <v>0,999988110745096+0,01639312649315i</v>
      </c>
      <c r="AA206" s="4">
        <f t="shared" si="174"/>
        <v>1.0001224706143577</v>
      </c>
      <c r="AB206" s="4">
        <f t="shared" si="175"/>
        <v>1.6391853115150994E-2</v>
      </c>
      <c r="AC206" s="47" t="str">
        <f t="shared" si="176"/>
        <v>7,37441298800042-13,9758049609933i</v>
      </c>
      <c r="AD206" s="20">
        <f t="shared" si="177"/>
        <v>23.974273972513039</v>
      </c>
      <c r="AE206" s="43">
        <f t="shared" si="178"/>
        <v>-62.18137509554581</v>
      </c>
      <c r="AF206" t="str">
        <f t="shared" si="160"/>
        <v>77,9756878975879</v>
      </c>
      <c r="AG206" t="str">
        <f t="shared" si="161"/>
        <v>1+1,81679511235822i</v>
      </c>
      <c r="AH206">
        <f t="shared" si="179"/>
        <v>2.0738236377013153</v>
      </c>
      <c r="AI206">
        <f t="shared" si="180"/>
        <v>1.0676308707463673</v>
      </c>
      <c r="AJ206" t="str">
        <f t="shared" si="162"/>
        <v>1+0,00214482756320068i</v>
      </c>
      <c r="AK206">
        <f t="shared" si="181"/>
        <v>1.0000023001399927</v>
      </c>
      <c r="AL206">
        <f t="shared" si="182"/>
        <v>2.1448242742702051E-3</v>
      </c>
      <c r="AM206" t="str">
        <f t="shared" si="163"/>
        <v>1-0,00534203276692827i</v>
      </c>
      <c r="AN206">
        <f t="shared" si="183"/>
        <v>1.0000142685552456</v>
      </c>
      <c r="AO206">
        <f t="shared" si="184"/>
        <v>-5.3419819520427025E-3</v>
      </c>
      <c r="AP206" s="41" t="str">
        <f t="shared" si="185"/>
        <v>18,0256341406646-32,9981882790273i</v>
      </c>
      <c r="AQ206">
        <f t="shared" si="186"/>
        <v>31.503891802103496</v>
      </c>
      <c r="AR206" s="43">
        <f t="shared" si="187"/>
        <v>-61.353926613018153</v>
      </c>
      <c r="AS206" t="str">
        <f t="shared" si="164"/>
        <v>-0,0000166666666666667</v>
      </c>
      <c r="AT206" t="str">
        <f t="shared" si="165"/>
        <v>0,0000326347429449668i</v>
      </c>
      <c r="AU206">
        <f t="shared" si="188"/>
        <v>3.2634742944966798E-5</v>
      </c>
      <c r="AV206">
        <f t="shared" si="189"/>
        <v>1.5707963267948966</v>
      </c>
      <c r="AW206" t="str">
        <f t="shared" si="166"/>
        <v>1+0,0122140208094451i</v>
      </c>
      <c r="AX206">
        <f t="shared" si="190"/>
        <v>1.0000745883704543</v>
      </c>
      <c r="AY206">
        <f t="shared" si="191"/>
        <v>1.2213413491881616E-2</v>
      </c>
      <c r="AZ206" t="str">
        <f t="shared" si="167"/>
        <v>1+1,77934894643129i</v>
      </c>
      <c r="BA206">
        <f t="shared" si="192"/>
        <v>2.0410983986976574</v>
      </c>
      <c r="BB206">
        <f t="shared" si="193"/>
        <v>1.0587842530474516</v>
      </c>
      <c r="BC206" s="41" t="str">
        <f t="shared" si="194"/>
        <v>-0,902346793754679+0,521724452287574i</v>
      </c>
      <c r="BD206">
        <f t="shared" si="195"/>
        <v>0.36000206547618763</v>
      </c>
      <c r="BE206" s="43">
        <f t="shared" si="196"/>
        <v>149.9640920679974</v>
      </c>
      <c r="BF206" s="41" t="str">
        <f t="shared" si="197"/>
        <v>0,637241273007149+16,4584343737999i</v>
      </c>
      <c r="BG206" s="20">
        <f t="shared" si="198"/>
        <v>24.334276037989206</v>
      </c>
      <c r="BH206" s="43">
        <f t="shared" si="199"/>
        <v>87.782716972451595</v>
      </c>
      <c r="BI206" s="41" t="str">
        <f t="shared" si="203"/>
        <v>0,950588534134184+39,1802234924679i</v>
      </c>
      <c r="BJ206" s="20">
        <f t="shared" si="200"/>
        <v>31.863893867579669</v>
      </c>
      <c r="BK206" s="43">
        <f t="shared" si="204"/>
        <v>88.610165454979253</v>
      </c>
      <c r="BL206">
        <f t="shared" si="201"/>
        <v>24.334276037989206</v>
      </c>
      <c r="BM206" s="43">
        <f t="shared" si="202"/>
        <v>87.782716972451595</v>
      </c>
    </row>
    <row r="207" spans="14:65" x14ac:dyDescent="0.25">
      <c r="N207" s="9">
        <v>89</v>
      </c>
      <c r="O207" s="34">
        <f t="shared" si="205"/>
        <v>776.24711662869231</v>
      </c>
      <c r="P207" s="33" t="str">
        <f t="shared" si="155"/>
        <v>32,2315671197498</v>
      </c>
      <c r="Q207" s="4" t="str">
        <f t="shared" si="156"/>
        <v>1+1,81906521402622i</v>
      </c>
      <c r="R207" s="4">
        <f t="shared" si="168"/>
        <v>2.0758126728778437</v>
      </c>
      <c r="S207" s="4">
        <f t="shared" si="169"/>
        <v>1.068158204230468</v>
      </c>
      <c r="T207" s="4" t="str">
        <f t="shared" si="157"/>
        <v>1+0,00219478701507387i</v>
      </c>
      <c r="U207" s="4">
        <f t="shared" si="170"/>
        <v>1.0000024085421202</v>
      </c>
      <c r="V207" s="4">
        <f t="shared" si="171"/>
        <v>2.194783490921831E-3</v>
      </c>
      <c r="W207" t="str">
        <f t="shared" si="158"/>
        <v>1-0,0129397873904582i</v>
      </c>
      <c r="X207" s="4">
        <f t="shared" si="172"/>
        <v>1.0000837155447089</v>
      </c>
      <c r="Y207" s="4">
        <f t="shared" si="173"/>
        <v>-1.2939065258542437E-2</v>
      </c>
      <c r="Z207" t="str">
        <f t="shared" si="159"/>
        <v>0,999987550421775+0,0167749714620124i</v>
      </c>
      <c r="AA207" s="4">
        <f t="shared" si="174"/>
        <v>1.0001282421100273</v>
      </c>
      <c r="AB207" s="4">
        <f t="shared" si="175"/>
        <v>1.677360702232928E-2</v>
      </c>
      <c r="AC207" s="47" t="str">
        <f t="shared" si="176"/>
        <v>7,10254847468921-13,8067942608586i</v>
      </c>
      <c r="AD207" s="20">
        <f t="shared" si="177"/>
        <v>23.821499462571602</v>
      </c>
      <c r="AE207" s="43">
        <f t="shared" si="178"/>
        <v>-62.777615843453205</v>
      </c>
      <c r="AF207" t="str">
        <f t="shared" si="160"/>
        <v>77,9756878975879</v>
      </c>
      <c r="AG207" t="str">
        <f t="shared" si="161"/>
        <v>1+1,85911370688609i</v>
      </c>
      <c r="AH207">
        <f t="shared" si="179"/>
        <v>2.1109959202072699</v>
      </c>
      <c r="AI207">
        <f t="shared" si="180"/>
        <v>1.0772975828638629</v>
      </c>
      <c r="AJ207" t="str">
        <f t="shared" si="162"/>
        <v>1+0,00219478701507387i</v>
      </c>
      <c r="AK207">
        <f t="shared" si="181"/>
        <v>1.0000024085421202</v>
      </c>
      <c r="AL207">
        <f t="shared" si="182"/>
        <v>2.194783490921831E-3</v>
      </c>
      <c r="AM207" t="str">
        <f t="shared" si="163"/>
        <v>1-0,00546646469493187i</v>
      </c>
      <c r="AN207">
        <f t="shared" si="183"/>
        <v>1.0000149410065136</v>
      </c>
      <c r="AO207">
        <f t="shared" si="184"/>
        <v>-5.4664102458449274E-3</v>
      </c>
      <c r="AP207" s="41" t="str">
        <f t="shared" si="185"/>
        <v>17,3916201389927-32,5881107030235i</v>
      </c>
      <c r="AQ207">
        <f t="shared" si="186"/>
        <v>31.349587111190612</v>
      </c>
      <c r="AR207" s="43">
        <f t="shared" si="187"/>
        <v>-61.912055182943519</v>
      </c>
      <c r="AS207" t="str">
        <f t="shared" si="164"/>
        <v>-0,0000166666666666667</v>
      </c>
      <c r="AT207" t="str">
        <f t="shared" si="165"/>
        <v>0,0000333949037604683i</v>
      </c>
      <c r="AU207">
        <f t="shared" si="188"/>
        <v>3.3394903760468297E-5</v>
      </c>
      <c r="AV207">
        <f t="shared" si="189"/>
        <v>1.5707963267948966</v>
      </c>
      <c r="AW207" t="str">
        <f t="shared" si="166"/>
        <v>1+0,0124985219018765i</v>
      </c>
      <c r="AX207">
        <f t="shared" si="190"/>
        <v>1.0000781034747894</v>
      </c>
      <c r="AY207">
        <f t="shared" si="191"/>
        <v>1.2497871152127631E-2</v>
      </c>
      <c r="AZ207" t="str">
        <f t="shared" si="167"/>
        <v>1+1,82079530770528i</v>
      </c>
      <c r="BA207">
        <f t="shared" si="192"/>
        <v>2.0773289466431559</v>
      </c>
      <c r="BB207">
        <f t="shared" si="193"/>
        <v>1.0685594183416101</v>
      </c>
      <c r="BC207" s="41" t="str">
        <f t="shared" si="194"/>
        <v>-0,902340450574997+0,510356068245108i</v>
      </c>
      <c r="BD207">
        <f t="shared" si="195"/>
        <v>0.31279815309288661</v>
      </c>
      <c r="BE207" s="43">
        <f t="shared" si="196"/>
        <v>150.50786956001315</v>
      </c>
      <c r="BF207" s="41" t="str">
        <f t="shared" si="197"/>
        <v>0,637464443159097+16,0832576684021i</v>
      </c>
      <c r="BG207" s="20">
        <f t="shared" si="198"/>
        <v>24.134297615664487</v>
      </c>
      <c r="BH207" s="43">
        <f t="shared" si="199"/>
        <v>87.730253716559929</v>
      </c>
      <c r="BI207" s="41" t="str">
        <f t="shared" si="203"/>
        <v>0,938377697483533+38,2814893697029i</v>
      </c>
      <c r="BJ207" s="20">
        <f t="shared" si="200"/>
        <v>31.662385264283511</v>
      </c>
      <c r="BK207" s="43">
        <f t="shared" si="204"/>
        <v>88.595814377069615</v>
      </c>
      <c r="BL207">
        <f t="shared" si="201"/>
        <v>24.134297615664487</v>
      </c>
      <c r="BM207" s="43">
        <f t="shared" si="202"/>
        <v>87.730253716559929</v>
      </c>
    </row>
    <row r="208" spans="14:65" x14ac:dyDescent="0.25">
      <c r="N208" s="9">
        <v>90</v>
      </c>
      <c r="O208" s="34">
        <f t="shared" si="205"/>
        <v>794.32823472428208</v>
      </c>
      <c r="P208" s="33" t="str">
        <f t="shared" si="155"/>
        <v>32,2315671197498</v>
      </c>
      <c r="Q208" s="4" t="str">
        <f t="shared" si="156"/>
        <v>1+1,86143668601472i</v>
      </c>
      <c r="R208" s="4">
        <f t="shared" si="168"/>
        <v>2.1130420100039333</v>
      </c>
      <c r="S208" s="4">
        <f t="shared" si="169"/>
        <v>1.0778183574734104</v>
      </c>
      <c r="T208" s="4" t="str">
        <f t="shared" si="157"/>
        <v>1+0,00224591017207388i</v>
      </c>
      <c r="U208" s="4">
        <f t="shared" si="170"/>
        <v>1.0000025220530702</v>
      </c>
      <c r="V208" s="4">
        <f t="shared" si="171"/>
        <v>2.2459063958774504E-3</v>
      </c>
      <c r="W208" t="str">
        <f t="shared" si="158"/>
        <v>1-0,0132411937582587i</v>
      </c>
      <c r="X208" s="4">
        <f t="shared" si="172"/>
        <v>1.0000876607638671</v>
      </c>
      <c r="Y208" s="4">
        <f t="shared" si="173"/>
        <v>-1.3240419983633088E-2</v>
      </c>
      <c r="Z208" t="str">
        <f t="shared" si="159"/>
        <v>0,99998696369123+0,0171657107427869i</v>
      </c>
      <c r="AA208" s="4">
        <f t="shared" si="174"/>
        <v>1.0001342855725477</v>
      </c>
      <c r="AB208" s="4">
        <f t="shared" si="175"/>
        <v>1.7164248729901205E-2</v>
      </c>
      <c r="AC208" s="47" t="str">
        <f t="shared" si="176"/>
        <v>6,83731023286671-13,6346611848032i</v>
      </c>
      <c r="AD208" s="20">
        <f t="shared" si="177"/>
        <v>23.66708277789041</v>
      </c>
      <c r="AE208" s="43">
        <f t="shared" si="178"/>
        <v>-63.367821202062736</v>
      </c>
      <c r="AF208" t="str">
        <f t="shared" si="160"/>
        <v>77,9756878975879</v>
      </c>
      <c r="AG208" t="str">
        <f t="shared" si="161"/>
        <v>1+1,90241802810964i</v>
      </c>
      <c r="AH208">
        <f t="shared" si="179"/>
        <v>2.1492311075537156</v>
      </c>
      <c r="AI208">
        <f t="shared" si="180"/>
        <v>1.0868423935320515</v>
      </c>
      <c r="AJ208" t="str">
        <f t="shared" si="162"/>
        <v>1+0,00224591017207388i</v>
      </c>
      <c r="AK208">
        <f t="shared" si="181"/>
        <v>1.0000025220530702</v>
      </c>
      <c r="AL208">
        <f t="shared" si="182"/>
        <v>2.2459063958774504E-3</v>
      </c>
      <c r="AM208" t="str">
        <f t="shared" si="163"/>
        <v>1-0,00559379501487393i</v>
      </c>
      <c r="AN208">
        <f t="shared" si="183"/>
        <v>1.0000156451489488</v>
      </c>
      <c r="AO208">
        <f t="shared" si="184"/>
        <v>-5.593736671675416E-3</v>
      </c>
      <c r="AP208" s="41" t="str">
        <f t="shared" si="185"/>
        <v>16,7734952172283-32,1712533192853i</v>
      </c>
      <c r="AQ208">
        <f t="shared" si="186"/>
        <v>31.193679735900343</v>
      </c>
      <c r="AR208" s="43">
        <f t="shared" si="187"/>
        <v>-62.463298690612497</v>
      </c>
      <c r="AS208" t="str">
        <f t="shared" si="164"/>
        <v>-0,0000166666666666667</v>
      </c>
      <c r="AT208" t="str">
        <f t="shared" si="165"/>
        <v>0,0000341727709959774i</v>
      </c>
      <c r="AU208">
        <f t="shared" si="188"/>
        <v>3.41727709959774E-5</v>
      </c>
      <c r="AV208">
        <f t="shared" si="189"/>
        <v>1.5707963267948966</v>
      </c>
      <c r="AW208" t="str">
        <f t="shared" si="166"/>
        <v>1+0,0127896498760577i</v>
      </c>
      <c r="AX208">
        <f t="shared" si="190"/>
        <v>1.0000817842276462</v>
      </c>
      <c r="AY208">
        <f t="shared" si="191"/>
        <v>1.2788952588218605E-2</v>
      </c>
      <c r="AZ208" t="str">
        <f t="shared" si="167"/>
        <v>1+1,86320707875249i</v>
      </c>
      <c r="BA208">
        <f t="shared" si="192"/>
        <v>2.1146017635274466</v>
      </c>
      <c r="BB208">
        <f t="shared" si="193"/>
        <v>1.0782145742945117</v>
      </c>
      <c r="BC208" s="41" t="str">
        <f t="shared" si="194"/>
        <v>-0,90233380854605+0,499258274271889i</v>
      </c>
      <c r="BD208">
        <f t="shared" si="195"/>
        <v>0.26723252933474156</v>
      </c>
      <c r="BE208" s="43">
        <f t="shared" si="196"/>
        <v>151.04439150887242</v>
      </c>
      <c r="BF208" s="41" t="str">
        <f t="shared" si="197"/>
        <v>0,637681230773255+15,716599462641i</v>
      </c>
      <c r="BG208" s="20">
        <f t="shared" si="198"/>
        <v>23.934315307225134</v>
      </c>
      <c r="BH208" s="43">
        <f t="shared" si="199"/>
        <v>87.67657030680968</v>
      </c>
      <c r="BI208" s="41" t="str">
        <f t="shared" si="203"/>
        <v>0,926472591359589+37,4035158089516i</v>
      </c>
      <c r="BJ208" s="20">
        <f t="shared" si="200"/>
        <v>31.460912265235073</v>
      </c>
      <c r="BK208" s="43">
        <f t="shared" si="204"/>
        <v>88.581092818259918</v>
      </c>
      <c r="BL208">
        <f t="shared" si="201"/>
        <v>23.934315307225134</v>
      </c>
      <c r="BM208" s="43">
        <f t="shared" si="202"/>
        <v>87.67657030680968</v>
      </c>
    </row>
    <row r="209" spans="14:65" x14ac:dyDescent="0.25">
      <c r="N209" s="9">
        <v>91</v>
      </c>
      <c r="O209" s="34">
        <f t="shared" si="205"/>
        <v>812.83051616409978</v>
      </c>
      <c r="P209" s="33" t="str">
        <f t="shared" si="155"/>
        <v>32,2315671197498</v>
      </c>
      <c r="Q209" s="4" t="str">
        <f t="shared" si="156"/>
        <v>1+1,90479511637317i</v>
      </c>
      <c r="R209" s="4">
        <f t="shared" si="168"/>
        <v>2.1513355004180728</v>
      </c>
      <c r="S209" s="4">
        <f t="shared" si="169"/>
        <v>1.0873565011808455</v>
      </c>
      <c r="T209" s="4" t="str">
        <f t="shared" si="157"/>
        <v>1+0,00229822414037526i</v>
      </c>
      <c r="U209" s="4">
        <f t="shared" si="170"/>
        <v>1.0000026409136125</v>
      </c>
      <c r="V209" s="4">
        <f t="shared" si="171"/>
        <v>2.2982200941084625E-3</v>
      </c>
      <c r="W209" t="str">
        <f t="shared" si="158"/>
        <v>1-0,0135496207822578i</v>
      </c>
      <c r="X209" s="4">
        <f t="shared" si="172"/>
        <v>1.0000917918987953</v>
      </c>
      <c r="Y209" s="4">
        <f t="shared" si="173"/>
        <v>-1.354879167191852E-2</v>
      </c>
      <c r="Z209" t="str">
        <f t="shared" si="159"/>
        <v>0,999986349308925+0,0175655515106123i</v>
      </c>
      <c r="AA209" s="4">
        <f t="shared" si="174"/>
        <v>1.0001406138159092</v>
      </c>
      <c r="AB209" s="4">
        <f t="shared" si="175"/>
        <v>1.7563984947446609E-2</v>
      </c>
      <c r="AC209" s="47" t="str">
        <f t="shared" si="176"/>
        <v>6,57872990307598-13,4596995128426i</v>
      </c>
      <c r="AD209" s="20">
        <f t="shared" si="177"/>
        <v>23.51106448381141</v>
      </c>
      <c r="AE209" s="43">
        <f t="shared" si="178"/>
        <v>-63.951890821212807</v>
      </c>
      <c r="AF209" t="str">
        <f t="shared" si="160"/>
        <v>77,9756878975879</v>
      </c>
      <c r="AG209" t="str">
        <f t="shared" si="161"/>
        <v>1+1,94673103655316i</v>
      </c>
      <c r="AH209">
        <f t="shared" si="179"/>
        <v>2.1885524276743613</v>
      </c>
      <c r="AI209">
        <f t="shared" si="180"/>
        <v>1.0962634061910195</v>
      </c>
      <c r="AJ209" t="str">
        <f t="shared" si="162"/>
        <v>1+0,00229822414037526i</v>
      </c>
      <c r="AK209">
        <f t="shared" si="181"/>
        <v>1.0000026409136125</v>
      </c>
      <c r="AL209">
        <f t="shared" si="182"/>
        <v>2.2982200941084625E-3</v>
      </c>
      <c r="AM209" t="str">
        <f t="shared" si="163"/>
        <v>1-0,00572409123897551i</v>
      </c>
      <c r="AN209">
        <f t="shared" si="183"/>
        <v>1.0000163824760633</v>
      </c>
      <c r="AO209">
        <f t="shared" si="184"/>
        <v>-5.7240287231672864E-3</v>
      </c>
      <c r="AP209" s="41" t="str">
        <f t="shared" si="185"/>
        <v>16,1713002351093-31,7483064127658i</v>
      </c>
      <c r="AQ209">
        <f t="shared" si="186"/>
        <v>31.036210433732631</v>
      </c>
      <c r="AR209" s="43">
        <f t="shared" si="187"/>
        <v>-63.007550785245854</v>
      </c>
      <c r="AS209" t="str">
        <f t="shared" si="164"/>
        <v>-0,0000166666666666667</v>
      </c>
      <c r="AT209" t="str">
        <f t="shared" si="165"/>
        <v>0,0000349687570869987i</v>
      </c>
      <c r="AU209">
        <f t="shared" si="188"/>
        <v>3.4968757086998698E-5</v>
      </c>
      <c r="AV209">
        <f t="shared" si="189"/>
        <v>1.5707963267948966</v>
      </c>
      <c r="AW209" t="str">
        <f t="shared" si="166"/>
        <v>1+0,0130875590918943i</v>
      </c>
      <c r="AX209">
        <f t="shared" si="190"/>
        <v>1.0000856384345211</v>
      </c>
      <c r="AY209">
        <f t="shared" si="191"/>
        <v>1.3086811937968843E-2</v>
      </c>
      <c r="AZ209" t="str">
        <f t="shared" si="167"/>
        <v>1+1,90660674685532i</v>
      </c>
      <c r="BA209">
        <f t="shared" si="192"/>
        <v>2.1529396849782456</v>
      </c>
      <c r="BB209">
        <f t="shared" si="193"/>
        <v>1.0877476388320972</v>
      </c>
      <c r="BC209" s="41" t="str">
        <f t="shared" si="194"/>
        <v>-0,902326853592729+0,488425185636336i</v>
      </c>
      <c r="BD209">
        <f t="shared" si="195"/>
        <v>0.22326451667629785</v>
      </c>
      <c r="BE209" s="43">
        <f t="shared" si="196"/>
        <v>151.57352978907272</v>
      </c>
      <c r="BF209" s="41" t="str">
        <f t="shared" si="197"/>
        <v>0,6378915790905+15,358265685888i</v>
      </c>
      <c r="BG209" s="20">
        <f t="shared" si="198"/>
        <v>23.734329000487676</v>
      </c>
      <c r="BH209" s="43">
        <f t="shared" si="199"/>
        <v>87.621638967859923</v>
      </c>
      <c r="BI209" s="41" t="str">
        <f t="shared" si="203"/>
        <v>0,91487399364488+36,545819751643i</v>
      </c>
      <c r="BJ209" s="20">
        <f t="shared" si="200"/>
        <v>31.259474950408929</v>
      </c>
      <c r="BK209" s="43">
        <f t="shared" si="204"/>
        <v>88.565979003826868</v>
      </c>
      <c r="BL209">
        <f t="shared" si="201"/>
        <v>23.734329000487676</v>
      </c>
      <c r="BM209" s="43">
        <f t="shared" si="202"/>
        <v>87.621638967859923</v>
      </c>
    </row>
    <row r="210" spans="14:65" x14ac:dyDescent="0.25">
      <c r="N210" s="9">
        <v>92</v>
      </c>
      <c r="O210" s="34">
        <f t="shared" si="205"/>
        <v>831.7637711026714</v>
      </c>
      <c r="P210" s="33" t="str">
        <f t="shared" si="155"/>
        <v>32,2315671197498</v>
      </c>
      <c r="Q210" s="4" t="str">
        <f t="shared" si="156"/>
        <v>1+1,94916349431527i</v>
      </c>
      <c r="R210" s="4">
        <f t="shared" si="168"/>
        <v>2.1907163959698921</v>
      </c>
      <c r="S210" s="4">
        <f t="shared" si="169"/>
        <v>1.0967707498222794</v>
      </c>
      <c r="T210" s="4" t="str">
        <f t="shared" si="157"/>
        <v>1+0,00235175665753647i</v>
      </c>
      <c r="U210" s="4">
        <f t="shared" si="170"/>
        <v>1.0000027653758645</v>
      </c>
      <c r="V210" s="4">
        <f t="shared" si="171"/>
        <v>2.3517523218841295E-3</v>
      </c>
      <c r="W210" t="str">
        <f t="shared" si="158"/>
        <v>1-0,0138652319945461i</v>
      </c>
      <c r="X210" s="4">
        <f t="shared" si="172"/>
        <v>1.0000961177098242</v>
      </c>
      <c r="Y210" s="4">
        <f t="shared" si="173"/>
        <v>-1.3864343591422794E-2</v>
      </c>
      <c r="Z210" t="str">
        <f t="shared" si="159"/>
        <v>0,999985705971675+0,0179747057663562i</v>
      </c>
      <c r="AA210" s="4">
        <f t="shared" si="174"/>
        <v>1.0001472402576814</v>
      </c>
      <c r="AB210" s="4">
        <f t="shared" si="175"/>
        <v>1.7973027176994706E-2</v>
      </c>
      <c r="AC210" s="47" t="str">
        <f t="shared" si="176"/>
        <v>6,32682380186769-13,2821980336139i</v>
      </c>
      <c r="AD210" s="20">
        <f t="shared" si="177"/>
        <v>23.353485290084496</v>
      </c>
      <c r="AE210" s="43">
        <f t="shared" si="178"/>
        <v>-64.529736551534796</v>
      </c>
      <c r="AF210" t="str">
        <f t="shared" si="160"/>
        <v>77,9756878975879</v>
      </c>
      <c r="AG210" t="str">
        <f t="shared" si="161"/>
        <v>1+1,9920762275603i</v>
      </c>
      <c r="AH210">
        <f t="shared" si="179"/>
        <v>2.2289835567834224</v>
      </c>
      <c r="AI210">
        <f t="shared" si="180"/>
        <v>1.1055589257812193</v>
      </c>
      <c r="AJ210" t="str">
        <f t="shared" si="162"/>
        <v>1+0,00235175665753647i</v>
      </c>
      <c r="AK210">
        <f t="shared" si="181"/>
        <v>1.0000027653758645</v>
      </c>
      <c r="AL210">
        <f t="shared" si="182"/>
        <v>2.3517523218841295E-3</v>
      </c>
      <c r="AM210" t="str">
        <f t="shared" si="163"/>
        <v>1-0,0058574224520193i</v>
      </c>
      <c r="AN210">
        <f t="shared" si="183"/>
        <v>1.0000171545517513</v>
      </c>
      <c r="AO210">
        <f t="shared" si="184"/>
        <v>-5.8573554651859677E-3</v>
      </c>
      <c r="AP210" s="41" t="str">
        <f t="shared" si="185"/>
        <v>15,5850410788452-31,3199465405822i</v>
      </c>
      <c r="AQ210">
        <f t="shared" si="186"/>
        <v>30.877220022369585</v>
      </c>
      <c r="AR210" s="43">
        <f t="shared" si="187"/>
        <v>-63.544716715039961</v>
      </c>
      <c r="AS210" t="str">
        <f t="shared" si="164"/>
        <v>-0,0000166666666666667</v>
      </c>
      <c r="AT210" t="str">
        <f t="shared" si="165"/>
        <v>0,0000357832840758937i</v>
      </c>
      <c r="AU210">
        <f t="shared" si="188"/>
        <v>3.5783284075893701E-5</v>
      </c>
      <c r="AV210">
        <f t="shared" si="189"/>
        <v>1.5707963267948966</v>
      </c>
      <c r="AW210" t="str">
        <f t="shared" si="166"/>
        <v>1+0,0133924075047957i</v>
      </c>
      <c r="AX210">
        <f t="shared" si="190"/>
        <v>1.00008967426865</v>
      </c>
      <c r="AY210">
        <f t="shared" si="191"/>
        <v>1.3391606918817614E-2</v>
      </c>
      <c r="AZ210" t="str">
        <f t="shared" si="167"/>
        <v>1+1,95101732309225i</v>
      </c>
      <c r="BA210">
        <f t="shared" si="192"/>
        <v>2.192365981082093</v>
      </c>
      <c r="BB210">
        <f t="shared" si="193"/>
        <v>1.0971567348128921</v>
      </c>
      <c r="BC210" s="41" t="str">
        <f t="shared" si="194"/>
        <v>-0,902319570977464+0,477851057918946i</v>
      </c>
      <c r="BD210">
        <f t="shared" si="195"/>
        <v>0.18085329213773682</v>
      </c>
      <c r="BE210" s="43">
        <f t="shared" si="196"/>
        <v>152.09516781178638</v>
      </c>
      <c r="BF210" s="41" t="str">
        <f t="shared" si="197"/>
        <v>0,638095443300085+15,0080666783175i</v>
      </c>
      <c r="BG210" s="20">
        <f t="shared" si="198"/>
        <v>23.534338582222261</v>
      </c>
      <c r="BH210" s="43">
        <f t="shared" si="199"/>
        <v>87.565431260251586</v>
      </c>
      <c r="BI210" s="41" t="str">
        <f t="shared" si="203"/>
        <v>0,903582008452284+35,7079290927716i</v>
      </c>
      <c r="BJ210" s="20">
        <f t="shared" si="200"/>
        <v>31.058073314507311</v>
      </c>
      <c r="BK210" s="43">
        <f t="shared" si="204"/>
        <v>88.550451096746414</v>
      </c>
      <c r="BL210">
        <f t="shared" si="201"/>
        <v>23.534338582222261</v>
      </c>
      <c r="BM210" s="43">
        <f t="shared" si="202"/>
        <v>87.565431260251586</v>
      </c>
    </row>
    <row r="211" spans="14:65" x14ac:dyDescent="0.25">
      <c r="N211" s="9">
        <v>93</v>
      </c>
      <c r="O211" s="34">
        <f t="shared" si="205"/>
        <v>851.13803820237763</v>
      </c>
      <c r="P211" s="33" t="str">
        <f t="shared" ref="P211:P274" si="206">COMPLEX(Adc,0)</f>
        <v>32,2315671197498</v>
      </c>
      <c r="Q211" s="4" t="str">
        <f t="shared" ref="Q211:Q274" si="207">IMSUM(COMPLEX(1,0),IMDIV(COMPLEX(0,2*PI()*O211),COMPLEX(wp_lf,0)))</f>
        <v>1+1,99456534454229i</v>
      </c>
      <c r="R211" s="4">
        <f t="shared" si="168"/>
        <v>2.2312083976287611</v>
      </c>
      <c r="S211" s="4">
        <f t="shared" si="169"/>
        <v>1.1060594191473214</v>
      </c>
      <c r="T211" s="4" t="str">
        <f t="shared" ref="T211:T274" si="208">IMSUM(COMPLEX(1,0),IMDIV(COMPLEX(0,2*PI()*O211),COMPLEX(wz_esr,0)))</f>
        <v>1+0,00240653610720668i</v>
      </c>
      <c r="U211" s="4">
        <f t="shared" si="170"/>
        <v>1.0000028957038249</v>
      </c>
      <c r="V211" s="4">
        <f t="shared" si="171"/>
        <v>2.4065314614722232E-3</v>
      </c>
      <c r="W211" t="str">
        <f t="shared" ref="W211:W274" si="209">IMSUB(COMPLEX(1,0),IMDIV(COMPLEX(0,2*PI()*O211),COMPLEX(wz_rhp,0)))</f>
        <v>1-0,0141881947363659i</v>
      </c>
      <c r="X211" s="4">
        <f t="shared" si="172"/>
        <v>1.000100647369992</v>
      </c>
      <c r="Y211" s="4">
        <f t="shared" si="173"/>
        <v>-1.418724280044246E-2</v>
      </c>
      <c r="Z211" t="str">
        <f t="shared" ref="Z211:Z274" si="210">IMSUM(COMPLEX(1,0),IMDIV(COMPLEX(0,2*PI()*O211),COMPLEX(Q*(wsl/2),0)),IMDIV(IMPOWER(COMPLEX(0,2*PI()*O211),2),IMPOWER(COMPLEX(wsl/2,0),2)))</f>
        <v>0,999985032314874+0,0183933904490207i</v>
      </c>
      <c r="AA211" s="4">
        <f t="shared" si="174"/>
        <v>1.0001541789474209</v>
      </c>
      <c r="AB211" s="4">
        <f t="shared" si="175"/>
        <v>1.8391591823051917E-2</v>
      </c>
      <c r="AC211" s="47" t="str">
        <f t="shared" si="176"/>
        <v>6,08159363473971-13,1024397410542i</v>
      </c>
      <c r="AD211" s="20">
        <f t="shared" si="177"/>
        <v>23.19438595928462</v>
      </c>
      <c r="AE211" s="43">
        <f t="shared" si="178"/>
        <v>-65.101282237205893</v>
      </c>
      <c r="AF211" t="str">
        <f t="shared" ref="AF211:AF274" si="211">COMPLEX($B$72,0)</f>
        <v>77,9756878975879</v>
      </c>
      <c r="AG211" t="str">
        <f t="shared" ref="AG211:AG274" si="212">IMSUM(COMPLEX(1,0),IMDIV(COMPLEX(0,2*PI()*O211),COMPLEX(wp_lf_DCM,0)))</f>
        <v>1+2,03847764375154i</v>
      </c>
      <c r="AH211">
        <f t="shared" si="179"/>
        <v>2.2705486350384194</v>
      </c>
      <c r="AI211">
        <f t="shared" si="180"/>
        <v>1.1147274544357335</v>
      </c>
      <c r="AJ211" t="str">
        <f t="shared" ref="AJ211:AJ274" si="213">IMSUM(COMPLEX(1,0),IMDIV(COMPLEX(0,2*PI()*O211),COMPLEX(wz1_dcm,0)))</f>
        <v>1+0,00240653610720668i</v>
      </c>
      <c r="AK211">
        <f t="shared" si="181"/>
        <v>1.0000028957038249</v>
      </c>
      <c r="AL211">
        <f t="shared" si="182"/>
        <v>2.4065314614722232E-3</v>
      </c>
      <c r="AM211" t="str">
        <f t="shared" ref="AM211:AM274" si="214">IMSUB(COMPLEX(1,0),IMDIV(COMPLEX(0,2*PI()*O211),COMPLEX(wz2_dcm,0)))</f>
        <v>1-0,00599385934797931i</v>
      </c>
      <c r="AN211">
        <f t="shared" si="183"/>
        <v>1.0000179630136068</v>
      </c>
      <c r="AO211">
        <f t="shared" si="184"/>
        <v>-5.993787570363833E-3</v>
      </c>
      <c r="AP211" s="41" t="str">
        <f t="shared" si="185"/>
        <v>15,0146904425569-30,8868347924125i</v>
      </c>
      <c r="AQ211">
        <f t="shared" si="186"/>
        <v>30.716749292427231</v>
      </c>
      <c r="AR211" s="43">
        <f t="shared" si="187"/>
        <v>-64.074713081601402</v>
      </c>
      <c r="AS211" t="str">
        <f t="shared" ref="AS211:AS274" si="215">COMPLEX(Adc_ea,0)</f>
        <v>-0,0000166666666666667</v>
      </c>
      <c r="AT211" t="str">
        <f t="shared" ref="AT211:AT274" si="216">COMPLEX(0,2*PI()*O211*wp0_ea)</f>
        <v>0,0000366167838356536i</v>
      </c>
      <c r="AU211">
        <f t="shared" si="188"/>
        <v>3.66167838356536E-5</v>
      </c>
      <c r="AV211">
        <f t="shared" si="189"/>
        <v>1.5707963267948966</v>
      </c>
      <c r="AW211" t="str">
        <f t="shared" ref="AW211:AW274" si="217">IMSUM(COMPLEX(1,0),IMDIV(COMPLEX(0,2*PI()*O211),COMPLEX(wp1_ea,0)))</f>
        <v>1+0,0137043567494256i</v>
      </c>
      <c r="AX211">
        <f t="shared" si="190"/>
        <v>1.0000939002883258</v>
      </c>
      <c r="AY211">
        <f t="shared" si="191"/>
        <v>1.370349891044462E-2</v>
      </c>
      <c r="AZ211" t="str">
        <f t="shared" ref="AZ211:AZ274" si="218">IMSUM(COMPLEX(1,0),IMDIV(COMPLEX(0,2*PI()*O211),COMPLEX(wz_ea,0)))</f>
        <v>1+1,99646235453866i</v>
      </c>
      <c r="BA211">
        <f t="shared" si="192"/>
        <v>2.2329043716850148</v>
      </c>
      <c r="BB211">
        <f t="shared" si="193"/>
        <v>1.1064401862067981</v>
      </c>
      <c r="BC211" s="41" t="str">
        <f t="shared" si="194"/>
        <v>-0,902311945269112+0,467530283963801i</v>
      </c>
      <c r="BD211">
        <f t="shared" si="195"/>
        <v>0.13995797845743629</v>
      </c>
      <c r="BE211" s="43">
        <f t="shared" si="196"/>
        <v>152.6092003011878</v>
      </c>
      <c r="BF211" s="41" t="str">
        <f t="shared" si="197"/>
        <v>0,638292789855424+14,6658170895242i</v>
      </c>
      <c r="BG211" s="20">
        <f t="shared" si="198"/>
        <v>23.334343937742041</v>
      </c>
      <c r="BH211" s="43">
        <f t="shared" si="199"/>
        <v>87.507918063981904</v>
      </c>
      <c r="BI211" s="41" t="str">
        <f t="shared" si="203"/>
        <v>0,892596100402564+34,8893824709846i</v>
      </c>
      <c r="BJ211" s="20">
        <f t="shared" si="200"/>
        <v>30.856707270884666</v>
      </c>
      <c r="BK211" s="43">
        <f t="shared" si="204"/>
        <v>88.534487219586424</v>
      </c>
      <c r="BL211">
        <f t="shared" si="201"/>
        <v>23.334343937742041</v>
      </c>
      <c r="BM211" s="43">
        <f t="shared" si="202"/>
        <v>87.507918063981904</v>
      </c>
    </row>
    <row r="212" spans="14:65" x14ac:dyDescent="0.25">
      <c r="N212" s="9">
        <v>94</v>
      </c>
      <c r="O212" s="34">
        <f t="shared" si="205"/>
        <v>870.96358995608091</v>
      </c>
      <c r="P212" s="33" t="str">
        <f t="shared" si="206"/>
        <v>32,2315671197498</v>
      </c>
      <c r="Q212" s="4" t="str">
        <f t="shared" si="207"/>
        <v>1+2,04102473971617i</v>
      </c>
      <c r="R212" s="4">
        <f t="shared" ref="R212:R275" si="219">IMABS(Q212)</f>
        <v>2.2728356711679485</v>
      </c>
      <c r="S212" s="4">
        <f t="shared" ref="S212:S275" si="220">IMARGUMENT(Q212)</f>
        <v>1.1152210218502321</v>
      </c>
      <c r="T212" s="4" t="str">
        <f t="shared" si="208"/>
        <v>1+0,0024625915341752i</v>
      </c>
      <c r="U212" s="4">
        <f t="shared" ref="U212:U275" si="221">IMABS(T212)</f>
        <v>1.000003032173935</v>
      </c>
      <c r="V212" s="4">
        <f t="shared" ref="V212:V275" si="222">IMARGUMENT(T212)</f>
        <v>2.4625865561818572E-3</v>
      </c>
      <c r="W212" t="str">
        <f t="shared" si="209"/>
        <v>1-0,0145186802468379i</v>
      </c>
      <c r="X212" s="4">
        <f t="shared" ref="X212:X275" si="223">IMABS(W212)</f>
        <v>1.0001053904844779</v>
      </c>
      <c r="Y212" s="4">
        <f t="shared" ref="Y212:Y275" si="224">IMARGUMENT(W212)</f>
        <v>-1.4517660234923848E-2</v>
      </c>
      <c r="Z212" t="str">
        <f t="shared" si="210"/>
        <v>0,999984326909607+0,0188218275507666i</v>
      </c>
      <c r="AA212" s="4">
        <f t="shared" ref="AA212:AA275" si="225">IMABS(Z212)</f>
        <v>1.0001614445964264</v>
      </c>
      <c r="AB212" s="4">
        <f t="shared" ref="AB212:AB275" si="226">IMARGUMENT(Z212)</f>
        <v>1.8819900305078071E-2</v>
      </c>
      <c r="AC212" s="47" t="str">
        <f t="shared" ref="AC212:AC275" si="227">(IMDIV(IMPRODUCT(P212,T212,W212),IMPRODUCT(Q212,Z212)))</f>
        <v>5,84302724414683-12,9207011098636i</v>
      </c>
      <c r="AD212" s="20">
        <f t="shared" ref="AD212:AD275" si="228">20*LOG(IMABS(AC212))</f>
        <v>23.033807219692996</v>
      </c>
      <c r="AE212" s="43">
        <f t="shared" ref="AE212:AE275" si="229">(180/PI())*IMARGUMENT(AC212)</f>
        <v>-65.666463478134403</v>
      </c>
      <c r="AF212" t="str">
        <f t="shared" si="211"/>
        <v>77,9756878975879</v>
      </c>
      <c r="AG212" t="str">
        <f t="shared" si="212"/>
        <v>1+2,08595988777193i</v>
      </c>
      <c r="AH212">
        <f t="shared" ref="AH212:AH275" si="230">IMABS(AG212)</f>
        <v>2.3132722825887755</v>
      </c>
      <c r="AI212">
        <f t="shared" ref="AI212:AI275" si="231">IMARGUMENT(AG212)</f>
        <v>1.1237676866874609</v>
      </c>
      <c r="AJ212" t="str">
        <f t="shared" si="213"/>
        <v>1+0,0024625915341752i</v>
      </c>
      <c r="AK212">
        <f t="shared" ref="AK212:AK275" si="232">IMABS(AJ212)</f>
        <v>1.000003032173935</v>
      </c>
      <c r="AL212">
        <f t="shared" ref="AL212:AL275" si="233">IMARGUMENT(AJ212)</f>
        <v>2.4625865561818572E-3</v>
      </c>
      <c r="AM212" t="str">
        <f t="shared" si="214"/>
        <v>1-0,0061334742675037i</v>
      </c>
      <c r="AN212">
        <f t="shared" ref="AN212:AN275" si="234">IMABS(AM212)</f>
        <v>1.0000188095763949</v>
      </c>
      <c r="AO212">
        <f t="shared" ref="AO212:AO275" si="235">IMARGUMENT(AM212)</f>
        <v>-6.1333973564811628E-3</v>
      </c>
      <c r="AP212" s="41" t="str">
        <f t="shared" ref="AP212:AP275" si="236">(IMDIV(IMPRODUCT(AF212,AJ212,AM212),IMPRODUCT(AG212)))</f>
        <v>14,4601896753341-30,4496152386433i</v>
      </c>
      <c r="AQ212">
        <f t="shared" ref="AQ212:AQ275" si="237">20*LOG(IMABS(AP212))</f>
        <v>30.554838924858025</v>
      </c>
      <c r="AR212" s="43">
        <f t="shared" ref="AR212:AR275" si="238">(180/PI())*IMARGUMENT(AP212)</f>
        <v>-64.597467566619443</v>
      </c>
      <c r="AS212" t="str">
        <f t="shared" si="215"/>
        <v>-0,0000166666666666667</v>
      </c>
      <c r="AT212" t="str">
        <f t="shared" si="216"/>
        <v>0,0000374696982988835i</v>
      </c>
      <c r="AU212">
        <f t="shared" ref="AU212:AU275" si="239">IMABS(AT212)</f>
        <v>3.7469698298883503E-5</v>
      </c>
      <c r="AV212">
        <f t="shared" ref="AV212:AV275" si="240">IMARGUMENT(AT212)</f>
        <v>1.5707963267948966</v>
      </c>
      <c r="AW212" t="str">
        <f t="shared" si="217"/>
        <v>1+0,0140235722254026i</v>
      </c>
      <c r="AX212">
        <f t="shared" ref="AX212:AX275" si="241">IMABS(AW212)</f>
        <v>1.0000983254550331</v>
      </c>
      <c r="AY212">
        <f t="shared" ref="AY212:AY275" si="242">IMARGUMENT(AW212)</f>
        <v>1.402265303925446E-2</v>
      </c>
      <c r="AZ212" t="str">
        <f t="shared" si="218"/>
        <v>1+2,04296593675174i</v>
      </c>
      <c r="BA212">
        <f t="shared" ref="BA212:BA275" si="243">IMABS(AZ212)</f>
        <v>2.2745790420928254</v>
      </c>
      <c r="BB212">
        <f t="shared" ref="BB212:BB275" si="244">IMARGUMENT(AZ212)</f>
        <v>1.1155965137386288</v>
      </c>
      <c r="BC212" s="41" t="str">
        <f t="shared" ref="BC212:BC275" si="245">IMPRODUCT(AS212,IMDIV(AZ212,IMPRODUCT(AT212,AW212)))</f>
        <v>-0,902303960310344+0,457457390902656i</v>
      </c>
      <c r="BD212">
        <f t="shared" ref="BD212:BD275" si="246">20*LOG(IMABS(BC212))</f>
        <v>0.10053773077981562</v>
      </c>
      <c r="BE212" s="43">
        <f t="shared" ref="BE212:BE275" si="247">(180/PI())*IMARGUMENT(BC212)</f>
        <v>153.1155330400062</v>
      </c>
      <c r="BF212" s="41" t="str">
        <f t="shared" ref="BF212:BF275" si="248">IMPRODUCT(AC212,BC212)</f>
        <v>0,638483595756335+14,3313357794967i</v>
      </c>
      <c r="BG212" s="20">
        <f t="shared" ref="BG212:BG275" si="249">20*LOG(IMABS(BF212))</f>
        <v>23.134344950472791</v>
      </c>
      <c r="BH212" s="43">
        <f t="shared" ref="BH212:BH275" si="250">(180/PI())*IMARGUMENT(BF212)</f>
        <v>87.449069561871823</v>
      </c>
      <c r="BI212" s="41" t="str">
        <f t="shared" si="203"/>
        <v>0,881915130166814+34,0897290605899i</v>
      </c>
      <c r="BJ212" s="20">
        <f t="shared" ref="BJ212:BJ275" si="251">20*LOG(IMABS(BI212))</f>
        <v>30.655376655637838</v>
      </c>
      <c r="BK212" s="43">
        <f t="shared" si="204"/>
        <v>88.51806547338677</v>
      </c>
      <c r="BL212">
        <f t="shared" ref="BL212:BL275" si="252">IF($B$31=0,BJ212,BG212)</f>
        <v>23.134344950472791</v>
      </c>
      <c r="BM212" s="43">
        <f t="shared" ref="BM212:BM275" si="253">IF($B$31=0,BK212,BH212)</f>
        <v>87.449069561871823</v>
      </c>
    </row>
    <row r="213" spans="14:65" x14ac:dyDescent="0.25">
      <c r="N213" s="9">
        <v>95</v>
      </c>
      <c r="O213" s="34">
        <f t="shared" si="205"/>
        <v>891.25093813374656</v>
      </c>
      <c r="P213" s="33" t="str">
        <f t="shared" si="206"/>
        <v>32,2315671197498</v>
      </c>
      <c r="Q213" s="4" t="str">
        <f t="shared" si="207"/>
        <v>1+2,08856631322321i</v>
      </c>
      <c r="R213" s="4">
        <f t="shared" si="219"/>
        <v>2.3156228632337332</v>
      </c>
      <c r="S213" s="4">
        <f t="shared" si="220"/>
        <v>1.1242542627523877</v>
      </c>
      <c r="T213" s="4" t="str">
        <f t="shared" si="208"/>
        <v>1+0,00251995265977139i</v>
      </c>
      <c r="U213" s="4">
        <f t="shared" si="221"/>
        <v>1.0000031750756633</v>
      </c>
      <c r="V213" s="4">
        <f t="shared" si="222"/>
        <v>2.5199473257563371E-3</v>
      </c>
      <c r="W213" t="str">
        <f t="shared" si="209"/>
        <v>1-0,0148568637537542i</v>
      </c>
      <c r="X213" s="4">
        <f t="shared" si="223"/>
        <v>1.0001103571109529</v>
      </c>
      <c r="Y213" s="4">
        <f t="shared" si="224"/>
        <v>-1.4855770797810242E-2</v>
      </c>
      <c r="Z213" t="str">
        <f t="shared" si="210"/>
        <v>0,999983588259613+0,0192602442346164i</v>
      </c>
      <c r="AA213" s="4">
        <f t="shared" si="225"/>
        <v>1.0001690526088818</v>
      </c>
      <c r="AB213" s="4">
        <f t="shared" si="226"/>
        <v>1.9258179172459786E-2</v>
      </c>
      <c r="AC213" s="47" t="str">
        <f t="shared" si="227"/>
        <v>5,61109938457662-12,7372514495922i</v>
      </c>
      <c r="AD213" s="20">
        <f t="shared" si="228"/>
        <v>22.871789682832929</v>
      </c>
      <c r="AE213" s="43">
        <f t="shared" si="229"/>
        <v>-66.22522736475949</v>
      </c>
      <c r="AF213" t="str">
        <f t="shared" si="211"/>
        <v>77,9756878975879</v>
      </c>
      <c r="AG213" t="str">
        <f t="shared" si="212"/>
        <v>1+2,13454813533576i</v>
      </c>
      <c r="AH213">
        <f t="shared" si="230"/>
        <v>2.3571796159956433</v>
      </c>
      <c r="AI213">
        <f t="shared" si="231"/>
        <v>1.1326785042462875</v>
      </c>
      <c r="AJ213" t="str">
        <f t="shared" si="213"/>
        <v>1+0,00251995265977139i</v>
      </c>
      <c r="AK213">
        <f t="shared" si="232"/>
        <v>1.0000031750756633</v>
      </c>
      <c r="AL213">
        <f t="shared" si="233"/>
        <v>2.5199473257563371E-3</v>
      </c>
      <c r="AM213" t="str">
        <f t="shared" si="214"/>
        <v>1-0,00627634123627088i</v>
      </c>
      <c r="AN213">
        <f t="shared" si="234"/>
        <v>1.0000196960356902</v>
      </c>
      <c r="AO213">
        <f t="shared" si="235"/>
        <v>-6.2762588247131101E-3</v>
      </c>
      <c r="AP213" s="41" t="str">
        <f t="shared" si="236"/>
        <v>13,9214506756653-30,0089135641733i</v>
      </c>
      <c r="AQ213">
        <f t="shared" si="237"/>
        <v>30.391529413148355</v>
      </c>
      <c r="AR213" s="43">
        <f t="shared" si="238"/>
        <v>-65.112918633929851</v>
      </c>
      <c r="AS213" t="str">
        <f t="shared" si="215"/>
        <v>-0,0000166666666666667</v>
      </c>
      <c r="AT213" t="str">
        <f t="shared" si="216"/>
        <v>0,0000383424796921216i</v>
      </c>
      <c r="AU213">
        <f t="shared" si="239"/>
        <v>3.8342479692121602E-5</v>
      </c>
      <c r="AV213">
        <f t="shared" si="240"/>
        <v>1.5707963267948966</v>
      </c>
      <c r="AW213" t="str">
        <f t="shared" si="217"/>
        <v>1+0,0143502231849976i</v>
      </c>
      <c r="AX213">
        <f t="shared" si="241"/>
        <v>1.0001029591524362</v>
      </c>
      <c r="AY213">
        <f t="shared" si="242"/>
        <v>1.4349238264771001E-2</v>
      </c>
      <c r="AZ213" t="str">
        <f t="shared" si="218"/>
        <v>1+2,09055272654635i</v>
      </c>
      <c r="BA213">
        <f t="shared" si="243"/>
        <v>2.31741465915584</v>
      </c>
      <c r="BB213">
        <f t="shared" si="244"/>
        <v>1.1246244300518651</v>
      </c>
      <c r="BC213" s="41" t="str">
        <f t="shared" si="245"/>
        <v>-0,902295599183537+0,447627037250019i</v>
      </c>
      <c r="BD213">
        <f t="shared" si="246"/>
        <v>6.2551818670960241E-2</v>
      </c>
      <c r="BE213" s="43">
        <f t="shared" si="247"/>
        <v>153.61408258747855</v>
      </c>
      <c r="BF213" s="41" t="str">
        <f t="shared" si="248"/>
        <v>0,63866784780453+14,0044457218946i</v>
      </c>
      <c r="BG213" s="20">
        <f t="shared" si="249"/>
        <v>22.934341501503887</v>
      </c>
      <c r="BH213" s="43">
        <f t="shared" si="250"/>
        <v>87.388855222719059</v>
      </c>
      <c r="BI213" s="41" t="str">
        <f t="shared" si="203"/>
        <v>0,871537390919325+33,308528365403i</v>
      </c>
      <c r="BJ213" s="20">
        <f t="shared" si="251"/>
        <v>30.454081231819305</v>
      </c>
      <c r="BK213" s="43">
        <f t="shared" si="204"/>
        <v>88.501163953548712</v>
      </c>
      <c r="BL213">
        <f t="shared" si="252"/>
        <v>22.934341501503887</v>
      </c>
      <c r="BM213" s="43">
        <f t="shared" si="253"/>
        <v>87.388855222719059</v>
      </c>
    </row>
    <row r="214" spans="14:65" x14ac:dyDescent="0.25">
      <c r="N214" s="9">
        <v>96</v>
      </c>
      <c r="O214" s="34">
        <f t="shared" si="205"/>
        <v>912.01083935590987</v>
      </c>
      <c r="P214" s="33" t="str">
        <f t="shared" si="206"/>
        <v>32,2315671197498</v>
      </c>
      <c r="Q214" s="4" t="str">
        <f t="shared" si="207"/>
        <v>1+2,13721527223495i</v>
      </c>
      <c r="R214" s="4">
        <f t="shared" si="219"/>
        <v>2.3595951177848948</v>
      </c>
      <c r="S214" s="4">
        <f t="shared" si="220"/>
        <v>1.1331580335576721</v>
      </c>
      <c r="T214" s="4" t="str">
        <f t="shared" si="208"/>
        <v>1+0,00257864989762331i</v>
      </c>
      <c r="U214" s="4">
        <f t="shared" si="221"/>
        <v>1.0000033247121205</v>
      </c>
      <c r="V214" s="4">
        <f t="shared" si="222"/>
        <v>2.5786441821242325E-3</v>
      </c>
      <c r="W214" t="str">
        <f t="shared" si="209"/>
        <v>1-0,0152029245664866i</v>
      </c>
      <c r="X214" s="4">
        <f t="shared" si="223"/>
        <v>1.0001155577808867</v>
      </c>
      <c r="Y214" s="4">
        <f t="shared" si="224"/>
        <v>-1.5201753450401062E-2</v>
      </c>
      <c r="Z214" t="str">
        <f t="shared" si="210"/>
        <v>0,999982814798118+0,0197088729548987i</v>
      </c>
      <c r="AA214" s="4">
        <f t="shared" si="225"/>
        <v>1.0001770191144763</v>
      </c>
      <c r="AB214" s="4">
        <f t="shared" si="226"/>
        <v>1.9706660222029968E-2</v>
      </c>
      <c r="AC214" s="47" t="str">
        <f t="shared" si="227"/>
        <v>5,38577251706971-12,5523523364343i</v>
      </c>
      <c r="AD214" s="20">
        <f t="shared" si="228"/>
        <v>22.708373765801419</v>
      </c>
      <c r="AE214" s="43">
        <f t="shared" si="229"/>
        <v>-66.777532188623709</v>
      </c>
      <c r="AF214" t="str">
        <f t="shared" si="211"/>
        <v>77,9756878975879</v>
      </c>
      <c r="AG214" t="str">
        <f t="shared" si="212"/>
        <v>1+2,18426814857503i</v>
      </c>
      <c r="AH214">
        <f t="shared" si="230"/>
        <v>2.402296265009666</v>
      </c>
      <c r="AI214">
        <f t="shared" si="231"/>
        <v>1.1414589704004492</v>
      </c>
      <c r="AJ214" t="str">
        <f t="shared" si="213"/>
        <v>1+0,00257864989762331i</v>
      </c>
      <c r="AK214">
        <f t="shared" si="232"/>
        <v>1.0000033247121205</v>
      </c>
      <c r="AL214">
        <f t="shared" si="233"/>
        <v>2.5786441821242325E-3</v>
      </c>
      <c r="AM214" t="str">
        <f t="shared" si="214"/>
        <v>1-0,0064225360042387i</v>
      </c>
      <c r="AN214">
        <f t="shared" si="234"/>
        <v>1.0000206242716827</v>
      </c>
      <c r="AO214">
        <f t="shared" si="235"/>
        <v>-6.4224476987619359E-3</v>
      </c>
      <c r="AP214" s="41" t="str">
        <f t="shared" si="236"/>
        <v>13,3983578160455-29,5653358841629i</v>
      </c>
      <c r="AQ214">
        <f t="shared" si="237"/>
        <v>30.226860990410863</v>
      </c>
      <c r="AR214" s="43">
        <f t="shared" si="238"/>
        <v>-65.621015210075043</v>
      </c>
      <c r="AS214" t="str">
        <f t="shared" si="215"/>
        <v>-0,0000166666666666667</v>
      </c>
      <c r="AT214" t="str">
        <f t="shared" si="216"/>
        <v>0,0000392355907756151i</v>
      </c>
      <c r="AU214">
        <f t="shared" si="239"/>
        <v>3.92355907756151E-5</v>
      </c>
      <c r="AV214">
        <f t="shared" si="240"/>
        <v>1.5707963267948966</v>
      </c>
      <c r="AW214" t="str">
        <f t="shared" si="217"/>
        <v>1+0,0146844828228728i</v>
      </c>
      <c r="AX214">
        <f t="shared" si="241"/>
        <v>1.0001078112062596</v>
      </c>
      <c r="AY214">
        <f t="shared" si="242"/>
        <v>1.468342746798024E-2</v>
      </c>
      <c r="AZ214" t="str">
        <f t="shared" si="218"/>
        <v>1+2,1392479550683i</v>
      </c>
      <c r="BA214">
        <f t="shared" si="243"/>
        <v>2.3614363877233497</v>
      </c>
      <c r="BB214">
        <f t="shared" si="244"/>
        <v>1.1335228344475836</v>
      </c>
      <c r="BC214" s="41" t="str">
        <f t="shared" si="245"/>
        <v>-0,90228684417504+0,438034010067671i</v>
      </c>
      <c r="BD214">
        <f t="shared" si="246"/>
        <v>2.5959703321311936E-2</v>
      </c>
      <c r="BE214" s="43">
        <f t="shared" si="247"/>
        <v>154.10477597285114</v>
      </c>
      <c r="BF214" s="41" t="str">
        <f t="shared" si="248"/>
        <v>0,638845541839125+13,6849739095788i</v>
      </c>
      <c r="BG214" s="20">
        <f t="shared" si="249"/>
        <v>22.734333469122735</v>
      </c>
      <c r="BH214" s="43">
        <f t="shared" si="250"/>
        <v>87.327243784227448</v>
      </c>
      <c r="BI214" s="41" t="str">
        <f t="shared" si="203"/>
        <v>0,86146064536981+32,5453500143803i</v>
      </c>
      <c r="BJ214" s="20">
        <f t="shared" si="251"/>
        <v>30.252820693732161</v>
      </c>
      <c r="BK214" s="43">
        <f t="shared" si="204"/>
        <v>88.4837607627761</v>
      </c>
      <c r="BL214">
        <f t="shared" si="252"/>
        <v>22.734333469122735</v>
      </c>
      <c r="BM214" s="43">
        <f t="shared" si="253"/>
        <v>87.327243784227448</v>
      </c>
    </row>
    <row r="215" spans="14:65" x14ac:dyDescent="0.25">
      <c r="N215" s="9">
        <v>97</v>
      </c>
      <c r="O215" s="34">
        <f t="shared" si="205"/>
        <v>933.25430079699106</v>
      </c>
      <c r="P215" s="33" t="str">
        <f t="shared" si="206"/>
        <v>32,2315671197498</v>
      </c>
      <c r="Q215" s="4" t="str">
        <f t="shared" si="207"/>
        <v>1+2,18699741107343i</v>
      </c>
      <c r="R215" s="4">
        <f t="shared" si="219"/>
        <v>2.4047780928896301</v>
      </c>
      <c r="S215" s="4">
        <f t="shared" si="220"/>
        <v>1.1419314072350071</v>
      </c>
      <c r="T215" s="4" t="str">
        <f t="shared" si="208"/>
        <v>1+0,00263871436978342i</v>
      </c>
      <c r="U215" s="4">
        <f t="shared" si="221"/>
        <v>1.0000034814007026</v>
      </c>
      <c r="V215" s="4">
        <f t="shared" si="222"/>
        <v>2.6387082455169709E-3</v>
      </c>
      <c r="W215" t="str">
        <f t="shared" si="209"/>
        <v>1-0,0155570461710587i</v>
      </c>
      <c r="X215" s="4">
        <f t="shared" si="223"/>
        <v>1.0001210035218582</v>
      </c>
      <c r="Y215" s="4">
        <f t="shared" si="224"/>
        <v>-1.5555791305764167E-2</v>
      </c>
      <c r="Z215" t="str">
        <f t="shared" si="210"/>
        <v>0,999982004884505+0,0201679515804995i</v>
      </c>
      <c r="AA215" s="4">
        <f t="shared" si="225"/>
        <v>1.0001853610025431</v>
      </c>
      <c r="AB215" s="4">
        <f t="shared" si="226"/>
        <v>2.0165580618185804E-2</v>
      </c>
      <c r="AC215" s="47" t="str">
        <f t="shared" si="227"/>
        <v>5,16699761600605-12,3662571211416i</v>
      </c>
      <c r="AD215" s="20">
        <f t="shared" si="228"/>
        <v>22.543599618493701</v>
      </c>
      <c r="AE215" s="43">
        <f t="shared" si="229"/>
        <v>-67.32334713182577</v>
      </c>
      <c r="AF215" t="str">
        <f t="shared" si="211"/>
        <v>77,9756878975879</v>
      </c>
      <c r="AG215" t="str">
        <f t="shared" si="212"/>
        <v>1+2,23514628969889i</v>
      </c>
      <c r="AH215">
        <f t="shared" si="230"/>
        <v>2.4486483896947546</v>
      </c>
      <c r="AI215">
        <f t="shared" si="231"/>
        <v>1.1501083240950121</v>
      </c>
      <c r="AJ215" t="str">
        <f t="shared" si="213"/>
        <v>1+0,00263871436978342i</v>
      </c>
      <c r="AK215">
        <f t="shared" si="232"/>
        <v>1.0000034814007026</v>
      </c>
      <c r="AL215">
        <f t="shared" si="233"/>
        <v>2.6387082455169709E-3</v>
      </c>
      <c r="AM215" t="str">
        <f t="shared" si="214"/>
        <v>1-0,0065721360858083i</v>
      </c>
      <c r="AN215">
        <f t="shared" si="234"/>
        <v>1.0000215962531662</v>
      </c>
      <c r="AO215">
        <f t="shared" si="235"/>
        <v>-6.5720414648955516E-3</v>
      </c>
      <c r="AP215" s="41" t="str">
        <f t="shared" si="236"/>
        <v>12,8907698817239-29,1194677365957i</v>
      </c>
      <c r="AQ215">
        <f t="shared" si="237"/>
        <v>30.060873561427414</v>
      </c>
      <c r="AR215" s="43">
        <f t="shared" si="238"/>
        <v>-66.12171634639742</v>
      </c>
      <c r="AS215" t="str">
        <f t="shared" si="215"/>
        <v>-0,0000166666666666667</v>
      </c>
      <c r="AT215" t="str">
        <f t="shared" si="216"/>
        <v>0,0000401495050886823i</v>
      </c>
      <c r="AU215">
        <f t="shared" si="239"/>
        <v>4.0149505088682303E-5</v>
      </c>
      <c r="AV215">
        <f t="shared" si="240"/>
        <v>1.5707963267948966</v>
      </c>
      <c r="AW215" t="str">
        <f t="shared" si="217"/>
        <v>1+0,0150265283679128i</v>
      </c>
      <c r="AX215">
        <f t="shared" si="241"/>
        <v>1.0001128919051048</v>
      </c>
      <c r="AY215">
        <f t="shared" si="242"/>
        <v>1.5025397541665531E-2</v>
      </c>
      <c r="AZ215" t="str">
        <f t="shared" si="218"/>
        <v>1+2,18907744117232i</v>
      </c>
      <c r="BA215">
        <f t="shared" si="243"/>
        <v>2.40666990745502</v>
      </c>
      <c r="BB215">
        <f t="shared" si="244"/>
        <v>1.1422908072527378</v>
      </c>
      <c r="BC215" s="41" t="str">
        <f t="shared" si="245"/>
        <v>-0,902277676737804+0,428673222197098i</v>
      </c>
      <c r="BD215">
        <f t="shared" si="246"/>
        <v>-9.2788901593811503E-3</v>
      </c>
      <c r="BE215" s="43">
        <f t="shared" si="247"/>
        <v>154.58755036752999</v>
      </c>
      <c r="BF215" s="41" t="str">
        <f t="shared" si="248"/>
        <v>0,639016681957868+13,372751262344i</v>
      </c>
      <c r="BG215" s="20">
        <f t="shared" si="249"/>
        <v>22.534320728334318</v>
      </c>
      <c r="BH215" s="43">
        <f t="shared" si="250"/>
        <v>87.26420323570423</v>
      </c>
      <c r="BI215" s="41" t="str">
        <f t="shared" si="203"/>
        <v>0,851682163067418+31,7997735590169i</v>
      </c>
      <c r="BJ215" s="20">
        <f t="shared" si="251"/>
        <v>30.051594671268035</v>
      </c>
      <c r="BK215" s="43">
        <f t="shared" si="204"/>
        <v>88.465834021132594</v>
      </c>
      <c r="BL215">
        <f t="shared" si="252"/>
        <v>22.534320728334318</v>
      </c>
      <c r="BM215" s="43">
        <f t="shared" si="253"/>
        <v>87.26420323570423</v>
      </c>
    </row>
    <row r="216" spans="14:65" x14ac:dyDescent="0.25">
      <c r="N216" s="9">
        <v>98</v>
      </c>
      <c r="O216" s="34">
        <f t="shared" si="205"/>
        <v>954.99258602143675</v>
      </c>
      <c r="P216" s="33" t="str">
        <f t="shared" si="206"/>
        <v>32,2315671197498</v>
      </c>
      <c r="Q216" s="4" t="str">
        <f t="shared" si="207"/>
        <v>1+2,2379391248876i</v>
      </c>
      <c r="R216" s="4">
        <f t="shared" si="219"/>
        <v>2.4511979778676953</v>
      </c>
      <c r="S216" s="4">
        <f t="shared" si="220"/>
        <v>1.1505736320807842</v>
      </c>
      <c r="T216" s="4" t="str">
        <f t="shared" si="208"/>
        <v>1+0,0027001779232299i</v>
      </c>
      <c r="U216" s="4">
        <f t="shared" si="221"/>
        <v>1.0000036454737637</v>
      </c>
      <c r="V216" s="4">
        <f t="shared" si="222"/>
        <v>2.7001713609614611E-3</v>
      </c>
      <c r="W216" t="str">
        <f t="shared" si="209"/>
        <v>1-0,0159194163274325i</v>
      </c>
      <c r="X216" s="4">
        <f t="shared" si="223"/>
        <v>1.0001267058809129</v>
      </c>
      <c r="Y216" s="4">
        <f t="shared" si="224"/>
        <v>-1.5918071724244108E-2</v>
      </c>
      <c r="Z216" t="str">
        <f t="shared" si="210"/>
        <v>0,99998115680084+0,0206377235209827i</v>
      </c>
      <c r="AA216" s="4">
        <f t="shared" si="225"/>
        <v>1.0001940959578168</v>
      </c>
      <c r="AB216" s="4">
        <f t="shared" si="226"/>
        <v>2.0635183015651884E-2</v>
      </c>
      <c r="AC216" s="47" t="str">
        <f t="shared" si="227"/>
        <v>4,95471498146729-12,1792105108738i</v>
      </c>
      <c r="AD216" s="20">
        <f t="shared" si="228"/>
        <v>22.377507055773975</v>
      </c>
      <c r="AE216" s="43">
        <f t="shared" si="229"/>
        <v>-67.86265193838436</v>
      </c>
      <c r="AF216" t="str">
        <f t="shared" si="211"/>
        <v>77,9756878975879</v>
      </c>
      <c r="AG216" t="str">
        <f t="shared" si="212"/>
        <v>1+2,28720953497121i</v>
      </c>
      <c r="AH216">
        <f t="shared" si="230"/>
        <v>2.4962626978872273</v>
      </c>
      <c r="AI216">
        <f t="shared" si="231"/>
        <v>1.1586259737386688</v>
      </c>
      <c r="AJ216" t="str">
        <f t="shared" si="213"/>
        <v>1+0,0027001779232299i</v>
      </c>
      <c r="AK216">
        <f t="shared" si="232"/>
        <v>1.0000036454737637</v>
      </c>
      <c r="AL216">
        <f t="shared" si="233"/>
        <v>2.7001713609614611E-3</v>
      </c>
      <c r="AM216" t="str">
        <f t="shared" si="214"/>
        <v>1-0,00672522080092311i</v>
      </c>
      <c r="AN216">
        <f t="shared" si="234"/>
        <v>1.0000226140417132</v>
      </c>
      <c r="AO216">
        <f t="shared" si="235"/>
        <v>-6.7251194129122486E-3</v>
      </c>
      <c r="AP216" s="41" t="str">
        <f t="shared" si="236"/>
        <v>12,3985220088053-28,6718732452953i</v>
      </c>
      <c r="AQ216">
        <f t="shared" si="237"/>
        <v>29.893606639660373</v>
      </c>
      <c r="AR216" s="43">
        <f t="shared" si="238"/>
        <v>-66.614990865597278</v>
      </c>
      <c r="AS216" t="str">
        <f t="shared" si="215"/>
        <v>-0,0000166666666666667</v>
      </c>
      <c r="AT216" t="str">
        <f t="shared" si="216"/>
        <v>0,0000410847072007891i</v>
      </c>
      <c r="AU216">
        <f t="shared" si="239"/>
        <v>4.1084707200789102E-5</v>
      </c>
      <c r="AV216">
        <f t="shared" si="240"/>
        <v>1.5707963267948966</v>
      </c>
      <c r="AW216" t="str">
        <f t="shared" si="217"/>
        <v>1+0,0153765411771932i</v>
      </c>
      <c r="AX216">
        <f t="shared" si="241"/>
        <v>1.0001182120222458</v>
      </c>
      <c r="AY216">
        <f t="shared" si="242"/>
        <v>1.5375329482773446E-2</v>
      </c>
      <c r="AZ216" t="str">
        <f t="shared" si="218"/>
        <v>1+2,24006760511153i</v>
      </c>
      <c r="BA216">
        <f t="shared" si="243"/>
        <v>2.4531414299771028</v>
      </c>
      <c r="BB216">
        <f t="shared" si="244"/>
        <v>1.1509276038704965</v>
      </c>
      <c r="BC216" s="41" t="str">
        <f t="shared" si="245"/>
        <v>-0,902268077452223+0,419539709558358i</v>
      </c>
      <c r="BD216">
        <f t="shared" si="246"/>
        <v>-4.3203905408319726E-2</v>
      </c>
      <c r="BE216" s="43">
        <f t="shared" si="247"/>
        <v>155.06235273889808</v>
      </c>
      <c r="BF216" s="41" t="str">
        <f t="shared" si="248"/>
        <v>0,639181279729877+13,0676125368012i</v>
      </c>
      <c r="BG216" s="20">
        <f t="shared" si="249"/>
        <v>22.334303150365628</v>
      </c>
      <c r="BH216" s="43">
        <f t="shared" si="250"/>
        <v>87.199700800513739</v>
      </c>
      <c r="BI216" s="41" t="str">
        <f t="shared" si="203"/>
        <v>0,842198757691413+31,0713882725135i</v>
      </c>
      <c r="BJ216" s="20">
        <f t="shared" si="251"/>
        <v>29.850402734252054</v>
      </c>
      <c r="BK216" s="43">
        <f t="shared" si="204"/>
        <v>88.447361873300821</v>
      </c>
      <c r="BL216">
        <f t="shared" si="252"/>
        <v>22.334303150365628</v>
      </c>
      <c r="BM216" s="43">
        <f t="shared" si="253"/>
        <v>87.199700800513739</v>
      </c>
    </row>
    <row r="217" spans="14:65" x14ac:dyDescent="0.25">
      <c r="N217" s="9">
        <v>99</v>
      </c>
      <c r="O217" s="34">
        <f t="shared" si="205"/>
        <v>977.23722095581138</v>
      </c>
      <c r="P217" s="33" t="str">
        <f t="shared" si="206"/>
        <v>32,2315671197498</v>
      </c>
      <c r="Q217" s="4" t="str">
        <f t="shared" si="207"/>
        <v>1+2,2900674236484i</v>
      </c>
      <c r="R217" s="4">
        <f t="shared" si="219"/>
        <v>2.4988815107674913</v>
      </c>
      <c r="S217" s="4">
        <f t="shared" si="220"/>
        <v>1.1590841255123616</v>
      </c>
      <c r="T217" s="4" t="str">
        <f t="shared" si="208"/>
        <v>1+0,00276307314675236i</v>
      </c>
      <c r="U217" s="4">
        <f t="shared" si="221"/>
        <v>1.0000038172793213</v>
      </c>
      <c r="V217" s="4">
        <f t="shared" si="222"/>
        <v>2.7630661151564913E-3</v>
      </c>
      <c r="W217" t="str">
        <f t="shared" si="209"/>
        <v>1-0,0162902271690615i</v>
      </c>
      <c r="X217" s="4">
        <f t="shared" si="223"/>
        <v>1.0001326769490233</v>
      </c>
      <c r="Y217" s="4">
        <f t="shared" si="224"/>
        <v>-1.6288786411109847E-2</v>
      </c>
      <c r="Z217" t="str">
        <f t="shared" si="210"/>
        <v>0,999980268748223+0,0211184378556493i</v>
      </c>
      <c r="AA217" s="4">
        <f t="shared" si="225"/>
        <v>1.0002032424978591</v>
      </c>
      <c r="AB217" s="4">
        <f t="shared" si="226"/>
        <v>2.1115715684942665E-2</v>
      </c>
      <c r="AC217" s="47" t="str">
        <f t="shared" si="227"/>
        <v>4,74885505100892-11,9914482222986i</v>
      </c>
      <c r="AD217" s="20">
        <f t="shared" si="228"/>
        <v>22.210135494607513</v>
      </c>
      <c r="AE217" s="43">
        <f t="shared" si="229"/>
        <v>-68.395436570448041</v>
      </c>
      <c r="AF217" t="str">
        <f t="shared" si="211"/>
        <v>77,9756878975879</v>
      </c>
      <c r="AG217" t="str">
        <f t="shared" si="212"/>
        <v>1+2,34048548901376i</v>
      </c>
      <c r="AH217">
        <f t="shared" si="230"/>
        <v>2.5451664629811499</v>
      </c>
      <c r="AI217">
        <f t="shared" si="231"/>
        <v>1.1670114907880418</v>
      </c>
      <c r="AJ217" t="str">
        <f t="shared" si="213"/>
        <v>1+0,00276307314675236i</v>
      </c>
      <c r="AK217">
        <f t="shared" si="232"/>
        <v>1.0000038172793213</v>
      </c>
      <c r="AL217">
        <f t="shared" si="233"/>
        <v>2.7630661151564913E-3</v>
      </c>
      <c r="AM217" t="str">
        <f t="shared" si="214"/>
        <v>1-0,00688187131712538i</v>
      </c>
      <c r="AN217">
        <f t="shared" si="234"/>
        <v>1.0000236797960464</v>
      </c>
      <c r="AO217">
        <f t="shared" si="235"/>
        <v>-6.8817626780533596E-3</v>
      </c>
      <c r="AP217" s="41" t="str">
        <f t="shared" si="236"/>
        <v>11,9214276082186-28,2230944460099i</v>
      </c>
      <c r="AQ217">
        <f t="shared" si="237"/>
        <v>29.725099289212796</v>
      </c>
      <c r="AR217" s="43">
        <f t="shared" si="238"/>
        <v>-67.100816995574249</v>
      </c>
      <c r="AS217" t="str">
        <f t="shared" si="215"/>
        <v>-0,0000166666666666667</v>
      </c>
      <c r="AT217" t="str">
        <f t="shared" si="216"/>
        <v>0,0000420416929684742i</v>
      </c>
      <c r="AU217">
        <f t="shared" si="239"/>
        <v>4.2041692968474201E-5</v>
      </c>
      <c r="AV217">
        <f t="shared" si="240"/>
        <v>1.5707963267948966</v>
      </c>
      <c r="AW217" t="str">
        <f t="shared" si="217"/>
        <v>1+0,0157347068321382i</v>
      </c>
      <c r="AX217">
        <f t="shared" si="241"/>
        <v>1.000123782838451</v>
      </c>
      <c r="AY217">
        <f t="shared" si="242"/>
        <v>1.5733408486854138E-2</v>
      </c>
      <c r="AZ217" t="str">
        <f t="shared" si="218"/>
        <v>1+2,29224548254576i</v>
      </c>
      <c r="BA217">
        <f t="shared" si="243"/>
        <v>2.5008777163730822</v>
      </c>
      <c r="BB217">
        <f t="shared" si="244"/>
        <v>1.159432648563695</v>
      </c>
      <c r="BC217" s="41" t="str">
        <f t="shared" si="245"/>
        <v>-0,902258025985164+0,410628628513939i</v>
      </c>
      <c r="BD217">
        <f t="shared" si="246"/>
        <v>-7.5854892450460454E-2</v>
      </c>
      <c r="BE217" s="43">
        <f t="shared" si="247"/>
        <v>155.52913948872245</v>
      </c>
      <c r="BF217" s="41" t="str">
        <f t="shared" si="248"/>
        <v>0,639339353405402+12,7693962383617i</v>
      </c>
      <c r="BG217" s="20">
        <f t="shared" si="249"/>
        <v>22.134280602157034</v>
      </c>
      <c r="BH217" s="43">
        <f t="shared" si="250"/>
        <v>87.133702918274409</v>
      </c>
      <c r="BI217" s="41" t="str">
        <f t="shared" si="203"/>
        <v>0,833006824068065+30,3597929507408i</v>
      </c>
      <c r="BJ217" s="20">
        <f t="shared" si="251"/>
        <v>29.649244396762349</v>
      </c>
      <c r="BK217" s="43">
        <f t="shared" si="204"/>
        <v>88.428322493148229</v>
      </c>
      <c r="BL217">
        <f t="shared" si="252"/>
        <v>22.134280602157034</v>
      </c>
      <c r="BM217" s="43">
        <f t="shared" si="253"/>
        <v>87.133702918274409</v>
      </c>
    </row>
    <row r="218" spans="14:65" x14ac:dyDescent="0.25">
      <c r="N218" s="9">
        <v>100</v>
      </c>
      <c r="O218" s="34">
        <f t="shared" si="205"/>
        <v>1000</v>
      </c>
      <c r="P218" s="33" t="str">
        <f t="shared" si="206"/>
        <v>32,2315671197498</v>
      </c>
      <c r="Q218" s="4" t="str">
        <f t="shared" si="207"/>
        <v>1+2,34340994646985i</v>
      </c>
      <c r="R218" s="4">
        <f t="shared" si="219"/>
        <v>2.5478559961689013</v>
      </c>
      <c r="S218" s="4">
        <f t="shared" si="220"/>
        <v>1.1674624676416687</v>
      </c>
      <c r="T218" s="4" t="str">
        <f t="shared" si="208"/>
        <v>1+0,00282743338823082i</v>
      </c>
      <c r="U218" s="4">
        <f t="shared" si="221"/>
        <v>1.0000039971817936</v>
      </c>
      <c r="V218" s="4">
        <f t="shared" si="222"/>
        <v>2.8274258537417268E-3</v>
      </c>
      <c r="W218" t="str">
        <f t="shared" si="209"/>
        <v>1-0,0166696753047622i</v>
      </c>
      <c r="X218" s="4">
        <f t="shared" si="223"/>
        <v>1.0001389293866958</v>
      </c>
      <c r="Y218" s="4">
        <f t="shared" si="224"/>
        <v>-1.6668131516384771E-2</v>
      </c>
      <c r="Z218" t="str">
        <f t="shared" si="210"/>
        <v>0,999979338842975+0,0216103494656025i</v>
      </c>
      <c r="AA218" s="4">
        <f t="shared" si="225"/>
        <v>1.0002128200122506</v>
      </c>
      <c r="AB218" s="4">
        <f t="shared" si="226"/>
        <v>2.1607432640573895E-2</v>
      </c>
      <c r="AC218" s="47" t="str">
        <f t="shared" si="227"/>
        <v>4,54933920522291-11,8031967028258i</v>
      </c>
      <c r="AD218" s="20">
        <f t="shared" si="228"/>
        <v>22.041523896133061</v>
      </c>
      <c r="AE218" s="43">
        <f t="shared" si="229"/>
        <v>-68.921700852166367</v>
      </c>
      <c r="AF218" t="str">
        <f t="shared" si="211"/>
        <v>77,9756878975879</v>
      </c>
      <c r="AG218" t="str">
        <f t="shared" si="212"/>
        <v>1+2,39500239944257i</v>
      </c>
      <c r="AH218">
        <f t="shared" si="230"/>
        <v>2.5953875420321464</v>
      </c>
      <c r="AI218">
        <f t="shared" si="231"/>
        <v>1.1752646031563645</v>
      </c>
      <c r="AJ218" t="str">
        <f t="shared" si="213"/>
        <v>1+0,00282743338823082i</v>
      </c>
      <c r="AK218">
        <f t="shared" si="232"/>
        <v>1.0000039971817936</v>
      </c>
      <c r="AL218">
        <f t="shared" si="233"/>
        <v>2.8274258537417268E-3</v>
      </c>
      <c r="AM218" t="str">
        <f t="shared" si="214"/>
        <v>1-0,00704217069259232i</v>
      </c>
      <c r="AN218">
        <f t="shared" si="234"/>
        <v>1.0000247957766166</v>
      </c>
      <c r="AO218">
        <f t="shared" si="235"/>
        <v>-7.0420542838852363E-3</v>
      </c>
      <c r="AP218" s="41" t="str">
        <f t="shared" si="236"/>
        <v>11,4592802633974-27,7736507673369i</v>
      </c>
      <c r="AQ218">
        <f t="shared" si="237"/>
        <v>29.555390071685352</v>
      </c>
      <c r="AR218" s="43">
        <f t="shared" si="238"/>
        <v>-67.57918199324034</v>
      </c>
      <c r="AS218" t="str">
        <f t="shared" si="215"/>
        <v>-0,0000166666666666667</v>
      </c>
      <c r="AT218" t="str">
        <f t="shared" si="216"/>
        <v>0,0000430209697982586i</v>
      </c>
      <c r="AU218">
        <f t="shared" si="239"/>
        <v>4.3020969798258597E-5</v>
      </c>
      <c r="AV218">
        <f t="shared" si="240"/>
        <v>1.5707963267948966</v>
      </c>
      <c r="AW218" t="str">
        <f t="shared" si="217"/>
        <v>1+0,0161012152369192i</v>
      </c>
      <c r="AX218">
        <f t="shared" si="241"/>
        <v>1.0001296161658775</v>
      </c>
      <c r="AY218">
        <f t="shared" si="242"/>
        <v>1.6099824044620022E-2</v>
      </c>
      <c r="AZ218" t="str">
        <f t="shared" si="218"/>
        <v>1+2,34563873887629i</v>
      </c>
      <c r="BA218">
        <f t="shared" si="243"/>
        <v>2.5499060949998045</v>
      </c>
      <c r="BB218">
        <f t="shared" si="244"/>
        <v>1.1678055280203861</v>
      </c>
      <c r="BC218" s="41" t="str">
        <f t="shared" si="245"/>
        <v>-0,902247501047089+0,401935253296176i</v>
      </c>
      <c r="BD218">
        <f t="shared" si="246"/>
        <v>-0.10727095029190621</v>
      </c>
      <c r="BE218" s="43">
        <f t="shared" si="247"/>
        <v>155.98787607895477</v>
      </c>
      <c r="BF218" s="41" t="str">
        <f t="shared" si="248"/>
        <v>0,639490927126958+12,4779445352733i</v>
      </c>
      <c r="BG218" s="20">
        <f t="shared" si="249"/>
        <v>21.934252945841145</v>
      </c>
      <c r="BH218" s="43">
        <f t="shared" si="250"/>
        <v>87.066175226788417</v>
      </c>
      <c r="BI218" s="41" t="str">
        <f t="shared" si="203"/>
        <v>0,82410237468056+29,6645957150448i</v>
      </c>
      <c r="BJ218" s="20">
        <f t="shared" si="251"/>
        <v>29.44811912139345</v>
      </c>
      <c r="BK218" s="43">
        <f t="shared" si="204"/>
        <v>88.40869408571443</v>
      </c>
      <c r="BL218">
        <f t="shared" si="252"/>
        <v>21.934252945841145</v>
      </c>
      <c r="BM218" s="43">
        <f t="shared" si="253"/>
        <v>87.066175226788417</v>
      </c>
    </row>
    <row r="219" spans="14:65" x14ac:dyDescent="0.25">
      <c r="N219" s="9">
        <v>1</v>
      </c>
      <c r="O219" s="34">
        <f>10^(3+(N219/100))</f>
        <v>1023.2929922807547</v>
      </c>
      <c r="P219" s="33" t="str">
        <f t="shared" si="206"/>
        <v>32,2315671197498</v>
      </c>
      <c r="Q219" s="4" t="str">
        <f t="shared" si="207"/>
        <v>1+2,39799497626361i</v>
      </c>
      <c r="R219" s="4">
        <f t="shared" si="219"/>
        <v>2.5981493233040918</v>
      </c>
      <c r="S219" s="4">
        <f t="shared" si="220"/>
        <v>1.1757083946756408</v>
      </c>
      <c r="T219" s="4" t="str">
        <f t="shared" si="208"/>
        <v>1+0,00289329277231722i</v>
      </c>
      <c r="U219" s="4">
        <f t="shared" si="221"/>
        <v>1.0000041855627737</v>
      </c>
      <c r="V219" s="4">
        <f t="shared" si="222"/>
        <v>2.8932846989685266E-3</v>
      </c>
      <c r="W219" t="str">
        <f t="shared" si="209"/>
        <v>1-0,0170579619229587i</v>
      </c>
      <c r="X219" s="4">
        <f t="shared" si="223"/>
        <v>1.0001454764507836</v>
      </c>
      <c r="Y219" s="4">
        <f t="shared" si="224"/>
        <v>-1.7056307736903992E-2</v>
      </c>
      <c r="Z219" t="str">
        <f t="shared" si="210"/>
        <v>0,999978365112644+0,0221137191688892i</v>
      </c>
      <c r="AA219" s="4">
        <f t="shared" si="225"/>
        <v>1.0002228488036238</v>
      </c>
      <c r="AB219" s="4">
        <f t="shared" si="226"/>
        <v>2.2110593772075464E-2</v>
      </c>
      <c r="AC219" s="47" t="str">
        <f t="shared" si="227"/>
        <v>4,35608056202954-11,6146729165102i</v>
      </c>
      <c r="AD219" s="20">
        <f t="shared" si="228"/>
        <v>21.871710712620501</v>
      </c>
      <c r="AE219" s="43">
        <f t="shared" si="229"/>
        <v>-69.441454103903837</v>
      </c>
      <c r="AF219" t="str">
        <f t="shared" si="211"/>
        <v>77,9756878975879</v>
      </c>
      <c r="AG219" t="str">
        <f t="shared" si="212"/>
        <v>1+2,45078917184517i</v>
      </c>
      <c r="AH219">
        <f t="shared" si="230"/>
        <v>2.6469543941733362</v>
      </c>
      <c r="AI219">
        <f t="shared" si="231"/>
        <v>1.1833851884908806</v>
      </c>
      <c r="AJ219" t="str">
        <f t="shared" si="213"/>
        <v>1+0,00289329277231722i</v>
      </c>
      <c r="AK219">
        <f t="shared" si="232"/>
        <v>1.0000041855627737</v>
      </c>
      <c r="AL219">
        <f t="shared" si="233"/>
        <v>2.8932846989685266E-3</v>
      </c>
      <c r="AM219" t="str">
        <f t="shared" si="214"/>
        <v>1-0,00720620392017462i</v>
      </c>
      <c r="AN219">
        <f t="shared" si="234"/>
        <v>1.0000259643503957</v>
      </c>
      <c r="AO219">
        <f t="shared" si="235"/>
        <v>-7.2060791861725928E-3</v>
      </c>
      <c r="AP219" s="41" t="str">
        <f t="shared" si="236"/>
        <v>11,0118555908616-27,3240386576018i</v>
      </c>
      <c r="AQ219">
        <f t="shared" si="237"/>
        <v>29.384516997849303</v>
      </c>
      <c r="AR219" s="43">
        <f t="shared" si="238"/>
        <v>-68.050081760845046</v>
      </c>
      <c r="AS219" t="str">
        <f t="shared" si="215"/>
        <v>-0,0000166666666666667</v>
      </c>
      <c r="AT219" t="str">
        <f t="shared" si="216"/>
        <v>0,00004402305691568i</v>
      </c>
      <c r="AU219">
        <f t="shared" si="239"/>
        <v>4.4023056915680002E-5</v>
      </c>
      <c r="AV219">
        <f t="shared" si="240"/>
        <v>1.5707963267948966</v>
      </c>
      <c r="AW219" t="str">
        <f t="shared" si="217"/>
        <v>1+0,0164762607191435i</v>
      </c>
      <c r="AX219">
        <f t="shared" si="241"/>
        <v>1.00013572437309</v>
      </c>
      <c r="AY219">
        <f t="shared" si="242"/>
        <v>1.6474770040663167E-2</v>
      </c>
      <c r="AZ219" t="str">
        <f t="shared" si="218"/>
        <v>1+2,40027568391437i</v>
      </c>
      <c r="BA219">
        <f t="shared" si="243"/>
        <v>2.6002544796212921</v>
      </c>
      <c r="BB219">
        <f t="shared" si="244"/>
        <v>1.1760459847480988</v>
      </c>
      <c r="BC219" s="41" t="str">
        <f t="shared" si="245"/>
        <v>-0,902236480347137+0,393454973496841i</v>
      </c>
      <c r="BD219">
        <f t="shared" si="246"/>
        <v>-0.13749067441171473</v>
      </c>
      <c r="BE219" s="43">
        <f t="shared" si="247"/>
        <v>156.4385366475943</v>
      </c>
      <c r="BF219" s="41" t="str">
        <f t="shared" si="248"/>
        <v>0,639636030145887+12,1931031746588i</v>
      </c>
      <c r="BG219" s="20">
        <f t="shared" si="249"/>
        <v>21.734220038208775</v>
      </c>
      <c r="BH219" s="43">
        <f t="shared" si="250"/>
        <v>86.997082543690468</v>
      </c>
      <c r="BI219" s="41" t="str">
        <f t="shared" si="203"/>
        <v>0,815481075463461+28,9854138169572i</v>
      </c>
      <c r="BJ219" s="20">
        <f t="shared" si="251"/>
        <v>29.247026323437566</v>
      </c>
      <c r="BK219" s="43">
        <f t="shared" si="204"/>
        <v>88.388454886749273</v>
      </c>
      <c r="BL219">
        <f t="shared" si="252"/>
        <v>21.734220038208775</v>
      </c>
      <c r="BM219" s="43">
        <f t="shared" si="253"/>
        <v>86.997082543690468</v>
      </c>
    </row>
    <row r="220" spans="14:65" x14ac:dyDescent="0.25">
      <c r="N220" s="9">
        <v>2</v>
      </c>
      <c r="O220" s="34">
        <f t="shared" ref="O220:O283" si="254">10^(3+(N220/100))</f>
        <v>1047.1285480509</v>
      </c>
      <c r="P220" s="33" t="str">
        <f t="shared" si="206"/>
        <v>32,2315671197498</v>
      </c>
      <c r="Q220" s="4" t="str">
        <f t="shared" si="207"/>
        <v>1+2,45385145473501i</v>
      </c>
      <c r="R220" s="4">
        <f t="shared" si="219"/>
        <v>2.6497899844903037</v>
      </c>
      <c r="S220" s="4">
        <f t="shared" si="220"/>
        <v>1.1838217921877252</v>
      </c>
      <c r="T220" s="4" t="str">
        <f t="shared" si="208"/>
        <v>1+0,00296068621852877i</v>
      </c>
      <c r="U220" s="4">
        <f t="shared" si="221"/>
        <v>1.0000043828218377</v>
      </c>
      <c r="V220" s="4">
        <f t="shared" si="222"/>
        <v>2.9606775677818347E-3</v>
      </c>
      <c r="W220" t="str">
        <f t="shared" si="209"/>
        <v>1-0,0174552928983556i</v>
      </c>
      <c r="X220" s="4">
        <f t="shared" si="223"/>
        <v>1.0001523320225612</v>
      </c>
      <c r="Y220" s="4">
        <f t="shared" si="224"/>
        <v>-1.7453520420643777E-2</v>
      </c>
      <c r="Z220" t="str">
        <f t="shared" si="210"/>
        <v>0,999977345491815+0,0226288138587889i</v>
      </c>
      <c r="AA220" s="4">
        <f t="shared" si="225"/>
        <v>1.0002333501306144</v>
      </c>
      <c r="AB220" s="4">
        <f t="shared" si="226"/>
        <v>2.2625464977857113E-2</v>
      </c>
      <c r="AC220" s="47" t="str">
        <f t="shared" si="227"/>
        <v>4,16898475519982-11,4260841908904i</v>
      </c>
      <c r="AD220" s="20">
        <f t="shared" si="228"/>
        <v>21.700733839232736</v>
      </c>
      <c r="AE220" s="43">
        <f t="shared" si="229"/>
        <v>-69.954714769337443</v>
      </c>
      <c r="AF220" t="str">
        <f t="shared" si="211"/>
        <v>77,9756878975879</v>
      </c>
      <c r="AG220" t="str">
        <f t="shared" si="212"/>
        <v>1+2,50787538510672i</v>
      </c>
      <c r="AH220">
        <f t="shared" si="230"/>
        <v>2.6998960993386723</v>
      </c>
      <c r="AI220">
        <f t="shared" si="231"/>
        <v>1.1913732673606228</v>
      </c>
      <c r="AJ220" t="str">
        <f t="shared" si="213"/>
        <v>1+0,00296068621852877i</v>
      </c>
      <c r="AK220">
        <f t="shared" si="232"/>
        <v>1.0000043828218377</v>
      </c>
      <c r="AL220">
        <f t="shared" si="233"/>
        <v>2.9606775677818347E-3</v>
      </c>
      <c r="AM220" t="str">
        <f t="shared" si="214"/>
        <v>1-0,00737405797246079i</v>
      </c>
      <c r="AN220">
        <f t="shared" si="234"/>
        <v>1.0000271879958971</v>
      </c>
      <c r="AO220">
        <f t="shared" si="235"/>
        <v>-7.3739243177658497E-3</v>
      </c>
      <c r="AP220" s="41" t="str">
        <f t="shared" si="236"/>
        <v>10,5789130542153-26,8747313483112i</v>
      </c>
      <c r="AQ220">
        <f t="shared" si="237"/>
        <v>29.212517484027551</v>
      </c>
      <c r="AR220" s="43">
        <f t="shared" si="238"/>
        <v>-68.513520457198524</v>
      </c>
      <c r="AS220" t="str">
        <f t="shared" si="215"/>
        <v>-0,0000166666666666667</v>
      </c>
      <c r="AT220" t="str">
        <f t="shared" si="216"/>
        <v>0,0000450484856405922i</v>
      </c>
      <c r="AU220">
        <f t="shared" si="239"/>
        <v>4.50484856405922E-5</v>
      </c>
      <c r="AV220">
        <f t="shared" si="240"/>
        <v>1.5707963267948966</v>
      </c>
      <c r="AW220" t="str">
        <f t="shared" si="217"/>
        <v>1+0,0168600421328902i</v>
      </c>
      <c r="AX220">
        <f t="shared" si="241"/>
        <v>1.0001421204112557</v>
      </c>
      <c r="AY220">
        <f t="shared" si="242"/>
        <v>1.6858444854379054E-2</v>
      </c>
      <c r="AZ220" t="str">
        <f t="shared" si="218"/>
        <v>1+2,45618528689147i</v>
      </c>
      <c r="BA220">
        <f t="shared" si="243"/>
        <v>2.6519513878542598</v>
      </c>
      <c r="BB220">
        <f t="shared" si="244"/>
        <v>1.1841539103409258</v>
      </c>
      <c r="BC220" s="41" t="str">
        <f t="shared" si="245"/>
        <v>-0,902224940546155+0,385183291617577i</v>
      </c>
      <c r="BD220">
        <f t="shared" si="246"/>
        <v>-0.16655210906775347</v>
      </c>
      <c r="BE220" s="43">
        <f t="shared" si="247"/>
        <v>156.881103617138</v>
      </c>
      <c r="BF220" s="41" t="str">
        <f t="shared" si="248"/>
        <v>0,639774696048739+11,9147214005128i</v>
      </c>
      <c r="BG220" s="20">
        <f t="shared" si="249"/>
        <v>21.534181730164967</v>
      </c>
      <c r="BH220" s="43">
        <f t="shared" si="250"/>
        <v>86.926388847800567</v>
      </c>
      <c r="BI220" s="41" t="str">
        <f t="shared" si="203"/>
        <v>0,807138280698247+28,3218734448828i</v>
      </c>
      <c r="BJ220" s="20">
        <f t="shared" si="251"/>
        <v>29.045965374959813</v>
      </c>
      <c r="BK220" s="43">
        <f t="shared" si="204"/>
        <v>88.367583159939514</v>
      </c>
      <c r="BL220">
        <f t="shared" si="252"/>
        <v>21.534181730164967</v>
      </c>
      <c r="BM220" s="43">
        <f t="shared" si="253"/>
        <v>86.926388847800567</v>
      </c>
    </row>
    <row r="221" spans="14:65" x14ac:dyDescent="0.25">
      <c r="N221" s="9">
        <v>3</v>
      </c>
      <c r="O221" s="34">
        <f t="shared" si="254"/>
        <v>1071.5193052376069</v>
      </c>
      <c r="P221" s="33" t="str">
        <f t="shared" si="206"/>
        <v>32,2315671197498</v>
      </c>
      <c r="Q221" s="4" t="str">
        <f t="shared" si="207"/>
        <v>1+2,51100899772827i</v>
      </c>
      <c r="R221" s="4">
        <f t="shared" si="219"/>
        <v>2.702807093869692</v>
      </c>
      <c r="S221" s="4">
        <f t="shared" si="220"/>
        <v>1.1918026883019281</v>
      </c>
      <c r="T221" s="4" t="str">
        <f t="shared" si="208"/>
        <v>1+0,0030296494597627i</v>
      </c>
      <c r="U221" s="4">
        <f t="shared" si="221"/>
        <v>1.0000045893773932</v>
      </c>
      <c r="V221" s="4">
        <f t="shared" si="222"/>
        <v>3.0296401903226514E-3</v>
      </c>
      <c r="W221" t="str">
        <f t="shared" si="209"/>
        <v>1-0,0178618789010952i</v>
      </c>
      <c r="X221" s="4">
        <f t="shared" si="223"/>
        <v>1.0001595106371171</v>
      </c>
      <c r="Y221" s="4">
        <f t="shared" si="224"/>
        <v>-1.7859979673367863E-2</v>
      </c>
      <c r="Z221" t="str">
        <f t="shared" si="210"/>
        <v>0,999976277817738+0,0231559066453243i</v>
      </c>
      <c r="AA221" s="4">
        <f t="shared" si="225"/>
        <v>1.0002443462528467</v>
      </c>
      <c r="AB221" s="4">
        <f t="shared" si="226"/>
        <v>2.315231830197997E-2</v>
      </c>
      <c r="AC221" s="47" t="str">
        <f t="shared" si="227"/>
        <v>3,98795069316427-11,2376281208216i</v>
      </c>
      <c r="AD221" s="20">
        <f t="shared" si="228"/>
        <v>21.528630570480026</v>
      </c>
      <c r="AE221" s="43">
        <f t="shared" si="229"/>
        <v>-70.461510037817689</v>
      </c>
      <c r="AF221" t="str">
        <f t="shared" si="211"/>
        <v>77,9756878975879</v>
      </c>
      <c r="AG221" t="str">
        <f t="shared" si="212"/>
        <v>1+2,5662913070931i</v>
      </c>
      <c r="AH221">
        <f t="shared" si="230"/>
        <v>2.7542423772902795</v>
      </c>
      <c r="AI221">
        <f t="shared" si="231"/>
        <v>1.1992289963933966</v>
      </c>
      <c r="AJ221" t="str">
        <f t="shared" si="213"/>
        <v>1+0,0030296494597627i</v>
      </c>
      <c r="AK221">
        <f t="shared" si="232"/>
        <v>1.0000045893773932</v>
      </c>
      <c r="AL221">
        <f t="shared" si="233"/>
        <v>3.0296401903226514E-3</v>
      </c>
      <c r="AM221" t="str">
        <f t="shared" si="214"/>
        <v>1-0,00754582184789116i</v>
      </c>
      <c r="AN221">
        <f t="shared" si="234"/>
        <v>1.0000284693084294</v>
      </c>
      <c r="AO221">
        <f t="shared" si="235"/>
        <v>-7.5456786345254939E-3</v>
      </c>
      <c r="AP221" s="41" t="str">
        <f t="shared" si="236"/>
        <v>10,1601977233746-26,4261787444717i</v>
      </c>
      <c r="AQ221">
        <f t="shared" si="237"/>
        <v>29.039428313054522</v>
      </c>
      <c r="AR221" s="43">
        <f t="shared" si="238"/>
        <v>-68.969510106022668</v>
      </c>
      <c r="AS221" t="str">
        <f t="shared" si="215"/>
        <v>-0,0000166666666666667</v>
      </c>
      <c r="AT221" t="str">
        <f t="shared" si="216"/>
        <v>0,0000460977996688782i</v>
      </c>
      <c r="AU221">
        <f t="shared" si="239"/>
        <v>4.6097799668878203E-5</v>
      </c>
      <c r="AV221">
        <f t="shared" si="240"/>
        <v>1.5707963267948966</v>
      </c>
      <c r="AW221" t="str">
        <f t="shared" si="217"/>
        <v>1+0,0172527629641448i</v>
      </c>
      <c r="AX221">
        <f t="shared" si="241"/>
        <v>1.0001488178415736</v>
      </c>
      <c r="AY221">
        <f t="shared" si="242"/>
        <v>1.7251051463138198E-2</v>
      </c>
      <c r="AZ221" t="str">
        <f t="shared" si="218"/>
        <v>1+2,51339719181913i</v>
      </c>
      <c r="BA221">
        <f t="shared" si="243"/>
        <v>2.7050259599205861</v>
      </c>
      <c r="BB221">
        <f t="shared" si="244"/>
        <v>1.1921293386608156</v>
      </c>
      <c r="BC221" s="41" t="str">
        <f t="shared" si="245"/>
        <v>-0,902212857207492+0,377115820679826i</v>
      </c>
      <c r="BD221">
        <f t="shared" si="246"/>
        <v>-0.19449270430816196</v>
      </c>
      <c r="BE221" s="43">
        <f t="shared" si="247"/>
        <v>157.31556729798589</v>
      </c>
      <c r="BF221" s="41" t="str">
        <f t="shared" si="248"/>
        <v>0,639906961995994+11,642651873605i</v>
      </c>
      <c r="BG221" s="20">
        <f t="shared" si="249"/>
        <v>21.334137866171833</v>
      </c>
      <c r="BH221" s="43">
        <f t="shared" si="250"/>
        <v>86.854057260168219</v>
      </c>
      <c r="BI221" s="41" t="str">
        <f t="shared" si="203"/>
        <v>0,799069066854365+27,6736095328454i</v>
      </c>
      <c r="BJ221" s="20">
        <f t="shared" si="251"/>
        <v>28.844935608746354</v>
      </c>
      <c r="BK221" s="43">
        <f t="shared" si="204"/>
        <v>88.346057191963254</v>
      </c>
      <c r="BL221">
        <f t="shared" si="252"/>
        <v>21.334137866171833</v>
      </c>
      <c r="BM221" s="43">
        <f t="shared" si="253"/>
        <v>86.854057260168219</v>
      </c>
    </row>
    <row r="222" spans="14:65" x14ac:dyDescent="0.25">
      <c r="N222" s="9">
        <v>4</v>
      </c>
      <c r="O222" s="34">
        <f t="shared" si="254"/>
        <v>1096.4781961431863</v>
      </c>
      <c r="P222" s="33" t="str">
        <f t="shared" si="206"/>
        <v>32,2315671197498</v>
      </c>
      <c r="Q222" s="4" t="str">
        <f t="shared" si="207"/>
        <v>1+2,56949791092926i</v>
      </c>
      <c r="R222" s="4">
        <f t="shared" si="219"/>
        <v>2.7572304064531554</v>
      </c>
      <c r="S222" s="4">
        <f t="shared" si="220"/>
        <v>1.1996512468281075</v>
      </c>
      <c r="T222" s="4" t="str">
        <f t="shared" si="208"/>
        <v>1+0,00310021906124234i</v>
      </c>
      <c r="U222" s="4">
        <f t="shared" si="221"/>
        <v>1.0000048056675666</v>
      </c>
      <c r="V222" s="4">
        <f t="shared" si="222"/>
        <v>3.1002091288609575E-3</v>
      </c>
      <c r="W222" t="str">
        <f t="shared" si="209"/>
        <v>1-0,0182779355084582i</v>
      </c>
      <c r="X222" s="4">
        <f t="shared" si="223"/>
        <v>1.0001670275141303</v>
      </c>
      <c r="Y222" s="4">
        <f t="shared" si="224"/>
        <v>-1.8275900467638013E-2</v>
      </c>
      <c r="Z222" t="str">
        <f t="shared" si="210"/>
        <v>0,999975159825731+0,0236952770000677i</v>
      </c>
      <c r="AA222" s="4">
        <f t="shared" si="225"/>
        <v>1.000255860478011</v>
      </c>
      <c r="AB222" s="4">
        <f t="shared" si="226"/>
        <v>2.36914320738861E-2</v>
      </c>
      <c r="AC222" s="47" t="str">
        <f t="shared" si="227"/>
        <v>3,81287129470906-11,0494925252325i</v>
      </c>
      <c r="AD222" s="20">
        <f t="shared" si="228"/>
        <v>21.355437561238219</v>
      </c>
      <c r="AE222" s="43">
        <f t="shared" si="229"/>
        <v>-70.961875464217329</v>
      </c>
      <c r="AF222" t="str">
        <f t="shared" si="211"/>
        <v>77,9756878975879</v>
      </c>
      <c r="AG222" t="str">
        <f t="shared" si="212"/>
        <v>1+2,62606791069939i</v>
      </c>
      <c r="AH222">
        <f t="shared" si="230"/>
        <v>2.8100236069480018</v>
      </c>
      <c r="AI222">
        <f t="shared" si="231"/>
        <v>1.206952661397928</v>
      </c>
      <c r="AJ222" t="str">
        <f t="shared" si="213"/>
        <v>1+0,00310021906124234i</v>
      </c>
      <c r="AK222">
        <f t="shared" si="232"/>
        <v>1.0000048056675666</v>
      </c>
      <c r="AL222">
        <f t="shared" si="233"/>
        <v>3.1002091288609575E-3</v>
      </c>
      <c r="AM222" t="str">
        <f t="shared" si="214"/>
        <v>1-0,00772158661794603i</v>
      </c>
      <c r="AN222">
        <f t="shared" si="234"/>
        <v>1.0000298110056012</v>
      </c>
      <c r="AO222">
        <f t="shared" si="235"/>
        <v>-7.7214331623070148E-3</v>
      </c>
      <c r="AP222" s="41" t="str">
        <f t="shared" si="236"/>
        <v>9,75544197209538-25,9788074318712i</v>
      </c>
      <c r="AQ222">
        <f t="shared" si="237"/>
        <v>28.865285599664642</v>
      </c>
      <c r="AR222" s="43">
        <f t="shared" si="238"/>
        <v>-69.418070203484461</v>
      </c>
      <c r="AS222" t="str">
        <f t="shared" si="215"/>
        <v>-0,0000166666666666667</v>
      </c>
      <c r="AT222" t="str">
        <f t="shared" si="216"/>
        <v>0,0000471715553607251i</v>
      </c>
      <c r="AU222">
        <f t="shared" si="239"/>
        <v>4.7171555360725099E-5</v>
      </c>
      <c r="AV222">
        <f t="shared" si="240"/>
        <v>1.5707963267948966</v>
      </c>
      <c r="AW222" t="str">
        <f t="shared" si="217"/>
        <v>1+0,0176546314386903i</v>
      </c>
      <c r="AX222">
        <f t="shared" si="241"/>
        <v>1.0001558308639888</v>
      </c>
      <c r="AY222">
        <f t="shared" si="242"/>
        <v>1.7652797547752654E-2</v>
      </c>
      <c r="AZ222" t="str">
        <f t="shared" si="218"/>
        <v>1+2,57194173320665i</v>
      </c>
      <c r="BA222">
        <f t="shared" si="243"/>
        <v>2.7595079777036386</v>
      </c>
      <c r="BB222">
        <f t="shared" si="244"/>
        <v>1.1999724389716411</v>
      </c>
      <c r="BC222" s="41" t="str">
        <f t="shared" si="245"/>
        <v>-0,902200204745524+0,369248281892962i</v>
      </c>
      <c r="BD222">
        <f t="shared" si="246"/>
        <v>-0.22134927755635098</v>
      </c>
      <c r="BE222" s="43">
        <f t="shared" si="247"/>
        <v>157.74192548900967</v>
      </c>
      <c r="BF222" s="41" t="str">
        <f t="shared" si="248"/>
        <v>0,640032867976382+11,3767505932492i</v>
      </c>
      <c r="BG222" s="20">
        <f t="shared" si="249"/>
        <v>21.134088283681862</v>
      </c>
      <c r="BH222" s="43">
        <f t="shared" si="250"/>
        <v>86.780050024792345</v>
      </c>
      <c r="BI222" s="41" t="str">
        <f t="shared" si="203"/>
        <v>0,791268265239024+27,0402655713814i</v>
      </c>
      <c r="BJ222" s="20">
        <f t="shared" si="251"/>
        <v>28.643936322108274</v>
      </c>
      <c r="BK222" s="43">
        <f t="shared" si="204"/>
        <v>88.323855285525212</v>
      </c>
      <c r="BL222">
        <f t="shared" si="252"/>
        <v>21.134088283681862</v>
      </c>
      <c r="BM222" s="43">
        <f t="shared" si="253"/>
        <v>86.780050024792345</v>
      </c>
    </row>
    <row r="223" spans="14:65" x14ac:dyDescent="0.25">
      <c r="N223" s="9">
        <v>5</v>
      </c>
      <c r="O223" s="34">
        <f t="shared" si="254"/>
        <v>1122.0184543019636</v>
      </c>
      <c r="P223" s="33" t="str">
        <f t="shared" si="206"/>
        <v>32,2315671197498</v>
      </c>
      <c r="Q223" s="4" t="str">
        <f t="shared" si="207"/>
        <v>1+2,62934920593395i</v>
      </c>
      <c r="R223" s="4">
        <f t="shared" si="219"/>
        <v>2.8130903374661633</v>
      </c>
      <c r="S223" s="4">
        <f t="shared" si="220"/>
        <v>1.2073677603842732</v>
      </c>
      <c r="T223" s="4" t="str">
        <f t="shared" si="208"/>
        <v>1+0,00317243243990451i</v>
      </c>
      <c r="U223" s="4">
        <f t="shared" si="221"/>
        <v>1.0000050321511316</v>
      </c>
      <c r="V223" s="4">
        <f t="shared" si="222"/>
        <v>3.1724217971690043E-3</v>
      </c>
      <c r="W223" t="str">
        <f t="shared" si="209"/>
        <v>1-0,0187036833191649i</v>
      </c>
      <c r="X223" s="4">
        <f t="shared" si="223"/>
        <v>1.0001748985900933</v>
      </c>
      <c r="Y223" s="4">
        <f t="shared" si="224"/>
        <v>-1.8701502754232976E-2</v>
      </c>
      <c r="Z223" t="str">
        <f t="shared" si="210"/>
        <v>0,999973989144384+0,0242472109043206i</v>
      </c>
      <c r="AA223" s="4">
        <f t="shared" si="225"/>
        <v>1.0002679172111697</v>
      </c>
      <c r="AB223" s="4">
        <f t="shared" si="226"/>
        <v>2.4243091051138706E-2</v>
      </c>
      <c r="AC223" s="47" t="str">
        <f t="shared" si="227"/>
        <v>3,64363419868307-10,8618554526527i</v>
      </c>
      <c r="AD223" s="20">
        <f t="shared" si="228"/>
        <v>21.181190792177638</v>
      </c>
      <c r="AE223" s="43">
        <f t="shared" si="229"/>
        <v>-71.45585458831971</v>
      </c>
      <c r="AF223" t="str">
        <f t="shared" si="211"/>
        <v>77,9756878975879</v>
      </c>
      <c r="AG223" t="str">
        <f t="shared" si="212"/>
        <v>1+2,68723689027205i</v>
      </c>
      <c r="AH223">
        <f t="shared" si="230"/>
        <v>2.8672708460204794</v>
      </c>
      <c r="AI223">
        <f t="shared" si="231"/>
        <v>1.2145446705041536</v>
      </c>
      <c r="AJ223" t="str">
        <f t="shared" si="213"/>
        <v>1+0,00317243243990451i</v>
      </c>
      <c r="AK223">
        <f t="shared" si="232"/>
        <v>1.0000050321511316</v>
      </c>
      <c r="AL223">
        <f t="shared" si="233"/>
        <v>3.1724217971690043E-3</v>
      </c>
      <c r="AM223" t="str">
        <f t="shared" si="214"/>
        <v>1-0,00790144547543302i</v>
      </c>
      <c r="AN223">
        <f t="shared" si="234"/>
        <v>1.0000312159330833</v>
      </c>
      <c r="AO223">
        <f t="shared" si="235"/>
        <v>-7.9012810450305275E-3</v>
      </c>
      <c r="AP223" s="41" t="str">
        <f t="shared" si="236"/>
        <v>9,36436710806626-25,5330207913678i</v>
      </c>
      <c r="AQ223">
        <f t="shared" si="237"/>
        <v>28.690124760145153</v>
      </c>
      <c r="AR223" s="43">
        <f t="shared" si="238"/>
        <v>-69.859227326809048</v>
      </c>
      <c r="AS223" t="str">
        <f t="shared" si="215"/>
        <v>-0,0000166666666666667</v>
      </c>
      <c r="AT223" t="str">
        <f t="shared" si="216"/>
        <v>0,0000482703220356136i</v>
      </c>
      <c r="AU223">
        <f t="shared" si="239"/>
        <v>4.82703220356136E-5</v>
      </c>
      <c r="AV223">
        <f t="shared" si="240"/>
        <v>1.5707963267948966</v>
      </c>
      <c r="AW223" t="str">
        <f t="shared" si="217"/>
        <v>1+0,0180658606325113i</v>
      </c>
      <c r="AX223">
        <f t="shared" si="241"/>
        <v>1.0001631743472628</v>
      </c>
      <c r="AY223">
        <f t="shared" si="242"/>
        <v>1.806389560028239E-2</v>
      </c>
      <c r="AZ223" t="str">
        <f t="shared" si="218"/>
        <v>1+2,63184995214478i</v>
      </c>
      <c r="BA223">
        <f t="shared" si="243"/>
        <v>2.8154278841065135</v>
      </c>
      <c r="BB223">
        <f t="shared" si="244"/>
        <v>1.2076835090616833</v>
      </c>
      <c r="BC223" s="41" t="str">
        <f t="shared" si="245"/>
        <v>-0,902186956371737+0,361576502379391i</v>
      </c>
      <c r="BD223">
        <f t="shared" si="246"/>
        <v>-0.24715797961944344</v>
      </c>
      <c r="BE223" s="43">
        <f t="shared" si="247"/>
        <v>158.16018307732261</v>
      </c>
      <c r="BF223" s="41" t="str">
        <f t="shared" si="248"/>
        <v>0,640152456078828+11,1168768208883i</v>
      </c>
      <c r="BG223" s="20">
        <f t="shared" si="249"/>
        <v>20.934032812558236</v>
      </c>
      <c r="BH223" s="43">
        <f t="shared" si="250"/>
        <v>86.704328489002933</v>
      </c>
      <c r="BI223" s="41" t="str">
        <f t="shared" si="203"/>
        <v>0,783730493349136+26,4214934206716i</v>
      </c>
      <c r="BJ223" s="20">
        <f t="shared" si="251"/>
        <v>28.442966780525708</v>
      </c>
      <c r="BK223" s="43">
        <f t="shared" si="204"/>
        <v>88.30095575051358</v>
      </c>
      <c r="BL223">
        <f t="shared" si="252"/>
        <v>20.934032812558236</v>
      </c>
      <c r="BM223" s="43">
        <f t="shared" si="253"/>
        <v>86.704328489002933</v>
      </c>
    </row>
    <row r="224" spans="14:65" x14ac:dyDescent="0.25">
      <c r="N224" s="9">
        <v>6</v>
      </c>
      <c r="O224" s="34">
        <f t="shared" si="254"/>
        <v>1148.1536214968839</v>
      </c>
      <c r="P224" s="33" t="str">
        <f t="shared" si="206"/>
        <v>32,2315671197498</v>
      </c>
      <c r="Q224" s="4" t="str">
        <f t="shared" si="207"/>
        <v>1+2,69059461669117i</v>
      </c>
      <c r="R224" s="4">
        <f t="shared" si="219"/>
        <v>2.8704179819962641</v>
      </c>
      <c r="S224" s="4">
        <f t="shared" si="220"/>
        <v>1.2149526435387585</v>
      </c>
      <c r="T224" s="4" t="str">
        <f t="shared" si="208"/>
        <v>1+0,00324632788423842i</v>
      </c>
      <c r="U224" s="4">
        <f t="shared" si="221"/>
        <v>1.0000052693084831</v>
      </c>
      <c r="V224" s="4">
        <f t="shared" si="222"/>
        <v>3.2463164803451104E-3</v>
      </c>
      <c r="W224" t="str">
        <f t="shared" si="209"/>
        <v>1-0,0191393480703398i</v>
      </c>
      <c r="X224" s="4">
        <f t="shared" si="223"/>
        <v>1.0001831405520478</v>
      </c>
      <c r="Y224" s="4">
        <f t="shared" si="224"/>
        <v>-1.9137011576025074E-2</v>
      </c>
      <c r="Z224" t="str">
        <f t="shared" si="210"/>
        <v>0,999972763290526+0,0248120010007448i</v>
      </c>
      <c r="AA224" s="4">
        <f t="shared" si="225"/>
        <v>1.000280542006367</v>
      </c>
      <c r="AB224" s="4">
        <f t="shared" si="226"/>
        <v>2.4807586565226046E-2</v>
      </c>
      <c r="AC224" s="47" t="str">
        <f t="shared" si="227"/>
        <v>3,48012244534074-10,6748852313418i</v>
      </c>
      <c r="AD224" s="20">
        <f t="shared" si="228"/>
        <v>21.005925539438287</v>
      </c>
      <c r="AE224" s="43">
        <f t="shared" si="229"/>
        <v>-71.943498555637802</v>
      </c>
      <c r="AF224" t="str">
        <f t="shared" si="211"/>
        <v>77,9756878975879</v>
      </c>
      <c r="AG224" t="str">
        <f t="shared" si="212"/>
        <v>1+2,74983067841371i</v>
      </c>
      <c r="AH224">
        <f t="shared" si="230"/>
        <v>2.9260158509388163</v>
      </c>
      <c r="AI224">
        <f t="shared" si="231"/>
        <v>1.2220055473517677</v>
      </c>
      <c r="AJ224" t="str">
        <f t="shared" si="213"/>
        <v>1+0,00324632788423842i</v>
      </c>
      <c r="AK224">
        <f t="shared" si="232"/>
        <v>1.0000052693084831</v>
      </c>
      <c r="AL224">
        <f t="shared" si="233"/>
        <v>3.2463164803451104E-3</v>
      </c>
      <c r="AM224" t="str">
        <f t="shared" si="214"/>
        <v>1-0,00808549378389908i</v>
      </c>
      <c r="AN224">
        <f t="shared" si="234"/>
        <v>1.0000326870706424</v>
      </c>
      <c r="AO224">
        <f t="shared" si="235"/>
        <v>-8.0853175938594753E-3</v>
      </c>
      <c r="AP224" s="41" t="str">
        <f t="shared" si="236"/>
        <v>8,98668493096429-25,0891992102804i</v>
      </c>
      <c r="AQ224">
        <f t="shared" si="237"/>
        <v>28.513980486073716</v>
      </c>
      <c r="AR224" s="43">
        <f t="shared" si="238"/>
        <v>-70.293014745693839</v>
      </c>
      <c r="AS224" t="str">
        <f t="shared" si="215"/>
        <v>-0,0000166666666666667</v>
      </c>
      <c r="AT224" t="str">
        <f t="shared" si="216"/>
        <v>0,0000493946822741787i</v>
      </c>
      <c r="AU224">
        <f t="shared" si="239"/>
        <v>4.9394682274178697E-5</v>
      </c>
      <c r="AV224">
        <f t="shared" si="240"/>
        <v>1.5707963267948966</v>
      </c>
      <c r="AW224" t="str">
        <f t="shared" si="217"/>
        <v>1+0,0184866685847695i</v>
      </c>
      <c r="AX224">
        <f t="shared" si="241"/>
        <v>1.0001708638604523</v>
      </c>
      <c r="AY224">
        <f t="shared" si="242"/>
        <v>1.8484563034227561E-2</v>
      </c>
      <c r="AZ224" t="str">
        <f t="shared" si="218"/>
        <v>1+2,69315361276419i</v>
      </c>
      <c r="BA224">
        <f t="shared" si="243"/>
        <v>2.8728168027120713</v>
      </c>
      <c r="BB224">
        <f t="shared" si="244"/>
        <v>1.2152629683872973</v>
      </c>
      <c r="BC224" s="41" t="str">
        <f t="shared" si="245"/>
        <v>-0,902173084038352+0,354096412955337i</v>
      </c>
      <c r="BD224">
        <f t="shared" si="246"/>
        <v>-0.27195426495313824</v>
      </c>
      <c r="BE224" s="43">
        <f t="shared" si="247"/>
        <v>158.57035163912775</v>
      </c>
      <c r="BF224" s="41" t="str">
        <f t="shared" si="248"/>
        <v>0,640265769783888+10,8628930054556i</v>
      </c>
      <c r="BG224" s="20">
        <f t="shared" si="249"/>
        <v>20.73397127448515</v>
      </c>
      <c r="BH224" s="43">
        <f t="shared" si="250"/>
        <v>86.626853083489948</v>
      </c>
      <c r="BI224" s="41" t="str">
        <f t="shared" si="203"/>
        <v>0,776450184833125+25,8169531260055i</v>
      </c>
      <c r="BJ224" s="20">
        <f t="shared" si="251"/>
        <v>28.242026221120579</v>
      </c>
      <c r="BK224" s="43">
        <f t="shared" si="204"/>
        <v>88.277336893433912</v>
      </c>
      <c r="BL224">
        <f t="shared" si="252"/>
        <v>20.73397127448515</v>
      </c>
      <c r="BM224" s="43">
        <f t="shared" si="253"/>
        <v>86.626853083489948</v>
      </c>
    </row>
    <row r="225" spans="14:65" x14ac:dyDescent="0.25">
      <c r="N225" s="9">
        <v>7</v>
      </c>
      <c r="O225" s="34">
        <f t="shared" si="254"/>
        <v>1174.8975549395295</v>
      </c>
      <c r="P225" s="33" t="str">
        <f t="shared" si="206"/>
        <v>32,2315671197498</v>
      </c>
      <c r="Q225" s="4" t="str">
        <f t="shared" si="207"/>
        <v>1+2,7532666163284i</v>
      </c>
      <c r="R225" s="4">
        <f t="shared" si="219"/>
        <v>2.9292451349432054</v>
      </c>
      <c r="S225" s="4">
        <f t="shared" si="220"/>
        <v>1.2224064260021839</v>
      </c>
      <c r="T225" s="4" t="str">
        <f t="shared" si="208"/>
        <v>1+0,00332194457458677i</v>
      </c>
      <c r="U225" s="4">
        <f t="shared" si="221"/>
        <v>1.0000055176426561</v>
      </c>
      <c r="V225" s="4">
        <f t="shared" si="222"/>
        <v>3.3219323550985752E-3</v>
      </c>
      <c r="W225" t="str">
        <f t="shared" si="209"/>
        <v>1-0,0195851607572009i</v>
      </c>
      <c r="X225" s="4">
        <f t="shared" si="223"/>
        <v>1.0001917708729089</v>
      </c>
      <c r="Y225" s="4">
        <f t="shared" si="224"/>
        <v>-1.9582657184360995E-2</v>
      </c>
      <c r="Z225" t="str">
        <f t="shared" si="210"/>
        <v>0,999971479663954+0,0253899467485252i</v>
      </c>
      <c r="AA225" s="4">
        <f t="shared" si="225"/>
        <v>1.0002937616206604</v>
      </c>
      <c r="AB225" s="4">
        <f t="shared" si="226"/>
        <v>2.5385216670481481E-2</v>
      </c>
      <c r="AC225" s="47" t="str">
        <f t="shared" si="227"/>
        <v>3,32221512741733-10,4887405598719i</v>
      </c>
      <c r="AD225" s="20">
        <f t="shared" si="228"/>
        <v>20.829676348370061</v>
      </c>
      <c r="AE225" s="43">
        <f t="shared" si="229"/>
        <v>-72.424865741380202</v>
      </c>
      <c r="AF225" t="str">
        <f t="shared" si="211"/>
        <v>77,9756878975879</v>
      </c>
      <c r="AG225" t="str">
        <f t="shared" si="212"/>
        <v>1+2,81388246317938i</v>
      </c>
      <c r="AH225">
        <f t="shared" si="230"/>
        <v>2.9862910970949321</v>
      </c>
      <c r="AI225">
        <f t="shared" si="231"/>
        <v>1.229335924354189</v>
      </c>
      <c r="AJ225" t="str">
        <f t="shared" si="213"/>
        <v>1+0,00332194457458677i</v>
      </c>
      <c r="AK225">
        <f t="shared" si="232"/>
        <v>1.0000055176426561</v>
      </c>
      <c r="AL225">
        <f t="shared" si="233"/>
        <v>3.3219323550985752E-3</v>
      </c>
      <c r="AM225" t="str">
        <f t="shared" si="214"/>
        <v>1-0,00827382912819352i</v>
      </c>
      <c r="AN225">
        <f t="shared" si="234"/>
        <v>1.0000342275384591</v>
      </c>
      <c r="AO225">
        <f t="shared" si="235"/>
        <v>-8.2736403375136772E-3</v>
      </c>
      <c r="AP225" s="41" t="str">
        <f t="shared" si="236"/>
        <v>8,62209921492789-24,6477003811352i</v>
      </c>
      <c r="AQ225">
        <f t="shared" si="237"/>
        <v>28.336886721951807</v>
      </c>
      <c r="AR225" s="43">
        <f t="shared" si="238"/>
        <v>-70.719472038082472</v>
      </c>
      <c r="AS225" t="str">
        <f t="shared" si="215"/>
        <v>-0,0000166666666666667</v>
      </c>
      <c r="AT225" t="str">
        <f t="shared" si="216"/>
        <v>0,0000505452322271014i</v>
      </c>
      <c r="AU225">
        <f t="shared" si="239"/>
        <v>5.0545232227101398E-5</v>
      </c>
      <c r="AV225">
        <f t="shared" si="240"/>
        <v>1.5707963267948966</v>
      </c>
      <c r="AW225" t="str">
        <f t="shared" si="217"/>
        <v>1+0,0189172784134114i</v>
      </c>
      <c r="AX225">
        <f t="shared" si="241"/>
        <v>1.0001789157058703</v>
      </c>
      <c r="AY225">
        <f t="shared" si="242"/>
        <v>1.8915022297154235E-2</v>
      </c>
      <c r="AZ225" t="str">
        <f t="shared" si="218"/>
        <v>1+2,75588521907719i</v>
      </c>
      <c r="BA225">
        <f t="shared" si="243"/>
        <v>2.9317065577455277</v>
      </c>
      <c r="BB225">
        <f t="shared" si="244"/>
        <v>1.2227113512675223</v>
      </c>
      <c r="BC225" s="41" t="str">
        <f t="shared" si="245"/>
        <v>-0,902158558379274+0,346804045966157i</v>
      </c>
      <c r="BD225">
        <f t="shared" si="246"/>
        <v>-0.29577286600432262</v>
      </c>
      <c r="BE225" s="43">
        <f t="shared" si="247"/>
        <v>158.97244904334417</v>
      </c>
      <c r="BF225" s="41" t="str">
        <f t="shared" si="248"/>
        <v>0,640372853276275+10,6146647104666i</v>
      </c>
      <c r="BG225" s="20">
        <f t="shared" si="249"/>
        <v>20.533903482365776</v>
      </c>
      <c r="BH225" s="43">
        <f t="shared" si="250"/>
        <v>86.547583301963996</v>
      </c>
      <c r="BI225" s="41" t="str">
        <f t="shared" si="203"/>
        <v>0,769421617996863+25,2263127356678i</v>
      </c>
      <c r="BJ225" s="20">
        <f t="shared" si="251"/>
        <v>28.041113855947476</v>
      </c>
      <c r="BK225" s="43">
        <f t="shared" si="204"/>
        <v>88.252977005261698</v>
      </c>
      <c r="BL225">
        <f t="shared" si="252"/>
        <v>20.533903482365776</v>
      </c>
      <c r="BM225" s="43">
        <f t="shared" si="253"/>
        <v>86.547583301963996</v>
      </c>
    </row>
    <row r="226" spans="14:65" x14ac:dyDescent="0.25">
      <c r="N226" s="9">
        <v>8</v>
      </c>
      <c r="O226" s="34">
        <f t="shared" si="254"/>
        <v>1202.2644346174138</v>
      </c>
      <c r="P226" s="33" t="str">
        <f t="shared" si="206"/>
        <v>32,2315671197498</v>
      </c>
      <c r="Q226" s="4" t="str">
        <f t="shared" si="207"/>
        <v>1+2,8173984343694i</v>
      </c>
      <c r="R226" s="4">
        <f t="shared" si="219"/>
        <v>2.9896043112738426</v>
      </c>
      <c r="S226" s="4">
        <f t="shared" si="220"/>
        <v>1.2297297458962293</v>
      </c>
      <c r="T226" s="4" t="str">
        <f t="shared" si="208"/>
        <v>1+0,00339932260391972i</v>
      </c>
      <c r="U226" s="4">
        <f t="shared" si="221"/>
        <v>1.0000057776803919</v>
      </c>
      <c r="V226" s="4">
        <f t="shared" si="222"/>
        <v>3.3993095105063049E-3</v>
      </c>
      <c r="W226" t="str">
        <f t="shared" si="209"/>
        <v>1-0,0200413577555358i</v>
      </c>
      <c r="X226" s="4">
        <f t="shared" si="223"/>
        <v>1.0002008078484468</v>
      </c>
      <c r="Y226" s="4">
        <f t="shared" si="224"/>
        <v>-2.0038675157993263E-2</v>
      </c>
      <c r="Z226" t="str">
        <f t="shared" si="210"/>
        <v>0,999970135541927+0,0259813545821474i</v>
      </c>
      <c r="AA226" s="4">
        <f t="shared" si="225"/>
        <v>1.0003076040706993</v>
      </c>
      <c r="AB226" s="4">
        <f t="shared" si="226"/>
        <v>2.5976286296172768E-2</v>
      </c>
      <c r="AC226" s="47" t="str">
        <f t="shared" si="227"/>
        <v>3,16978800947439-10,3035706340858i</v>
      </c>
      <c r="AD226" s="20">
        <f t="shared" si="228"/>
        <v>20.652477011148278</v>
      </c>
      <c r="AE226" s="43">
        <f t="shared" si="229"/>
        <v>-72.900021379119352</v>
      </c>
      <c r="AF226" t="str">
        <f t="shared" si="211"/>
        <v>77,9756878975879</v>
      </c>
      <c r="AG226" t="str">
        <f t="shared" si="212"/>
        <v>1+2,87942620567317i</v>
      </c>
      <c r="AH226">
        <f t="shared" si="230"/>
        <v>3.0481297993880427</v>
      </c>
      <c r="AI226">
        <f t="shared" si="231"/>
        <v>1.23653653606229</v>
      </c>
      <c r="AJ226" t="str">
        <f t="shared" si="213"/>
        <v>1+0,00339932260391972i</v>
      </c>
      <c r="AK226">
        <f t="shared" si="232"/>
        <v>1.0000057776803919</v>
      </c>
      <c r="AL226">
        <f t="shared" si="233"/>
        <v>3.3993095105063049E-3</v>
      </c>
      <c r="AM226" t="str">
        <f t="shared" si="214"/>
        <v>1-0,00846655136620883i</v>
      </c>
      <c r="AN226">
        <f t="shared" si="234"/>
        <v>1.000035840603744</v>
      </c>
      <c r="AO226">
        <f t="shared" si="235"/>
        <v>-8.4663490737422933E-3</v>
      </c>
      <c r="AP226" s="41" t="str">
        <f t="shared" si="236"/>
        <v>8,27030711288057-24,2088596782675i</v>
      </c>
      <c r="AQ226">
        <f t="shared" si="237"/>
        <v>28.15887664653787</v>
      </c>
      <c r="AR226" s="43">
        <f t="shared" si="238"/>
        <v>-71.138644711694795</v>
      </c>
      <c r="AS226" t="str">
        <f t="shared" si="215"/>
        <v>-0,0000166666666666667</v>
      </c>
      <c r="AT226" t="str">
        <f t="shared" si="216"/>
        <v>0,0000517225819311962i</v>
      </c>
      <c r="AU226">
        <f t="shared" si="239"/>
        <v>5.1722581931196201E-5</v>
      </c>
      <c r="AV226">
        <f t="shared" si="240"/>
        <v>1.5707963267948966</v>
      </c>
      <c r="AW226" t="str">
        <f t="shared" si="217"/>
        <v>1+0,0193579184334679i</v>
      </c>
      <c r="AX226">
        <f t="shared" si="241"/>
        <v>1.0001873469535978</v>
      </c>
      <c r="AY226">
        <f t="shared" si="242"/>
        <v>1.9355500985799187E-2</v>
      </c>
      <c r="AZ226" t="str">
        <f t="shared" si="218"/>
        <v>1+2,8200780322118i</v>
      </c>
      <c r="BA226">
        <f t="shared" si="243"/>
        <v>2.9921296943420717</v>
      </c>
      <c r="BB226">
        <f t="shared" si="244"/>
        <v>1.2300293001565716</v>
      </c>
      <c r="BC226" s="41" t="str">
        <f t="shared" si="245"/>
        <v>-0,902143348648298+0,339695533174957i</v>
      </c>
      <c r="BD226">
        <f t="shared" si="246"/>
        <v>-0.31864777144168072</v>
      </c>
      <c r="BE226" s="43">
        <f t="shared" si="247"/>
        <v>159.36649905955429</v>
      </c>
      <c r="BF226" s="41" t="str">
        <f t="shared" si="248"/>
        <v>0,640473750779156+10,3720605427984i</v>
      </c>
      <c r="BG226" s="20">
        <f t="shared" si="249"/>
        <v>20.333829239706578</v>
      </c>
      <c r="BH226" s="43">
        <f t="shared" si="250"/>
        <v>86.466477680434934</v>
      </c>
      <c r="BI226" s="41" t="str">
        <f t="shared" si="203"/>
        <v>0,762638942802882+24,6492481213396i</v>
      </c>
      <c r="BJ226" s="20">
        <f t="shared" si="251"/>
        <v>27.840228875096187</v>
      </c>
      <c r="BK226" s="43">
        <f t="shared" si="204"/>
        <v>88.227854347859505</v>
      </c>
      <c r="BL226">
        <f t="shared" si="252"/>
        <v>20.333829239706578</v>
      </c>
      <c r="BM226" s="43">
        <f t="shared" si="253"/>
        <v>86.466477680434934</v>
      </c>
    </row>
    <row r="227" spans="14:65" x14ac:dyDescent="0.25">
      <c r="N227" s="9">
        <v>9</v>
      </c>
      <c r="O227" s="34">
        <f t="shared" si="254"/>
        <v>1230.2687708123824</v>
      </c>
      <c r="P227" s="33" t="str">
        <f t="shared" si="206"/>
        <v>32,2315671197498</v>
      </c>
      <c r="Q227" s="4" t="str">
        <f t="shared" si="207"/>
        <v>1+2,88302407435297i</v>
      </c>
      <c r="R227" s="4">
        <f t="shared" si="219"/>
        <v>3.0515287665854958</v>
      </c>
      <c r="S227" s="4">
        <f t="shared" si="220"/>
        <v>1.236923343123421</v>
      </c>
      <c r="T227" s="4" t="str">
        <f t="shared" si="208"/>
        <v>1+0,00347850299909262i</v>
      </c>
      <c r="U227" s="4">
        <f t="shared" si="221"/>
        <v>1.0000060499732564</v>
      </c>
      <c r="V227" s="4">
        <f t="shared" si="222"/>
        <v>3.4784889692519583E-3</v>
      </c>
      <c r="W227" t="str">
        <f t="shared" si="209"/>
        <v>1-0,0205081809470313i</v>
      </c>
      <c r="X227" s="4">
        <f t="shared" si="223"/>
        <v>1.0002102706360079</v>
      </c>
      <c r="Y227" s="4">
        <f t="shared" si="224"/>
        <v>-2.0505306524612125E-2</v>
      </c>
      <c r="Z227" t="str">
        <f t="shared" si="210"/>
        <v>0,999968728073379+0,0265865380738728i</v>
      </c>
      <c r="AA227" s="4">
        <f t="shared" si="225"/>
        <v>1.0003220986919388</v>
      </c>
      <c r="AB227" s="4">
        <f t="shared" si="226"/>
        <v>2.6581107401812461E-2</v>
      </c>
      <c r="AC227" s="47" t="str">
        <f t="shared" si="227"/>
        <v>3,02271411446188-10,1195153064578i</v>
      </c>
      <c r="AD227" s="20">
        <f t="shared" si="228"/>
        <v>20.474360548068049</v>
      </c>
      <c r="AE227" s="43">
        <f t="shared" si="229"/>
        <v>-73.369037195553389</v>
      </c>
      <c r="AF227" t="str">
        <f t="shared" si="211"/>
        <v>77,9756878975879</v>
      </c>
      <c r="AG227" t="str">
        <f t="shared" si="212"/>
        <v>1+2,94649665805492i</v>
      </c>
      <c r="AH227">
        <f t="shared" si="230"/>
        <v>3.1115659330839853</v>
      </c>
      <c r="AI227">
        <f t="shared" si="231"/>
        <v>1.2436082126494852</v>
      </c>
      <c r="AJ227" t="str">
        <f t="shared" si="213"/>
        <v>1+0,00347850299909262i</v>
      </c>
      <c r="AK227">
        <f t="shared" si="232"/>
        <v>1.0000060499732564</v>
      </c>
      <c r="AL227">
        <f t="shared" si="233"/>
        <v>3.4784889692519583E-3</v>
      </c>
      <c r="AM227" t="str">
        <f t="shared" si="214"/>
        <v>1-0,00866376268182653i</v>
      </c>
      <c r="AN227">
        <f t="shared" si="234"/>
        <v>1.0000375296876647</v>
      </c>
      <c r="AO227">
        <f t="shared" si="235"/>
        <v>-8.6635459219826724E-3</v>
      </c>
      <c r="AP227" s="41" t="str">
        <f t="shared" si="236"/>
        <v>7,93100048103426-23,7729906030882i</v>
      </c>
      <c r="AQ227">
        <f t="shared" si="237"/>
        <v>27.979982657676675</v>
      </c>
      <c r="AR227" s="43">
        <f t="shared" si="238"/>
        <v>-71.550583832549719</v>
      </c>
      <c r="AS227" t="str">
        <f t="shared" si="215"/>
        <v>-0,0000166666666666667</v>
      </c>
      <c r="AT227" t="str">
        <f t="shared" si="216"/>
        <v>0,0000529273556328603i</v>
      </c>
      <c r="AU227">
        <f t="shared" si="239"/>
        <v>5.2927355632860302E-5</v>
      </c>
      <c r="AV227">
        <f t="shared" si="240"/>
        <v>1.5707963267948966</v>
      </c>
      <c r="AW227" t="str">
        <f t="shared" si="217"/>
        <v>1+0,0198088222781101i</v>
      </c>
      <c r="AX227">
        <f t="shared" si="241"/>
        <v>1.0001961754776139</v>
      </c>
      <c r="AY227">
        <f t="shared" si="242"/>
        <v>1.9806231963702747E-2</v>
      </c>
      <c r="AZ227" t="str">
        <f t="shared" si="218"/>
        <v>1+2,88576608804723i</v>
      </c>
      <c r="BA227">
        <f t="shared" si="243"/>
        <v>3.0541194991230141</v>
      </c>
      <c r="BB227">
        <f t="shared" si="244"/>
        <v>1.2372175590182657</v>
      </c>
      <c r="BC227" s="41" t="str">
        <f t="shared" si="245"/>
        <v>-0,902127422654448+0,332767103703382i</v>
      </c>
      <c r="BD227">
        <f t="shared" si="246"/>
        <v>-0.34061220807718207</v>
      </c>
      <c r="BE227" s="43">
        <f t="shared" si="247"/>
        <v>159.75253097164716</v>
      </c>
      <c r="BF227" s="41" t="str">
        <f t="shared" si="248"/>
        <v>0,640568505911286+10,1349520831198i</v>
      </c>
      <c r="BG227" s="20">
        <f t="shared" si="249"/>
        <v>20.133748339990845</v>
      </c>
      <c r="BH227" s="43">
        <f t="shared" si="250"/>
        <v>86.383493776093772</v>
      </c>
      <c r="BI227" s="41" t="str">
        <f t="shared" si="203"/>
        <v>0,756096206330753+24,0854428010963i</v>
      </c>
      <c r="BJ227" s="20">
        <f t="shared" si="251"/>
        <v>27.639370449599504</v>
      </c>
      <c r="BK227" s="43">
        <f t="shared" si="204"/>
        <v>88.201947139097442</v>
      </c>
      <c r="BL227">
        <f t="shared" si="252"/>
        <v>20.133748339990845</v>
      </c>
      <c r="BM227" s="43">
        <f t="shared" si="253"/>
        <v>86.383493776093772</v>
      </c>
    </row>
    <row r="228" spans="14:65" x14ac:dyDescent="0.25">
      <c r="N228" s="9">
        <v>10</v>
      </c>
      <c r="O228" s="34">
        <f t="shared" si="254"/>
        <v>1258.925411794168</v>
      </c>
      <c r="P228" s="33" t="str">
        <f t="shared" si="206"/>
        <v>32,2315671197498</v>
      </c>
      <c r="Q228" s="4" t="str">
        <f t="shared" si="207"/>
        <v>1+2,95017833186211i</v>
      </c>
      <c r="R228" s="4">
        <f t="shared" si="219"/>
        <v>3.1150525179824338</v>
      </c>
      <c r="S228" s="4">
        <f t="shared" si="220"/>
        <v>1.2439880528593683</v>
      </c>
      <c r="T228" s="4" t="str">
        <f t="shared" si="208"/>
        <v>1+0,00355952774259906i</v>
      </c>
      <c r="U228" s="4">
        <f t="shared" si="221"/>
        <v>1.0000063350988084</v>
      </c>
      <c r="V228" s="4">
        <f t="shared" si="222"/>
        <v>3.5595127093590857E-3</v>
      </c>
      <c r="W228" t="str">
        <f t="shared" si="209"/>
        <v>1-0,0209858778475228i</v>
      </c>
      <c r="X228" s="4">
        <f t="shared" si="223"/>
        <v>1.0002201792950547</v>
      </c>
      <c r="Y228" s="4">
        <f t="shared" si="224"/>
        <v>-2.0982797885026241E-2</v>
      </c>
      <c r="Z228" t="str">
        <f t="shared" si="210"/>
        <v>0,999967254272883+0,0272058180999995i</v>
      </c>
      <c r="AA228" s="4">
        <f t="shared" si="225"/>
        <v>1.0003372762006517</v>
      </c>
      <c r="AB228" s="4">
        <f t="shared" si="226"/>
        <v>2.7199999135742742E-2</v>
      </c>
      <c r="AC228" s="47" t="str">
        <f t="shared" si="227"/>
        <v>2,88086427681572-9,93670527401361i</v>
      </c>
      <c r="AD228" s="20">
        <f t="shared" si="228"/>
        <v>20.295359192312262</v>
      </c>
      <c r="AE228" s="43">
        <f t="shared" si="229"/>
        <v>-73.831991052595114</v>
      </c>
      <c r="AF228" t="str">
        <f t="shared" si="211"/>
        <v>77,9756878975879</v>
      </c>
      <c r="AG228" t="str">
        <f t="shared" si="212"/>
        <v>1+3,01512938196626i</v>
      </c>
      <c r="AH228">
        <f t="shared" si="230"/>
        <v>3.1766342549932061</v>
      </c>
      <c r="AI228">
        <f t="shared" si="231"/>
        <v>1.2505518735371044</v>
      </c>
      <c r="AJ228" t="str">
        <f t="shared" si="213"/>
        <v>1+0,00355952774259906i</v>
      </c>
      <c r="AK228">
        <f t="shared" si="232"/>
        <v>1.0000063350988084</v>
      </c>
      <c r="AL228">
        <f t="shared" si="233"/>
        <v>3.5595127093590857E-3</v>
      </c>
      <c r="AM228" t="str">
        <f t="shared" si="214"/>
        <v>1-0,00886556763909661i</v>
      </c>
      <c r="AN228">
        <f t="shared" si="234"/>
        <v>1.0000392983726007</v>
      </c>
      <c r="AO228">
        <f t="shared" si="235"/>
        <v>-8.865335377232263E-3</v>
      </c>
      <c r="AP228" s="41" t="str">
        <f t="shared" si="236"/>
        <v>7,60386712271494-23,3403852892065i</v>
      </c>
      <c r="AQ228">
        <f t="shared" si="237"/>
        <v>27.800236360420495</v>
      </c>
      <c r="AR228" s="43">
        <f t="shared" si="238"/>
        <v>-71.955345661567904</v>
      </c>
      <c r="AS228" t="str">
        <f t="shared" si="215"/>
        <v>-0,0000166666666666667</v>
      </c>
      <c r="AT228" t="str">
        <f t="shared" si="216"/>
        <v>0,0000541601921190572i</v>
      </c>
      <c r="AU228">
        <f t="shared" si="239"/>
        <v>5.4160192119057198E-5</v>
      </c>
      <c r="AV228">
        <f t="shared" si="240"/>
        <v>1.5707963267948966</v>
      </c>
      <c r="AW228" t="str">
        <f t="shared" si="217"/>
        <v>1+0,020270229022525i</v>
      </c>
      <c r="AX228">
        <f t="shared" si="241"/>
        <v>1.0002054199936259</v>
      </c>
      <c r="AY228">
        <f t="shared" si="242"/>
        <v>2.0267453481417234E-2</v>
      </c>
      <c r="AZ228" t="str">
        <f t="shared" si="218"/>
        <v>1+2,95298421526018i</v>
      </c>
      <c r="BA228">
        <f t="shared" si="243"/>
        <v>3.1177100210853133</v>
      </c>
      <c r="BB228">
        <f t="shared" si="244"/>
        <v>1.2442769668237452</v>
      </c>
      <c r="BC228" s="41" t="str">
        <f t="shared" si="245"/>
        <v>-0,9021107466943+0,326015082023442i</v>
      </c>
      <c r="BD228">
        <f t="shared" si="246"/>
        <v>-0.36169862627643334</v>
      </c>
      <c r="BE228" s="43">
        <f t="shared" si="247"/>
        <v>160.13057919837723</v>
      </c>
      <c r="BF228" s="41" t="str">
        <f t="shared" si="248"/>
        <v>0,640657161067152+9,90321381792609i</v>
      </c>
      <c r="BG228" s="20">
        <f t="shared" si="249"/>
        <v>19.933660566035833</v>
      </c>
      <c r="BH228" s="43">
        <f t="shared" si="250"/>
        <v>86.298588145782119</v>
      </c>
      <c r="BI228" s="41" t="str">
        <f t="shared" si="203"/>
        <v>0,749787376682782+23,534587765086i</v>
      </c>
      <c r="BJ228" s="20">
        <f t="shared" si="251"/>
        <v>27.438537734144063</v>
      </c>
      <c r="BK228" s="43">
        <f t="shared" si="204"/>
        <v>88.17523353680933</v>
      </c>
      <c r="BL228">
        <f t="shared" si="252"/>
        <v>19.933660566035833</v>
      </c>
      <c r="BM228" s="43">
        <f t="shared" si="253"/>
        <v>86.298588145782119</v>
      </c>
    </row>
    <row r="229" spans="14:65" x14ac:dyDescent="0.25">
      <c r="N229" s="9">
        <v>11</v>
      </c>
      <c r="O229" s="34">
        <f t="shared" si="254"/>
        <v>1288.2495516931347</v>
      </c>
      <c r="P229" s="33" t="str">
        <f t="shared" si="206"/>
        <v>32,2315671197498</v>
      </c>
      <c r="Q229" s="4" t="str">
        <f t="shared" si="207"/>
        <v>1+3,01889681297301i</v>
      </c>
      <c r="R229" s="4">
        <f t="shared" si="219"/>
        <v>3.1802103652712339</v>
      </c>
      <c r="S229" s="4">
        <f t="shared" si="220"/>
        <v>1.2509247991862276</v>
      </c>
      <c r="T229" s="4" t="str">
        <f t="shared" si="208"/>
        <v>1+0,00364243979483055i</v>
      </c>
      <c r="U229" s="4">
        <f t="shared" si="221"/>
        <v>1.0000066336618267</v>
      </c>
      <c r="V229" s="4">
        <f t="shared" si="222"/>
        <v>3.6424236864294681E-3</v>
      </c>
      <c r="W229" t="str">
        <f t="shared" si="209"/>
        <v>1-0,02147470173823i</v>
      </c>
      <c r="X229" s="4">
        <f t="shared" si="223"/>
        <v>1.0002305548296082</v>
      </c>
      <c r="Y229" s="4">
        <f t="shared" si="224"/>
        <v>-2.1471401540039285E-2</v>
      </c>
      <c r="Z229" t="str">
        <f t="shared" si="210"/>
        <v>0,999965711014309+0,0278395230109944i</v>
      </c>
      <c r="AA229" s="4">
        <f t="shared" si="225"/>
        <v>1.0003531687588301</v>
      </c>
      <c r="AB229" s="4">
        <f t="shared" si="226"/>
        <v>2.7833287997044768E-2</v>
      </c>
      <c r="AC229" s="47" t="str">
        <f t="shared" si="227"/>
        <v>2,74410766175047-9,75526229113005i</v>
      </c>
      <c r="AD229" s="20">
        <f t="shared" si="228"/>
        <v>20.115504377989609</v>
      </c>
      <c r="AE229" s="43">
        <f t="shared" si="229"/>
        <v>-74.288966597867756</v>
      </c>
      <c r="AF229" t="str">
        <f t="shared" si="211"/>
        <v>77,9756878975879</v>
      </c>
      <c r="AG229" t="str">
        <f t="shared" si="212"/>
        <v>1+3,08536076738587i</v>
      </c>
      <c r="AH229">
        <f t="shared" si="230"/>
        <v>3.2433703249743044</v>
      </c>
      <c r="AI229">
        <f t="shared" si="231"/>
        <v>1.2573685211764511</v>
      </c>
      <c r="AJ229" t="str">
        <f t="shared" si="213"/>
        <v>1+0,00364243979483055i</v>
      </c>
      <c r="AK229">
        <f t="shared" si="232"/>
        <v>1.0000066336618267</v>
      </c>
      <c r="AL229">
        <f t="shared" si="233"/>
        <v>3.6424236864294681E-3</v>
      </c>
      <c r="AM229" t="str">
        <f t="shared" si="214"/>
        <v>1-0,00907207323767858i</v>
      </c>
      <c r="AN229">
        <f t="shared" si="234"/>
        <v>1.0000411504097368</v>
      </c>
      <c r="AO229">
        <f t="shared" si="235"/>
        <v>-9.071824365160153E-3</v>
      </c>
      <c r="AP229" s="41" t="str">
        <f t="shared" si="236"/>
        <v>7,28859195138244-22,9113150590176i</v>
      </c>
      <c r="AQ229">
        <f t="shared" si="237"/>
        <v>27.619668558234579</v>
      </c>
      <c r="AR229" s="43">
        <f t="shared" si="238"/>
        <v>-72.35299130019304</v>
      </c>
      <c r="AS229" t="str">
        <f t="shared" si="215"/>
        <v>-0,0000166666666666667</v>
      </c>
      <c r="AT229" t="str">
        <f t="shared" si="216"/>
        <v>0,0000554217450560106i</v>
      </c>
      <c r="AU229">
        <f t="shared" si="239"/>
        <v>5.5421745056010597E-5</v>
      </c>
      <c r="AV229">
        <f t="shared" si="240"/>
        <v>1.5707963267948966</v>
      </c>
      <c r="AW229" t="str">
        <f t="shared" si="217"/>
        <v>1+0,0207423833106758i</v>
      </c>
      <c r="AX229">
        <f t="shared" si="241"/>
        <v>1.0002151000986772</v>
      </c>
      <c r="AY229">
        <f t="shared" si="242"/>
        <v>2.0739409299338266E-2</v>
      </c>
      <c r="AZ229" t="str">
        <f t="shared" si="218"/>
        <v>1+3,02176805379142i</v>
      </c>
      <c r="BA229">
        <f t="shared" si="243"/>
        <v>3.1829360928102823</v>
      </c>
      <c r="BB229">
        <f t="shared" si="244"/>
        <v>1.2512084511911363</v>
      </c>
      <c r="BC229" s="41" t="str">
        <f t="shared" si="245"/>
        <v>-0,902093285481129+0,319435885999266i</v>
      </c>
      <c r="BD229">
        <f t="shared" si="246"/>
        <v>-0.38193868865297737</v>
      </c>
      <c r="BE229" s="43">
        <f t="shared" si="247"/>
        <v>160.50068292190605</v>
      </c>
      <c r="BF229" s="41" t="str">
        <f t="shared" si="248"/>
        <v>0,640739756819936+9,67672307314431i</v>
      </c>
      <c r="BG229" s="20">
        <f t="shared" si="249"/>
        <v>19.733565689336633</v>
      </c>
      <c r="BH229" s="43">
        <f t="shared" si="250"/>
        <v>86.211716324038335</v>
      </c>
      <c r="BI229" s="41" t="str">
        <f t="shared" si="203"/>
        <v>0,743706365331714+22,9963813039594i</v>
      </c>
      <c r="BJ229" s="20">
        <f t="shared" si="251"/>
        <v>27.237729869581596</v>
      </c>
      <c r="BK229" s="43">
        <f t="shared" si="204"/>
        <v>88.147691621713022</v>
      </c>
      <c r="BL229">
        <f t="shared" si="252"/>
        <v>19.733565689336633</v>
      </c>
      <c r="BM229" s="43">
        <f t="shared" si="253"/>
        <v>86.211716324038335</v>
      </c>
    </row>
    <row r="230" spans="14:65" x14ac:dyDescent="0.25">
      <c r="N230" s="9">
        <v>12</v>
      </c>
      <c r="O230" s="34">
        <f t="shared" si="254"/>
        <v>1318.2567385564089</v>
      </c>
      <c r="P230" s="33" t="str">
        <f t="shared" si="206"/>
        <v>32,2315671197498</v>
      </c>
      <c r="Q230" s="4" t="str">
        <f t="shared" si="207"/>
        <v>1+3,08921595313399i</v>
      </c>
      <c r="R230" s="4">
        <f t="shared" si="219"/>
        <v>3.2470379124823205</v>
      </c>
      <c r="S230" s="4">
        <f t="shared" si="220"/>
        <v>1.2577345888836893</v>
      </c>
      <c r="T230" s="4" t="str">
        <f t="shared" si="208"/>
        <v>1+0,00372728311685465i</v>
      </c>
      <c r="U230" s="4">
        <f t="shared" si="221"/>
        <v>1.0000069462955912</v>
      </c>
      <c r="V230" s="4">
        <f t="shared" si="222"/>
        <v>3.7272658563983901E-3</v>
      </c>
      <c r="W230" t="str">
        <f t="shared" si="209"/>
        <v>1-0,0219749118000501i</v>
      </c>
      <c r="X230" s="4">
        <f t="shared" si="223"/>
        <v>1.0002414192326869</v>
      </c>
      <c r="Y230" s="4">
        <f t="shared" si="224"/>
        <v>-2.1971375620072973E-2</v>
      </c>
      <c r="Z230" t="str">
        <f t="shared" si="210"/>
        <v>0,999964095024199+0,0284879888055894i</v>
      </c>
      <c r="AA230" s="4">
        <f t="shared" si="225"/>
        <v>1.0003698100421425</v>
      </c>
      <c r="AB230" s="4">
        <f t="shared" si="226"/>
        <v>2.8481308000825673E-2</v>
      </c>
      <c r="AC230" s="47" t="str">
        <f t="shared" si="227"/>
        <v>2,61231225070743-9,57529940370764i</v>
      </c>
      <c r="AD230" s="20">
        <f t="shared" si="228"/>
        <v>19.934826731232839</v>
      </c>
      <c r="AE230" s="43">
        <f t="shared" si="229"/>
        <v>-74.740052924548564</v>
      </c>
      <c r="AF230" t="str">
        <f t="shared" si="211"/>
        <v>77,9756878975879</v>
      </c>
      <c r="AG230" t="str">
        <f t="shared" si="212"/>
        <v>1+3,15722805192393i</v>
      </c>
      <c r="AH230">
        <f t="shared" si="230"/>
        <v>3.3118105277710823</v>
      </c>
      <c r="AI230">
        <f t="shared" si="231"/>
        <v>1.2640592350015332</v>
      </c>
      <c r="AJ230" t="str">
        <f t="shared" si="213"/>
        <v>1+0,00372728311685465i</v>
      </c>
      <c r="AK230">
        <f t="shared" si="232"/>
        <v>1.0000069462955912</v>
      </c>
      <c r="AL230">
        <f t="shared" si="233"/>
        <v>3.7272658563983901E-3</v>
      </c>
      <c r="AM230" t="str">
        <f t="shared" si="214"/>
        <v>1-0,00928338896957427i</v>
      </c>
      <c r="AN230">
        <f t="shared" si="234"/>
        <v>1.0000430897270178</v>
      </c>
      <c r="AO230">
        <f t="shared" si="235"/>
        <v>-9.283122298486806E-3</v>
      </c>
      <c r="AP230" s="41" t="str">
        <f t="shared" si="236"/>
        <v>6,98485807336343-22,486031023828i</v>
      </c>
      <c r="AQ230">
        <f t="shared" si="237"/>
        <v>27.438309247081456</v>
      </c>
      <c r="AR230" s="43">
        <f t="shared" si="238"/>
        <v>-72.74358634583561</v>
      </c>
      <c r="AS230" t="str">
        <f t="shared" si="215"/>
        <v>-0,0000166666666666667</v>
      </c>
      <c r="AT230" t="str">
        <f t="shared" si="216"/>
        <v>0,0000567126833357862i</v>
      </c>
      <c r="AU230">
        <f t="shared" si="239"/>
        <v>5.6712683335786198E-5</v>
      </c>
      <c r="AV230">
        <f t="shared" si="240"/>
        <v>1.5707963267948966</v>
      </c>
      <c r="AW230" t="str">
        <f t="shared" si="217"/>
        <v>1+0,0212255354850158i</v>
      </c>
      <c r="AX230">
        <f t="shared" si="241"/>
        <v>1.0002252363126145</v>
      </c>
      <c r="AY230">
        <f t="shared" si="242"/>
        <v>2.1222348813209207E-2</v>
      </c>
      <c r="AZ230" t="str">
        <f t="shared" si="218"/>
        <v>1+3,09215407374262i</v>
      </c>
      <c r="BA230">
        <f t="shared" si="243"/>
        <v>3.2498333519986962</v>
      </c>
      <c r="BB230">
        <f t="shared" si="244"/>
        <v>1.2580130221833485</v>
      </c>
      <c r="BC230" s="41" t="str">
        <f t="shared" si="245"/>
        <v>-0,902075002070815+0,313026024977694i</v>
      </c>
      <c r="BD230">
        <f t="shared" si="246"/>
        <v>-0.40136326183960452</v>
      </c>
      <c r="BE230" s="43">
        <f t="shared" si="247"/>
        <v>160.86288572525211</v>
      </c>
      <c r="BF230" s="41" t="str">
        <f t="shared" si="248"/>
        <v>0,640816331347366+9,45535994926772i</v>
      </c>
      <c r="BG230" s="20">
        <f t="shared" si="249"/>
        <v>19.533463469393229</v>
      </c>
      <c r="BH230" s="43">
        <f t="shared" si="250"/>
        <v>86.122832800703563</v>
      </c>
      <c r="BI230" s="41" t="str">
        <f t="shared" si="203"/>
        <v>0,737847047920321+22,4705288401224i</v>
      </c>
      <c r="BJ230" s="20">
        <f t="shared" si="251"/>
        <v>27.036945985241864</v>
      </c>
      <c r="BK230" s="43">
        <f t="shared" si="204"/>
        <v>88.119299379416532</v>
      </c>
      <c r="BL230">
        <f t="shared" si="252"/>
        <v>19.533463469393229</v>
      </c>
      <c r="BM230" s="43">
        <f t="shared" si="253"/>
        <v>86.122832800703563</v>
      </c>
    </row>
    <row r="231" spans="14:65" x14ac:dyDescent="0.25">
      <c r="N231" s="9">
        <v>13</v>
      </c>
      <c r="O231" s="34">
        <f t="shared" si="254"/>
        <v>1348.9628825916541</v>
      </c>
      <c r="P231" s="33" t="str">
        <f t="shared" si="206"/>
        <v>32,2315671197498</v>
      </c>
      <c r="Q231" s="4" t="str">
        <f t="shared" si="207"/>
        <v>1+3,16117303648392i</v>
      </c>
      <c r="R231" s="4">
        <f t="shared" si="219"/>
        <v>3.315571589725212</v>
      </c>
      <c r="S231" s="4">
        <f t="shared" si="220"/>
        <v>1.264418505391306</v>
      </c>
      <c r="T231" s="4" t="str">
        <f t="shared" si="208"/>
        <v>1+0,00381410269372373i</v>
      </c>
      <c r="U231" s="4">
        <f t="shared" si="221"/>
        <v>1.0000072736632259</v>
      </c>
      <c r="V231" s="4">
        <f t="shared" si="222"/>
        <v>3.8140841988188955E-3</v>
      </c>
      <c r="W231" t="str">
        <f t="shared" si="209"/>
        <v>1-0,0224867732509789i</v>
      </c>
      <c r="X231" s="4">
        <f t="shared" si="223"/>
        <v>1.0002527955328298</v>
      </c>
      <c r="Y231" s="4">
        <f t="shared" si="224"/>
        <v>-2.2482984217584785E-2</v>
      </c>
      <c r="Z231" t="str">
        <f t="shared" si="210"/>
        <v>0,999962402874822+0,0291515593089322i</v>
      </c>
      <c r="AA231" s="4">
        <f t="shared" si="225"/>
        <v>1.0003872353110719</v>
      </c>
      <c r="AB231" s="4">
        <f t="shared" si="226"/>
        <v>2.9144400846932577E-2</v>
      </c>
      <c r="AC231" s="47" t="str">
        <f t="shared" si="227"/>
        <v>2,48534529319118-9,39692120140768i</v>
      </c>
      <c r="AD231" s="20">
        <f t="shared" si="228"/>
        <v>19.75335606415328</v>
      </c>
      <c r="AE231" s="43">
        <f t="shared" si="229"/>
        <v>-75.185344241355068</v>
      </c>
      <c r="AF231" t="str">
        <f t="shared" si="211"/>
        <v>77,9756878975879</v>
      </c>
      <c r="AG231" t="str">
        <f t="shared" si="212"/>
        <v>1+3,23076934056598i</v>
      </c>
      <c r="AH231">
        <f t="shared" si="230"/>
        <v>3.3819920951919942</v>
      </c>
      <c r="AI231">
        <f t="shared" si="231"/>
        <v>1.2706251655641896</v>
      </c>
      <c r="AJ231" t="str">
        <f t="shared" si="213"/>
        <v>1+0,00381410269372373i</v>
      </c>
      <c r="AK231">
        <f t="shared" si="232"/>
        <v>1.0000072736632259</v>
      </c>
      <c r="AL231">
        <f t="shared" si="233"/>
        <v>3.8140841988188955E-3</v>
      </c>
      <c r="AM231" t="str">
        <f t="shared" si="214"/>
        <v>1-0,00949962687718179i</v>
      </c>
      <c r="AN231">
        <f t="shared" si="234"/>
        <v>1.0000451204374758</v>
      </c>
      <c r="AO231">
        <f t="shared" si="235"/>
        <v>-9.4993411346597171E-3</v>
      </c>
      <c r="AP231" s="41" t="str">
        <f t="shared" si="236"/>
        <v>6,69234779138381-22,0647647200708i</v>
      </c>
      <c r="AQ231">
        <f t="shared" si="237"/>
        <v>27.256187612179133</v>
      </c>
      <c r="AR231" s="43">
        <f t="shared" si="238"/>
        <v>-73.12720055781071</v>
      </c>
      <c r="AS231" t="str">
        <f t="shared" si="215"/>
        <v>-0,0000166666666666667</v>
      </c>
      <c r="AT231" t="str">
        <f t="shared" si="216"/>
        <v>0,0000580336914309475i</v>
      </c>
      <c r="AU231">
        <f t="shared" si="239"/>
        <v>5.8033691430947502E-5</v>
      </c>
      <c r="AV231">
        <f t="shared" si="240"/>
        <v>1.5707963267948966</v>
      </c>
      <c r="AW231" t="str">
        <f t="shared" si="217"/>
        <v>1+0,0217199417192231i</v>
      </c>
      <c r="AX231">
        <f t="shared" si="241"/>
        <v>1.0002358501215034</v>
      </c>
      <c r="AY231">
        <f t="shared" si="242"/>
        <v>2.1716527182346061E-2</v>
      </c>
      <c r="AZ231" t="str">
        <f t="shared" si="218"/>
        <v>1+3,1641795947132i</v>
      </c>
      <c r="BA231">
        <f t="shared" si="243"/>
        <v>3.3184382633400591</v>
      </c>
      <c r="BB231">
        <f t="shared" si="244"/>
        <v>1.2646917662777482</v>
      </c>
      <c r="BC231" s="41" t="str">
        <f t="shared" si="245"/>
        <v>-0,902055857784242+0,306782097926672i</v>
      </c>
      <c r="BD231">
        <f t="shared" si="246"/>
        <v>-0.4200024111322217</v>
      </c>
      <c r="BE231" s="43">
        <f t="shared" si="247"/>
        <v>161.21723523943095</v>
      </c>
      <c r="BF231" s="41" t="str">
        <f t="shared" si="248"/>
        <v>0,640886919879873+9,23900725798411i</v>
      </c>
      <c r="BG231" s="20">
        <f t="shared" si="249"/>
        <v>19.333353653021064</v>
      </c>
      <c r="BH231" s="43">
        <f t="shared" si="250"/>
        <v>86.03189099807588</v>
      </c>
      <c r="BI231" s="41" t="str">
        <f t="shared" si="203"/>
        <v>0,732203283534537+21,9567427618666i</v>
      </c>
      <c r="BJ231" s="20">
        <f t="shared" si="251"/>
        <v>26.836185201046913</v>
      </c>
      <c r="BK231" s="43">
        <f t="shared" si="204"/>
        <v>88.090034681620239</v>
      </c>
      <c r="BL231">
        <f t="shared" si="252"/>
        <v>19.333353653021064</v>
      </c>
      <c r="BM231" s="43">
        <f t="shared" si="253"/>
        <v>86.03189099807588</v>
      </c>
    </row>
    <row r="232" spans="14:65" x14ac:dyDescent="0.25">
      <c r="N232" s="9">
        <v>14</v>
      </c>
      <c r="O232" s="34">
        <f t="shared" si="254"/>
        <v>1380.3842646028863</v>
      </c>
      <c r="P232" s="33" t="str">
        <f t="shared" si="206"/>
        <v>32,2315671197498</v>
      </c>
      <c r="Q232" s="4" t="str">
        <f t="shared" si="207"/>
        <v>1+3,23480621562087i</v>
      </c>
      <c r="R232" s="4">
        <f t="shared" si="219"/>
        <v>3.3858486753869279</v>
      </c>
      <c r="S232" s="4">
        <f t="shared" si="220"/>
        <v>1.2709777029538167</v>
      </c>
      <c r="T232" s="4" t="str">
        <f t="shared" si="208"/>
        <v>1+0,00390294455832664i</v>
      </c>
      <c r="U232" s="4">
        <f t="shared" si="221"/>
        <v>1.0000076164591074</v>
      </c>
      <c r="V232" s="4">
        <f t="shared" si="222"/>
        <v>3.9029247406872133E-3</v>
      </c>
      <c r="W232" t="str">
        <f t="shared" si="209"/>
        <v>1-0,023010557486733i</v>
      </c>
      <c r="X232" s="4">
        <f t="shared" si="223"/>
        <v>1.0002647078428042</v>
      </c>
      <c r="Y232" s="4">
        <f t="shared" si="224"/>
        <v>-2.3006497522329829E-2</v>
      </c>
      <c r="Z232" t="str">
        <f t="shared" si="210"/>
        <v>0,999960630976902+0,0298305863548871i</v>
      </c>
      <c r="AA232" s="4">
        <f t="shared" si="225"/>
        <v>1.0004054814853829</v>
      </c>
      <c r="AB232" s="4">
        <f t="shared" si="226"/>
        <v>2.9822916092144235E-2</v>
      </c>
      <c r="AC232" s="47" t="str">
        <f t="shared" si="227"/>
        <v>2,36307372546027-9,22022408484343i</v>
      </c>
      <c r="AD232" s="20">
        <f t="shared" si="228"/>
        <v>19.571121371444452</v>
      </c>
      <c r="AE232" s="43">
        <f t="shared" si="229"/>
        <v>-75.624939553347531</v>
      </c>
      <c r="AF232" t="str">
        <f t="shared" si="211"/>
        <v>77,9756878975879</v>
      </c>
      <c r="AG232" t="str">
        <f t="shared" si="212"/>
        <v>1+3,30602362587668i</v>
      </c>
      <c r="AH232">
        <f t="shared" si="230"/>
        <v>3.4539531286418446</v>
      </c>
      <c r="AI232">
        <f t="shared" si="231"/>
        <v>1.2770675288612205</v>
      </c>
      <c r="AJ232" t="str">
        <f t="shared" si="213"/>
        <v>1+0,00390294455832664i</v>
      </c>
      <c r="AK232">
        <f t="shared" si="232"/>
        <v>1.0000076164591074</v>
      </c>
      <c r="AL232">
        <f t="shared" si="233"/>
        <v>3.9029247406872133E-3</v>
      </c>
      <c r="AM232" t="str">
        <f t="shared" si="214"/>
        <v>1-0,00972090161270204i</v>
      </c>
      <c r="AN232">
        <f t="shared" si="234"/>
        <v>1.0000472468479495</v>
      </c>
      <c r="AO232">
        <f t="shared" si="235"/>
        <v>-9.7205954348545624E-3</v>
      </c>
      <c r="AP232" s="41" t="str">
        <f t="shared" si="236"/>
        <v>6,41074353047802-21,6477287746699i</v>
      </c>
      <c r="AQ232">
        <f t="shared" si="237"/>
        <v>27.073332027233437</v>
      </c>
      <c r="AR232" s="43">
        <f t="shared" si="238"/>
        <v>-73.503907534322082</v>
      </c>
      <c r="AS232" t="str">
        <f t="shared" si="215"/>
        <v>-0,0000166666666666667</v>
      </c>
      <c r="AT232" t="str">
        <f t="shared" si="216"/>
        <v>0,0000593854697574722i</v>
      </c>
      <c r="AU232">
        <f t="shared" si="239"/>
        <v>5.9385469757472201E-5</v>
      </c>
      <c r="AV232">
        <f t="shared" si="240"/>
        <v>1.5707963267948966</v>
      </c>
      <c r="AW232" t="str">
        <f t="shared" si="217"/>
        <v>1+0,0222258641540274i</v>
      </c>
      <c r="AX232">
        <f t="shared" si="241"/>
        <v>1.0002469640230822</v>
      </c>
      <c r="AY232">
        <f t="shared" si="242"/>
        <v>2.2222205460632624E-2</v>
      </c>
      <c r="AZ232" t="str">
        <f t="shared" si="218"/>
        <v>1+3,23788280558778i</v>
      </c>
      <c r="BA232">
        <f t="shared" si="243"/>
        <v>3.3887881407253824</v>
      </c>
      <c r="BB232">
        <f t="shared" si="244"/>
        <v>1.2712458405192533</v>
      </c>
      <c r="BC232" s="41" t="str">
        <f t="shared" si="245"/>
        <v>-0,90203581212615+0,300700791620372i</v>
      </c>
      <c r="BD232">
        <f t="shared" si="246"/>
        <v>-0.43788539780203084</v>
      </c>
      <c r="BE232" s="43">
        <f t="shared" si="247"/>
        <v>161.56378280094734</v>
      </c>
      <c r="BF232" s="41" t="str">
        <f t="shared" si="248"/>
        <v>0,640951554170118+9,02755046026004i</v>
      </c>
      <c r="BG232" s="20">
        <f t="shared" si="249"/>
        <v>19.133235973642428</v>
      </c>
      <c r="BH232" s="43">
        <f t="shared" si="250"/>
        <v>85.938843247599834</v>
      </c>
      <c r="BI232" s="41" t="str">
        <f t="shared" si="203"/>
        <v>0,726768932479142+21,4547422604359i</v>
      </c>
      <c r="BJ232" s="20">
        <f t="shared" si="251"/>
        <v>26.635446629431403</v>
      </c>
      <c r="BK232" s="43">
        <f t="shared" si="204"/>
        <v>88.059875266625284</v>
      </c>
      <c r="BL232">
        <f t="shared" si="252"/>
        <v>19.133235973642428</v>
      </c>
      <c r="BM232" s="43">
        <f t="shared" si="253"/>
        <v>85.938843247599834</v>
      </c>
    </row>
    <row r="233" spans="14:65" x14ac:dyDescent="0.25">
      <c r="N233" s="9">
        <v>15</v>
      </c>
      <c r="O233" s="34">
        <f t="shared" si="254"/>
        <v>1412.5375446227545</v>
      </c>
      <c r="P233" s="33" t="str">
        <f t="shared" si="206"/>
        <v>32,2315671197498</v>
      </c>
      <c r="Q233" s="4" t="str">
        <f t="shared" si="207"/>
        <v>1+3,31015453183106i</v>
      </c>
      <c r="R233" s="4">
        <f t="shared" si="219"/>
        <v>3.4579073186830356</v>
      </c>
      <c r="S233" s="4">
        <f t="shared" si="220"/>
        <v>1.2774134009589186</v>
      </c>
      <c r="T233" s="4" t="str">
        <f t="shared" si="208"/>
        <v>1+0,00399385581579595i</v>
      </c>
      <c r="U233" s="4">
        <f t="shared" si="221"/>
        <v>1.000007975410335</v>
      </c>
      <c r="V233" s="4">
        <f t="shared" si="222"/>
        <v>3.9938345808218671E-3</v>
      </c>
      <c r="W233" t="str">
        <f t="shared" si="209"/>
        <v>1-0,0235465422246473i</v>
      </c>
      <c r="X233" s="4">
        <f t="shared" si="223"/>
        <v>1.0002771814106013</v>
      </c>
      <c r="Y233" s="4">
        <f t="shared" si="224"/>
        <v>-2.3542191959515617E-2</v>
      </c>
      <c r="Z233" t="str">
        <f t="shared" si="210"/>
        <v>0,999958775572005+0,0305254299725818i</v>
      </c>
      <c r="AA233" s="4">
        <f t="shared" si="225"/>
        <v>1.0004245872220827</v>
      </c>
      <c r="AB233" s="4">
        <f t="shared" si="226"/>
        <v>3.0517211325888461E-2</v>
      </c>
      <c r="AC233" s="47" t="str">
        <f t="shared" si="227"/>
        <v>2,24536455674431-9,04529654483015i</v>
      </c>
      <c r="AD233" s="20">
        <f t="shared" si="228"/>
        <v>19.38815082943572</v>
      </c>
      <c r="AE233" s="43">
        <f t="shared" si="229"/>
        <v>-76.058942354093617</v>
      </c>
      <c r="AF233" t="str">
        <f t="shared" si="211"/>
        <v>77,9756878975879</v>
      </c>
      <c r="AG233" t="str">
        <f t="shared" si="212"/>
        <v>1+3,38303080867421i</v>
      </c>
      <c r="AH233">
        <f t="shared" si="230"/>
        <v>3.5277326220164249</v>
      </c>
      <c r="AI233">
        <f t="shared" si="231"/>
        <v>1.2833876008611504</v>
      </c>
      <c r="AJ233" t="str">
        <f t="shared" si="213"/>
        <v>1+0,00399385581579595i</v>
      </c>
      <c r="AK233">
        <f t="shared" si="232"/>
        <v>1.000007975410335</v>
      </c>
      <c r="AL233">
        <f t="shared" si="233"/>
        <v>3.9938345808218671E-3</v>
      </c>
      <c r="AM233" t="str">
        <f t="shared" si="214"/>
        <v>1-0,00994733049892867i</v>
      </c>
      <c r="AN233">
        <f t="shared" si="234"/>
        <v>1.0000494734682155</v>
      </c>
      <c r="AO233">
        <f t="shared" si="235"/>
        <v>-9.9470024243308308E-3</v>
      </c>
      <c r="AP233" s="41" t="str">
        <f t="shared" si="236"/>
        <v>6,13972868827022-21,2351175931172i</v>
      </c>
      <c r="AQ233">
        <f t="shared" si="237"/>
        <v>26.88977005594754</v>
      </c>
      <c r="AR233" s="43">
        <f t="shared" si="238"/>
        <v>-73.873784400930234</v>
      </c>
      <c r="AS233" t="str">
        <f t="shared" si="215"/>
        <v>-0,0000166666666666667</v>
      </c>
      <c r="AT233" t="str">
        <f t="shared" si="216"/>
        <v>0,0000607687350461219i</v>
      </c>
      <c r="AU233">
        <f t="shared" si="239"/>
        <v>6.0768735046121902E-5</v>
      </c>
      <c r="AV233">
        <f t="shared" si="240"/>
        <v>1.5707963267948966</v>
      </c>
      <c r="AW233" t="str">
        <f t="shared" si="217"/>
        <v>1+0,0227435710362003i</v>
      </c>
      <c r="AX233">
        <f t="shared" si="241"/>
        <v>1.0002586015743522</v>
      </c>
      <c r="AY233">
        <f t="shared" si="242"/>
        <v>2.2739650730334453E-2</v>
      </c>
      <c r="AZ233" t="str">
        <f t="shared" si="218"/>
        <v>1+3,31330278478432i</v>
      </c>
      <c r="BA233">
        <f t="shared" si="243"/>
        <v>3.4609211698129632</v>
      </c>
      <c r="BB233">
        <f t="shared" si="244"/>
        <v>1.2776764668662222</v>
      </c>
      <c r="BC233" s="41" t="str">
        <f t="shared" si="245"/>
        <v>-0,90201482270016+0,294778878870061i</v>
      </c>
      <c r="BD233">
        <f t="shared" si="246"/>
        <v>-0.45504067887732708</v>
      </c>
      <c r="BE233" s="43">
        <f t="shared" si="247"/>
        <v>161.9025831201713</v>
      </c>
      <c r="BF233" s="41" t="str">
        <f t="shared" si="248"/>
        <v>0,641010261983326+8,820877605847i</v>
      </c>
      <c r="BG233" s="20">
        <f t="shared" si="249"/>
        <v>18.933110150558395</v>
      </c>
      <c r="BH233" s="43">
        <f t="shared" si="250"/>
        <v>85.843640766077698</v>
      </c>
      <c r="BI233" s="41" t="str">
        <f t="shared" si="203"/>
        <v>0,721537872595847+20,9642531700673i</v>
      </c>
      <c r="BJ233" s="20">
        <f t="shared" si="251"/>
        <v>26.434729377070209</v>
      </c>
      <c r="BK233" s="43">
        <f t="shared" si="204"/>
        <v>88.028798719241067</v>
      </c>
      <c r="BL233">
        <f t="shared" si="252"/>
        <v>18.933110150558395</v>
      </c>
      <c r="BM233" s="43">
        <f t="shared" si="253"/>
        <v>85.843640766077698</v>
      </c>
    </row>
    <row r="234" spans="14:65" x14ac:dyDescent="0.25">
      <c r="N234" s="9">
        <v>16</v>
      </c>
      <c r="O234" s="34">
        <f t="shared" si="254"/>
        <v>1445.4397707459289</v>
      </c>
      <c r="P234" s="33" t="str">
        <f t="shared" si="206"/>
        <v>32,2315671197498</v>
      </c>
      <c r="Q234" s="4" t="str">
        <f t="shared" si="207"/>
        <v>1+3,38725793578911i</v>
      </c>
      <c r="R234" s="4">
        <f t="shared" si="219"/>
        <v>3.5317865625723059</v>
      </c>
      <c r="S234" s="4">
        <f t="shared" si="220"/>
        <v>1.2837268784750397</v>
      </c>
      <c r="T234" s="4" t="str">
        <f t="shared" si="208"/>
        <v>1+0,00408688466848374i</v>
      </c>
      <c r="U234" s="4">
        <f t="shared" si="221"/>
        <v>1.0000083512782747</v>
      </c>
      <c r="V234" s="4">
        <f t="shared" si="222"/>
        <v>4.086861914809327E-3</v>
      </c>
      <c r="W234" t="str">
        <f t="shared" si="209"/>
        <v>1-0,0240950116509245i</v>
      </c>
      <c r="X234" s="4">
        <f t="shared" si="223"/>
        <v>1.0002902426728246</v>
      </c>
      <c r="Y234" s="4">
        <f t="shared" si="224"/>
        <v>-2.4090350330899221E-2</v>
      </c>
      <c r="Z234" t="str">
        <f t="shared" si="210"/>
        <v>0,999956832724569+0,0312364585772999i</v>
      </c>
      <c r="AA234" s="4">
        <f t="shared" si="225"/>
        <v>1.0004445929970351</v>
      </c>
      <c r="AB234" s="4">
        <f t="shared" si="226"/>
        <v>3.1227652349533924E-2</v>
      </c>
      <c r="AC234" s="47" t="str">
        <f t="shared" si="227"/>
        <v>2,13208522383136-8,87221945100904i</v>
      </c>
      <c r="AD234" s="20">
        <f t="shared" si="228"/>
        <v>19.204471797398281</v>
      </c>
      <c r="AE234" s="43">
        <f t="shared" si="229"/>
        <v>-76.487460329634189</v>
      </c>
      <c r="AF234" t="str">
        <f t="shared" si="211"/>
        <v>77,9756878975879</v>
      </c>
      <c r="AG234" t="str">
        <f t="shared" si="212"/>
        <v>1+3,46183171918622i</v>
      </c>
      <c r="AH234">
        <f t="shared" si="230"/>
        <v>3.6033704849715105</v>
      </c>
      <c r="AI234">
        <f t="shared" si="231"/>
        <v>1.2895867122364335</v>
      </c>
      <c r="AJ234" t="str">
        <f t="shared" si="213"/>
        <v>1+0,00408688466848374i</v>
      </c>
      <c r="AK234">
        <f t="shared" si="232"/>
        <v>1.0000083512782747</v>
      </c>
      <c r="AL234">
        <f t="shared" si="233"/>
        <v>4.086861914809327E-3</v>
      </c>
      <c r="AM234" t="str">
        <f t="shared" si="214"/>
        <v>1-0,0101790335914543i</v>
      </c>
      <c r="AN234">
        <f t="shared" si="234"/>
        <v>1.0000518050205478</v>
      </c>
      <c r="AO234">
        <f t="shared" si="235"/>
        <v>-1.0178682054172678E-2</v>
      </c>
      <c r="AP234" s="41" t="str">
        <f t="shared" si="236"/>
        <v>5,87898841197315-20,8271080643401i</v>
      </c>
      <c r="AQ234">
        <f t="shared" si="237"/>
        <v>26.705528455618413</v>
      </c>
      <c r="AR234" s="43">
        <f t="shared" si="238"/>
        <v>-74.2369115108378</v>
      </c>
      <c r="AS234" t="str">
        <f t="shared" si="215"/>
        <v>-0,0000166666666666667</v>
      </c>
      <c r="AT234" t="str">
        <f t="shared" si="216"/>
        <v>0,0000621842207224625i</v>
      </c>
      <c r="AU234">
        <f t="shared" si="239"/>
        <v>6.2184220722462497E-5</v>
      </c>
      <c r="AV234">
        <f t="shared" si="240"/>
        <v>1.5707963267948966</v>
      </c>
      <c r="AW234" t="str">
        <f t="shared" si="217"/>
        <v>1+0,0232733368607833i</v>
      </c>
      <c r="AX234">
        <f t="shared" si="241"/>
        <v>1.0002707874413985</v>
      </c>
      <c r="AY234">
        <f t="shared" si="242"/>
        <v>2.3269136238781244E-2</v>
      </c>
      <c r="AZ234" t="str">
        <f t="shared" si="218"/>
        <v>1+3,39047952097411i</v>
      </c>
      <c r="BA234">
        <f t="shared" si="243"/>
        <v>3.5348764309583482</v>
      </c>
      <c r="BB234">
        <f t="shared" si="244"/>
        <v>1.2839849267366232</v>
      </c>
      <c r="BC234" s="41" t="str">
        <f t="shared" si="245"/>
        <v>-0,901992845119915+0,289013216799686i</v>
      </c>
      <c r="BD234">
        <f t="shared" si="246"/>
        <v>-0.47149590919903883</v>
      </c>
      <c r="BE234" s="43">
        <f t="shared" si="247"/>
        <v>162.23369396102561</v>
      </c>
      <c r="BF234" s="41" t="str">
        <f t="shared" si="248"/>
        <v>0,641063066607087+8,61887927417447i</v>
      </c>
      <c r="BG234" s="20">
        <f t="shared" si="249"/>
        <v>18.732975888199238</v>
      </c>
      <c r="BH234" s="43">
        <f t="shared" si="250"/>
        <v>85.746233631391434</v>
      </c>
      <c r="BI234" s="41" t="str">
        <f t="shared" si="203"/>
        <v>0,716504014166941+20,4850078110465i</v>
      </c>
      <c r="BJ234" s="20">
        <f t="shared" si="251"/>
        <v>26.234032546419378</v>
      </c>
      <c r="BK234" s="43">
        <f t="shared" si="204"/>
        <v>87.996782450187823</v>
      </c>
      <c r="BL234">
        <f t="shared" si="252"/>
        <v>18.732975888199238</v>
      </c>
      <c r="BM234" s="43">
        <f t="shared" si="253"/>
        <v>85.746233631391434</v>
      </c>
    </row>
    <row r="235" spans="14:65" x14ac:dyDescent="0.25">
      <c r="N235" s="9">
        <v>17</v>
      </c>
      <c r="O235" s="34">
        <f t="shared" si="254"/>
        <v>1479.1083881682086</v>
      </c>
      <c r="P235" s="33" t="str">
        <f t="shared" si="206"/>
        <v>32,2315671197498</v>
      </c>
      <c r="Q235" s="4" t="str">
        <f t="shared" si="207"/>
        <v>1+3,46615730874037i</v>
      </c>
      <c r="R235" s="4">
        <f t="shared" si="219"/>
        <v>3.6075263670463014</v>
      </c>
      <c r="S235" s="4">
        <f t="shared" si="220"/>
        <v>1.2899194689948141</v>
      </c>
      <c r="T235" s="4" t="str">
        <f t="shared" si="208"/>
        <v>1+0,00418208044151906i</v>
      </c>
      <c r="U235" s="4">
        <f t="shared" si="221"/>
        <v>1.0000087448601733</v>
      </c>
      <c r="V235" s="4">
        <f t="shared" si="222"/>
        <v>4.1820560605291763E-3</v>
      </c>
      <c r="W235" t="str">
        <f t="shared" si="209"/>
        <v>1-0,0246562565713142i</v>
      </c>
      <c r="X235" s="4">
        <f t="shared" si="223"/>
        <v>1.0003039193105816</v>
      </c>
      <c r="Y235" s="4">
        <f t="shared" si="224"/>
        <v>-2.4651261958875299E-2</v>
      </c>
      <c r="Z235" t="str">
        <f t="shared" si="210"/>
        <v>0,999954798313555+0,0319640491658191i</v>
      </c>
      <c r="AA235" s="4">
        <f t="shared" si="225"/>
        <v>1.0004655411903887</v>
      </c>
      <c r="AB235" s="4">
        <f t="shared" si="226"/>
        <v>3.1954613359301588E-2</v>
      </c>
      <c r="AC235" s="47" t="str">
        <f t="shared" si="227"/>
        <v>2,02310391501629-8,70106634737634i</v>
      </c>
      <c r="AD235" s="20">
        <f t="shared" si="228"/>
        <v>19.020110820913615</v>
      </c>
      <c r="AE235" s="43">
        <f t="shared" si="229"/>
        <v>-76.910605074578982</v>
      </c>
      <c r="AF235" t="str">
        <f t="shared" si="211"/>
        <v>77,9756878975879</v>
      </c>
      <c r="AG235" t="str">
        <f t="shared" si="212"/>
        <v>1+3,54246813869849i</v>
      </c>
      <c r="AH235">
        <f t="shared" si="230"/>
        <v>3.6809075665783761</v>
      </c>
      <c r="AI235">
        <f t="shared" si="231"/>
        <v>1.2956662433052326</v>
      </c>
      <c r="AJ235" t="str">
        <f t="shared" si="213"/>
        <v>1+0,00418208044151906i</v>
      </c>
      <c r="AK235">
        <f t="shared" si="232"/>
        <v>1.0000087448601733</v>
      </c>
      <c r="AL235">
        <f t="shared" si="233"/>
        <v>4.1820560605291763E-3</v>
      </c>
      <c r="AM235" t="str">
        <f t="shared" si="214"/>
        <v>1-0,0104161337423256i</v>
      </c>
      <c r="AN235">
        <f t="shared" si="234"/>
        <v>1.0000542464497304</v>
      </c>
      <c r="AO235">
        <f t="shared" si="235"/>
        <v>-1.0415757064445355E-2</v>
      </c>
      <c r="AP235" s="41" t="str">
        <f t="shared" si="236"/>
        <v>5,62821030473668-20,4238602769448i</v>
      </c>
      <c r="AQ235">
        <f t="shared" si="237"/>
        <v>26.520633182636836</v>
      </c>
      <c r="AR235" s="43">
        <f t="shared" si="238"/>
        <v>-74.59337215723113</v>
      </c>
      <c r="AS235" t="str">
        <f t="shared" si="215"/>
        <v>-0,0000166666666666667</v>
      </c>
      <c r="AT235" t="str">
        <f t="shared" si="216"/>
        <v>0,0000636326772957355i</v>
      </c>
      <c r="AU235">
        <f t="shared" si="239"/>
        <v>6.3632677295735504E-5</v>
      </c>
      <c r="AV235">
        <f t="shared" si="240"/>
        <v>1.5707963267948966</v>
      </c>
      <c r="AW235" t="str">
        <f t="shared" si="217"/>
        <v>1+0,0238154425166289i</v>
      </c>
      <c r="AX235">
        <f t="shared" si="241"/>
        <v>1.0002835474515528</v>
      </c>
      <c r="AY235">
        <f t="shared" si="242"/>
        <v>2.3810941537966705E-2</v>
      </c>
      <c r="AZ235" t="str">
        <f t="shared" si="218"/>
        <v>1+3,46945393428421i</v>
      </c>
      <c r="BA235">
        <f t="shared" si="243"/>
        <v>3.6106939225196291</v>
      </c>
      <c r="BB235">
        <f t="shared" si="244"/>
        <v>1.2901725557600965</v>
      </c>
      <c r="BC235" s="41" t="str">
        <f t="shared" si="245"/>
        <v>-0,90196983291606+0,283400745165241i</v>
      </c>
      <c r="BD235">
        <f t="shared" si="246"/>
        <v>-0.48727794556152842</v>
      </c>
      <c r="BE235" s="43">
        <f t="shared" si="247"/>
        <v>162.55717583230214</v>
      </c>
      <c r="BF235" s="41" t="str">
        <f t="shared" si="248"/>
        <v>0,641109986379587+8,42144851659692i</v>
      </c>
      <c r="BG235" s="20">
        <f t="shared" si="249"/>
        <v>18.532832875352085</v>
      </c>
      <c r="BH235" s="43">
        <f t="shared" si="250"/>
        <v>85.646570757723168</v>
      </c>
      <c r="BI235" s="41" t="str">
        <f t="shared" si="203"/>
        <v>0,711661313457132+20,0167448358059i</v>
      </c>
      <c r="BJ235" s="20">
        <f t="shared" si="251"/>
        <v>26.033355237075298</v>
      </c>
      <c r="BK235" s="43">
        <f t="shared" si="204"/>
        <v>87.96380367507102</v>
      </c>
      <c r="BL235">
        <f t="shared" si="252"/>
        <v>18.532832875352085</v>
      </c>
      <c r="BM235" s="43">
        <f t="shared" si="253"/>
        <v>85.646570757723168</v>
      </c>
    </row>
    <row r="236" spans="14:65" x14ac:dyDescent="0.25">
      <c r="N236" s="9">
        <v>18</v>
      </c>
      <c r="O236" s="34">
        <f t="shared" si="254"/>
        <v>1513.5612484362093</v>
      </c>
      <c r="P236" s="33" t="str">
        <f t="shared" si="206"/>
        <v>32,2315671197498</v>
      </c>
      <c r="Q236" s="4" t="str">
        <f t="shared" si="207"/>
        <v>1+3,54689448417673i</v>
      </c>
      <c r="R236" s="4">
        <f t="shared" si="219"/>
        <v>3.6851676328063165</v>
      </c>
      <c r="S236" s="4">
        <f t="shared" si="220"/>
        <v>1.2959925553883229</v>
      </c>
      <c r="T236" s="4" t="str">
        <f t="shared" si="208"/>
        <v>1+0,00427949360896086i</v>
      </c>
      <c r="U236" s="4">
        <f t="shared" si="221"/>
        <v>1.0000091569908494</v>
      </c>
      <c r="V236" s="4">
        <f t="shared" si="222"/>
        <v>4.2794674842724385E-3</v>
      </c>
      <c r="W236" t="str">
        <f t="shared" si="209"/>
        <v>1-0,0252305745653021i</v>
      </c>
      <c r="X236" s="4">
        <f t="shared" si="223"/>
        <v>1.0003182403080009</v>
      </c>
      <c r="Y236" s="4">
        <f t="shared" si="224"/>
        <v>-2.5225222833604195E-2</v>
      </c>
      <c r="Z236" t="str">
        <f t="shared" si="210"/>
        <v>0,999952668023703+0,0327085875163001i</v>
      </c>
      <c r="AA236" s="4">
        <f t="shared" si="225"/>
        <v>1.0004874761760056</v>
      </c>
      <c r="AB236" s="4">
        <f t="shared" si="226"/>
        <v>3.2698477132842206E-2</v>
      </c>
      <c r="AC236" s="47" t="str">
        <f t="shared" si="227"/>
        <v>1,91828986451779-8,5319037524591i</v>
      </c>
      <c r="AD236" s="20">
        <f t="shared" si="228"/>
        <v>18.835093637119186</v>
      </c>
      <c r="AE236" s="43">
        <f t="shared" si="229"/>
        <v>-77.328491820572694</v>
      </c>
      <c r="AF236" t="str">
        <f t="shared" si="211"/>
        <v>77,9756878975879</v>
      </c>
      <c r="AG236" t="str">
        <f t="shared" si="212"/>
        <v>1+3,62498282170801i</v>
      </c>
      <c r="AH236">
        <f t="shared" si="230"/>
        <v>3.7603856793789339</v>
      </c>
      <c r="AI236">
        <f t="shared" si="231"/>
        <v>1.3016276191854073</v>
      </c>
      <c r="AJ236" t="str">
        <f t="shared" si="213"/>
        <v>1+0,00427949360896086i</v>
      </c>
      <c r="AK236">
        <f t="shared" si="232"/>
        <v>1.0000091569908494</v>
      </c>
      <c r="AL236">
        <f t="shared" si="233"/>
        <v>4.2794674842724385E-3</v>
      </c>
      <c r="AM236" t="str">
        <f t="shared" si="214"/>
        <v>1-0,0106587566651809i</v>
      </c>
      <c r="AN236">
        <f t="shared" si="234"/>
        <v>1.000056802933537</v>
      </c>
      <c r="AO236">
        <f t="shared" si="235"/>
        <v>-1.0658353048798525E-2</v>
      </c>
      <c r="AP236" s="41" t="str">
        <f t="shared" si="236"/>
        <v>5,38708506420499-20,0255182419113i</v>
      </c>
      <c r="AQ236">
        <f t="shared" si="237"/>
        <v>26.335109399712593</v>
      </c>
      <c r="AR236" s="43">
        <f t="shared" si="238"/>
        <v>-74.943252297829645</v>
      </c>
      <c r="AS236" t="str">
        <f t="shared" si="215"/>
        <v>-0,0000166666666666667</v>
      </c>
      <c r="AT236" t="str">
        <f t="shared" si="216"/>
        <v>0,0000651148727567888i</v>
      </c>
      <c r="AU236">
        <f t="shared" si="239"/>
        <v>6.5114872756788796E-5</v>
      </c>
      <c r="AV236">
        <f t="shared" si="240"/>
        <v>1.5707963267948966</v>
      </c>
      <c r="AW236" t="str">
        <f t="shared" si="217"/>
        <v>1+0,0243701754353315i</v>
      </c>
      <c r="AX236">
        <f t="shared" si="241"/>
        <v>1.0002969086480018</v>
      </c>
      <c r="AY236">
        <f t="shared" si="242"/>
        <v>2.4365352627114558E-2</v>
      </c>
      <c r="AZ236" t="str">
        <f t="shared" si="218"/>
        <v>1+3,55026789799392i</v>
      </c>
      <c r="BA236">
        <f t="shared" si="243"/>
        <v>3.6884145845506797</v>
      </c>
      <c r="BB236">
        <f t="shared" si="244"/>
        <v>1.2962407387399233</v>
      </c>
      <c r="BC236" s="41" t="str">
        <f t="shared" si="245"/>
        <v>-0,90194573743893+0,277938484716902i</v>
      </c>
      <c r="BD236">
        <f t="shared" si="246"/>
        <v>-0.50241285275557246</v>
      </c>
      <c r="BE236" s="43">
        <f t="shared" si="247"/>
        <v>162.87309169083593</v>
      </c>
      <c r="BF236" s="41" t="str">
        <f t="shared" si="248"/>
        <v>0,641151034234809+8,22848079996156i</v>
      </c>
      <c r="BG236" s="20">
        <f t="shared" si="249"/>
        <v>18.33268078436361</v>
      </c>
      <c r="BH236" s="43">
        <f t="shared" si="250"/>
        <v>85.544599870263241</v>
      </c>
      <c r="BI236" s="41" t="str">
        <f t="shared" si="203"/>
        <v>0,707003784946891+19,5592090780836i</v>
      </c>
      <c r="BJ236" s="20">
        <f t="shared" si="251"/>
        <v>25.83269654695701</v>
      </c>
      <c r="BK236" s="43">
        <f t="shared" si="204"/>
        <v>87.92983939300629</v>
      </c>
      <c r="BL236">
        <f t="shared" si="252"/>
        <v>18.33268078436361</v>
      </c>
      <c r="BM236" s="43">
        <f t="shared" si="253"/>
        <v>85.544599870263241</v>
      </c>
    </row>
    <row r="237" spans="14:65" x14ac:dyDescent="0.25">
      <c r="N237" s="9">
        <v>19</v>
      </c>
      <c r="O237" s="34">
        <f t="shared" si="254"/>
        <v>1548.8166189124822</v>
      </c>
      <c r="P237" s="33" t="str">
        <f t="shared" si="206"/>
        <v>32,2315671197498</v>
      </c>
      <c r="Q237" s="4" t="str">
        <f t="shared" si="207"/>
        <v>1+3,62951227001731i</v>
      </c>
      <c r="R237" s="4">
        <f t="shared" si="219"/>
        <v>3.7647522253404948</v>
      </c>
      <c r="S237" s="4">
        <f t="shared" si="220"/>
        <v>1.3019475650686312</v>
      </c>
      <c r="T237" s="4" t="str">
        <f t="shared" si="208"/>
        <v>1+0,00437917582055992i</v>
      </c>
      <c r="U237" s="4">
        <f t="shared" si="221"/>
        <v>1.0000095885444635</v>
      </c>
      <c r="V237" s="4">
        <f t="shared" si="222"/>
        <v>4.3791478274664295E-3</v>
      </c>
      <c r="W237" t="str">
        <f t="shared" si="209"/>
        <v>1-0,0258182701438906i</v>
      </c>
      <c r="X237" s="4">
        <f t="shared" si="223"/>
        <v>1.0003332360134911</v>
      </c>
      <c r="Y237" s="4">
        <f t="shared" si="224"/>
        <v>-2.5812535763227989E-2</v>
      </c>
      <c r="Z237" t="str">
        <f t="shared" si="210"/>
        <v>0,999950437336384+0,0334704683928317i</v>
      </c>
      <c r="AA237" s="4">
        <f t="shared" si="225"/>
        <v>1.0005104444150803</v>
      </c>
      <c r="AB237" s="4">
        <f t="shared" si="226"/>
        <v>3.3459635219522256E-2</v>
      </c>
      <c r="AC237" s="47" t="str">
        <f t="shared" si="227"/>
        <v>1,81751361856739-8,36479146208762i</v>
      </c>
      <c r="AD237" s="20">
        <f t="shared" si="228"/>
        <v>18.649445181654333</v>
      </c>
      <c r="AE237" s="43">
        <f t="shared" si="229"/>
        <v>-77.741239177278317</v>
      </c>
      <c r="AF237" t="str">
        <f t="shared" si="211"/>
        <v>77,9756878975879</v>
      </c>
      <c r="AG237" t="str">
        <f t="shared" si="212"/>
        <v>1+3,70941951859192i</v>
      </c>
      <c r="AH237">
        <f t="shared" si="230"/>
        <v>3.8418476238537513</v>
      </c>
      <c r="AI237">
        <f t="shared" si="231"/>
        <v>1.3074723051619237</v>
      </c>
      <c r="AJ237" t="str">
        <f t="shared" si="213"/>
        <v>1+0,00437917582055992i</v>
      </c>
      <c r="AK237">
        <f t="shared" si="232"/>
        <v>1.0000095885444635</v>
      </c>
      <c r="AL237">
        <f t="shared" si="233"/>
        <v>4.3791478274664295E-3</v>
      </c>
      <c r="AM237" t="str">
        <f t="shared" si="214"/>
        <v>1-0,0109070310019054i</v>
      </c>
      <c r="AN237">
        <f t="shared" si="234"/>
        <v>1.0000594798937095</v>
      </c>
      <c r="AO237">
        <f t="shared" si="235"/>
        <v>-1.0906598520549007E-2</v>
      </c>
      <c r="AP237" s="41" t="str">
        <f t="shared" si="236"/>
        <v>5,15530705631843-19,6322106173035i</v>
      </c>
      <c r="AQ237">
        <f t="shared" si="237"/>
        <v>26.148981484656446</v>
      </c>
      <c r="AR237" s="43">
        <f t="shared" si="238"/>
        <v>-75.286640291712459</v>
      </c>
      <c r="AS237" t="str">
        <f t="shared" si="215"/>
        <v>-0,0000166666666666667</v>
      </c>
      <c r="AT237" t="str">
        <f t="shared" si="216"/>
        <v>0,0000666315929852749i</v>
      </c>
      <c r="AU237">
        <f t="shared" si="239"/>
        <v>6.6631592985274903E-5</v>
      </c>
      <c r="AV237">
        <f t="shared" si="240"/>
        <v>1.5707963267948966</v>
      </c>
      <c r="AW237" t="str">
        <f t="shared" si="217"/>
        <v>1+0,0249378297436273i</v>
      </c>
      <c r="AX237">
        <f t="shared" si="241"/>
        <v>1.0003108993469592</v>
      </c>
      <c r="AY237">
        <f t="shared" si="242"/>
        <v>2.4932662098259558E-2</v>
      </c>
      <c r="AZ237" t="str">
        <f t="shared" si="218"/>
        <v>1+3,63296426073651i</v>
      </c>
      <c r="BA237">
        <f t="shared" si="243"/>
        <v>3.7680803228950381</v>
      </c>
      <c r="BB237">
        <f t="shared" si="244"/>
        <v>1.3021909048273583</v>
      </c>
      <c r="BC237" s="41" t="str">
        <f t="shared" si="245"/>
        <v>-0,90192050775674+0,272623535603042i</v>
      </c>
      <c r="BD237">
        <f t="shared" si="246"/>
        <v>-0.51692591133785748</v>
      </c>
      <c r="BE237" s="43">
        <f t="shared" si="247"/>
        <v>163.18150665667349</v>
      </c>
      <c r="BF237" s="41" t="str">
        <f t="shared" si="248"/>
        <v>0,641186217263376+8,03987395146583i</v>
      </c>
      <c r="BG237" s="20">
        <f t="shared" si="249"/>
        <v>18.132519270316475</v>
      </c>
      <c r="BH237" s="43">
        <f t="shared" si="250"/>
        <v>85.440267479395146</v>
      </c>
      <c r="BI237" s="41" t="str">
        <f t="shared" si="203"/>
        <v>0,702525512316237+19,1121514051585i</v>
      </c>
      <c r="BJ237" s="20">
        <f t="shared" si="251"/>
        <v>25.632055573318596</v>
      </c>
      <c r="BK237" s="43">
        <f t="shared" si="204"/>
        <v>87.894866364961018</v>
      </c>
      <c r="BL237">
        <f t="shared" si="252"/>
        <v>18.132519270316475</v>
      </c>
      <c r="BM237" s="43">
        <f t="shared" si="253"/>
        <v>85.440267479395146</v>
      </c>
    </row>
    <row r="238" spans="14:65" x14ac:dyDescent="0.25">
      <c r="N238" s="9">
        <v>20</v>
      </c>
      <c r="O238" s="34">
        <f t="shared" si="254"/>
        <v>1584.8931924611156</v>
      </c>
      <c r="P238" s="33" t="str">
        <f t="shared" si="206"/>
        <v>32,2315671197498</v>
      </c>
      <c r="Q238" s="4" t="str">
        <f t="shared" si="207"/>
        <v>1+3,71405447130573i</v>
      </c>
      <c r="R238" s="4">
        <f t="shared" si="219"/>
        <v>3.8463229994146468</v>
      </c>
      <c r="S238" s="4">
        <f t="shared" si="220"/>
        <v>1.3077859653707837</v>
      </c>
      <c r="T238" s="4" t="str">
        <f t="shared" si="208"/>
        <v>1+0,00448117992914429i</v>
      </c>
      <c r="U238" s="4">
        <f t="shared" si="221"/>
        <v>1.0000100404363734</v>
      </c>
      <c r="V238" s="4">
        <f t="shared" si="222"/>
        <v>4.4811499340204671E-3</v>
      </c>
      <c r="W238" t="str">
        <f t="shared" si="209"/>
        <v>1-0,0264196549110547i</v>
      </c>
      <c r="X238" s="4">
        <f t="shared" si="223"/>
        <v>1.0003489382038746</v>
      </c>
      <c r="Y238" s="4">
        <f t="shared" si="224"/>
        <v>-2.6413510527222617E-2</v>
      </c>
      <c r="Z238" t="str">
        <f t="shared" si="210"/>
        <v>0,99994810152001+0,0342500957547391i</v>
      </c>
      <c r="AA238" s="4">
        <f t="shared" si="225"/>
        <v>1.0005344945541261</v>
      </c>
      <c r="AB238" s="4">
        <f t="shared" si="226"/>
        <v>3.4238488134458615E-2</v>
      </c>
      <c r="AC238" s="47" t="str">
        <f t="shared" si="227"/>
        <v>1,72064727444503-8,19978285291591i</v>
      </c>
      <c r="AD238" s="20">
        <f t="shared" si="228"/>
        <v>18.463189597136772</v>
      </c>
      <c r="AE238" s="43">
        <f t="shared" si="229"/>
        <v>-78.148968885950666</v>
      </c>
      <c r="AF238" t="str">
        <f t="shared" si="211"/>
        <v>77,9756878975879</v>
      </c>
      <c r="AG238" t="str">
        <f t="shared" si="212"/>
        <v>1+3,79582299880457i</v>
      </c>
      <c r="AH238">
        <f t="shared" si="230"/>
        <v>3.9253372133173117</v>
      </c>
      <c r="AI238">
        <f t="shared" si="231"/>
        <v>1.3132018022676999</v>
      </c>
      <c r="AJ238" t="str">
        <f t="shared" si="213"/>
        <v>1+0,00448117992914429i</v>
      </c>
      <c r="AK238">
        <f t="shared" si="232"/>
        <v>1.0000100404363734</v>
      </c>
      <c r="AL238">
        <f t="shared" si="233"/>
        <v>4.4811499340204671E-3</v>
      </c>
      <c r="AM238" t="str">
        <f t="shared" si="214"/>
        <v>1-0,0111610883908387i</v>
      </c>
      <c r="AN238">
        <f t="shared" si="234"/>
        <v>1.0000622830074475</v>
      </c>
      <c r="AO238">
        <f t="shared" si="235"/>
        <v>-1.1160624980274899E-2</v>
      </c>
      <c r="AP238" s="41" t="str">
        <f t="shared" si="236"/>
        <v>4,93257482751975-19,2440514310175i</v>
      </c>
      <c r="AQ238">
        <f t="shared" si="237"/>
        <v>25.962273040556699</v>
      </c>
      <c r="AR238" s="43">
        <f t="shared" si="238"/>
        <v>-75.623626648425798</v>
      </c>
      <c r="AS238" t="str">
        <f t="shared" si="215"/>
        <v>-0,0000166666666666667</v>
      </c>
      <c r="AT238" t="str">
        <f t="shared" si="216"/>
        <v>0,0000681836421663354i</v>
      </c>
      <c r="AU238">
        <f t="shared" si="239"/>
        <v>6.8183642166335401E-5</v>
      </c>
      <c r="AV238">
        <f t="shared" si="240"/>
        <v>1.5707963267948966</v>
      </c>
      <c r="AW238" t="str">
        <f t="shared" si="217"/>
        <v>1+0,0255187064193443i</v>
      </c>
      <c r="AX238">
        <f t="shared" si="241"/>
        <v>1.0003255491975183</v>
      </c>
      <c r="AY238">
        <f t="shared" si="242"/>
        <v>2.5513169284892476E-2</v>
      </c>
      <c r="AZ238" t="str">
        <f t="shared" si="218"/>
        <v>1+3,7175868692181i</v>
      </c>
      <c r="BA238">
        <f t="shared" si="243"/>
        <v>3.8497340336941241</v>
      </c>
      <c r="BB238">
        <f t="shared" si="244"/>
        <v>1.3080245229094454</v>
      </c>
      <c r="BC238" s="41" t="str">
        <f t="shared" si="245"/>
        <v>-0,901894090549034+0,267453075815172i</v>
      </c>
      <c r="BD238">
        <f t="shared" si="246"/>
        <v>-0.53084162695947712</v>
      </c>
      <c r="BE238" s="43">
        <f t="shared" si="247"/>
        <v>163.48248774029713</v>
      </c>
      <c r="BF238" s="41" t="str">
        <f t="shared" si="248"/>
        <v>0,641215536287592+7,85552810477347i</v>
      </c>
      <c r="BG238" s="20">
        <f t="shared" si="249"/>
        <v>17.932347970177293</v>
      </c>
      <c r="BH238" s="43">
        <f t="shared" si="250"/>
        <v>85.333518854346451</v>
      </c>
      <c r="BI238" s="41" t="str">
        <f t="shared" si="203"/>
        <v>0,698220658240009+18,675328573165i</v>
      </c>
      <c r="BJ238" s="20">
        <f t="shared" si="251"/>
        <v>25.431431413597213</v>
      </c>
      <c r="BK238" s="43">
        <f t="shared" si="204"/>
        <v>87.858861091871333</v>
      </c>
      <c r="BL238">
        <f t="shared" si="252"/>
        <v>17.932347970177293</v>
      </c>
      <c r="BM238" s="43">
        <f t="shared" si="253"/>
        <v>85.333518854346451</v>
      </c>
    </row>
    <row r="239" spans="14:65" x14ac:dyDescent="0.25">
      <c r="N239" s="9">
        <v>21</v>
      </c>
      <c r="O239" s="34">
        <f t="shared" si="254"/>
        <v>1621.8100973589308</v>
      </c>
      <c r="P239" s="33" t="str">
        <f t="shared" si="206"/>
        <v>32,2315671197498</v>
      </c>
      <c r="Q239" s="4" t="str">
        <f t="shared" si="207"/>
        <v>1+3,80056591343614i</v>
      </c>
      <c r="R239" s="4">
        <f t="shared" si="219"/>
        <v>3.9299238239910812</v>
      </c>
      <c r="S239" s="4">
        <f t="shared" si="220"/>
        <v>1.3135092591442021</v>
      </c>
      <c r="T239" s="4" t="str">
        <f t="shared" si="208"/>
        <v>1+0,0045855600186425i</v>
      </c>
      <c r="U239" s="4">
        <f t="shared" si="221"/>
        <v>1.0000105136250741</v>
      </c>
      <c r="V239" s="4">
        <f t="shared" si="222"/>
        <v>4.5855278783065107E-3</v>
      </c>
      <c r="W239" t="str">
        <f t="shared" si="209"/>
        <v>1-0,027035047728958i</v>
      </c>
      <c r="X239" s="4">
        <f t="shared" si="223"/>
        <v>1.000365380151526</v>
      </c>
      <c r="Y239" s="4">
        <f t="shared" si="224"/>
        <v>-2.7028464032932478E-2</v>
      </c>
      <c r="Z239" t="str">
        <f t="shared" si="210"/>
        <v>0,999945655620002+0,0350478829707693i</v>
      </c>
      <c r="AA239" s="4">
        <f t="shared" si="225"/>
        <v>1.0005596775275567</v>
      </c>
      <c r="AB239" s="4">
        <f t="shared" si="226"/>
        <v>3.5035445556343345E-2</v>
      </c>
      <c r="AC239" s="47" t="str">
        <f t="shared" si="227"/>
        <v>1,62756469378811-8,03692518503476i</v>
      </c>
      <c r="AD239" s="20">
        <f t="shared" si="228"/>
        <v>18.27635024300762</v>
      </c>
      <c r="AE239" s="43">
        <f t="shared" si="229"/>
        <v>-78.551805585598771</v>
      </c>
      <c r="AF239" t="str">
        <f t="shared" si="211"/>
        <v>77,9756878975879</v>
      </c>
      <c r="AG239" t="str">
        <f t="shared" si="212"/>
        <v>1+3,88423907461481i</v>
      </c>
      <c r="AH239">
        <f t="shared" si="230"/>
        <v>4.0108992992550325</v>
      </c>
      <c r="AI239">
        <f t="shared" si="231"/>
        <v>1.3188176430767649</v>
      </c>
      <c r="AJ239" t="str">
        <f t="shared" si="213"/>
        <v>1+0,0045855600186425i</v>
      </c>
      <c r="AK239">
        <f t="shared" si="232"/>
        <v>1.0000105136250741</v>
      </c>
      <c r="AL239">
        <f t="shared" si="233"/>
        <v>4.5855278783065107E-3</v>
      </c>
      <c r="AM239" t="str">
        <f t="shared" si="214"/>
        <v>1-0,0114210635365713i</v>
      </c>
      <c r="AN239">
        <f t="shared" si="234"/>
        <v>1.0000652182194452</v>
      </c>
      <c r="AO239">
        <f t="shared" si="235"/>
        <v>-1.1420566984954847E-2</v>
      </c>
      <c r="AP239" s="41" t="str">
        <f t="shared" si="236"/>
        <v>4,71859155860986-18,8611407980369i</v>
      </c>
      <c r="AQ239">
        <f t="shared" si="237"/>
        <v>25.775006907197703</v>
      </c>
      <c r="AR239" s="43">
        <f t="shared" si="238"/>
        <v>-75.954303789307033</v>
      </c>
      <c r="AS239" t="str">
        <f t="shared" si="215"/>
        <v>-0,0000166666666666667</v>
      </c>
      <c r="AT239" t="str">
        <f t="shared" si="216"/>
        <v>0,0000697718432169895i</v>
      </c>
      <c r="AU239">
        <f t="shared" si="239"/>
        <v>6.9771843216989498E-5</v>
      </c>
      <c r="AV239">
        <f t="shared" si="240"/>
        <v>1.5707963267948966</v>
      </c>
      <c r="AW239" t="str">
        <f t="shared" si="217"/>
        <v>1+0,0261131134509849i</v>
      </c>
      <c r="AX239">
        <f t="shared" si="241"/>
        <v>1.0003408892443135</v>
      </c>
      <c r="AY239">
        <f t="shared" si="242"/>
        <v>2.6107180413716853E-2</v>
      </c>
      <c r="AZ239" t="str">
        <f t="shared" si="218"/>
        <v>1+3,80418059146582i</v>
      </c>
      <c r="BA239">
        <f t="shared" si="243"/>
        <v>3.9334196283240916</v>
      </c>
      <c r="BB239">
        <f t="shared" si="244"/>
        <v>1.3137430972102104</v>
      </c>
      <c r="BC239" s="41" t="str">
        <f t="shared" si="245"/>
        <v>-0,90186642999527+0,262424359672909i</v>
      </c>
      <c r="BD239">
        <f t="shared" si="246"/>
        <v>-0.54418374109266399</v>
      </c>
      <c r="BE239" s="43">
        <f t="shared" si="247"/>
        <v>163.77610358189747</v>
      </c>
      <c r="BF239" s="41" t="str">
        <f t="shared" si="248"/>
        <v>0,641238985448795+7,67534564735995i</v>
      </c>
      <c r="BG239" s="20">
        <f t="shared" si="249"/>
        <v>17.73216650191495</v>
      </c>
      <c r="BH239" s="43">
        <f t="shared" si="250"/>
        <v>85.224297996298702</v>
      </c>
      <c r="BI239" s="41" t="str">
        <f t="shared" si="203"/>
        <v>0,694083473056122+18,2485030854899i</v>
      </c>
      <c r="BJ239" s="20">
        <f t="shared" si="251"/>
        <v>25.230823166105058</v>
      </c>
      <c r="BK239" s="43">
        <f t="shared" si="204"/>
        <v>87.821799792590454</v>
      </c>
      <c r="BL239">
        <f t="shared" si="252"/>
        <v>17.73216650191495</v>
      </c>
      <c r="BM239" s="43">
        <f t="shared" si="253"/>
        <v>85.224297996298702</v>
      </c>
    </row>
    <row r="240" spans="14:65" x14ac:dyDescent="0.25">
      <c r="N240" s="9">
        <v>22</v>
      </c>
      <c r="O240" s="34">
        <f t="shared" si="254"/>
        <v>1659.5869074375626</v>
      </c>
      <c r="P240" s="33" t="str">
        <f t="shared" si="206"/>
        <v>32,2315671197498</v>
      </c>
      <c r="Q240" s="4" t="str">
        <f t="shared" si="207"/>
        <v>1+3,88909246592032i</v>
      </c>
      <c r="R240" s="4">
        <f t="shared" si="219"/>
        <v>4.0155996075901541</v>
      </c>
      <c r="S240" s="4">
        <f t="shared" si="220"/>
        <v>1.3191189805573158</v>
      </c>
      <c r="T240" s="4" t="str">
        <f t="shared" si="208"/>
        <v>1+0,00469237143275969i</v>
      </c>
      <c r="U240" s="4">
        <f t="shared" si="221"/>
        <v>1.0000110091142314</v>
      </c>
      <c r="V240" s="4">
        <f t="shared" si="222"/>
        <v>4.6923369937896774E-3</v>
      </c>
      <c r="W240" t="str">
        <f t="shared" si="209"/>
        <v>1-0,0276647748870185i</v>
      </c>
      <c r="X240" s="4">
        <f t="shared" si="223"/>
        <v>1.0003825966946593</v>
      </c>
      <c r="Y240" s="4">
        <f t="shared" si="224"/>
        <v>-2.7657720475336132E-2</v>
      </c>
      <c r="Z240" t="str">
        <f t="shared" si="210"/>
        <v>0,999943094448278+0,0358642530382643i</v>
      </c>
      <c r="AA240" s="4">
        <f t="shared" si="225"/>
        <v>1.0005860466650485</v>
      </c>
      <c r="AB240" s="4">
        <f t="shared" si="226"/>
        <v>3.5850926529092816E-2</v>
      </c>
      <c r="AC240" s="47" t="str">
        <f t="shared" si="227"/>
        <v>1,53814169153424-7,87625990220716i</v>
      </c>
      <c r="AD240" s="20">
        <f t="shared" si="228"/>
        <v>18.088949706590778</v>
      </c>
      <c r="AE240" s="43">
        <f t="shared" si="229"/>
        <v>-78.949876591676571</v>
      </c>
      <c r="AF240" t="str">
        <f t="shared" si="211"/>
        <v>77,9756878975879</v>
      </c>
      <c r="AG240" t="str">
        <f t="shared" si="212"/>
        <v>1+3,97471462539643i</v>
      </c>
      <c r="AH240">
        <f t="shared" si="230"/>
        <v>4.0985797971175675</v>
      </c>
      <c r="AI240">
        <f t="shared" si="231"/>
        <v>1.3243213877076645</v>
      </c>
      <c r="AJ240" t="str">
        <f t="shared" si="213"/>
        <v>1+0,00469237143275969i</v>
      </c>
      <c r="AK240">
        <f t="shared" si="232"/>
        <v>1.0000110091142314</v>
      </c>
      <c r="AL240">
        <f t="shared" si="233"/>
        <v>4.6923369937896774E-3</v>
      </c>
      <c r="AM240" t="str">
        <f t="shared" si="214"/>
        <v>1-0,0116870942813667i</v>
      </c>
      <c r="AN240">
        <f t="shared" si="234"/>
        <v>1.000068291754489</v>
      </c>
      <c r="AO240">
        <f t="shared" si="235"/>
        <v>-1.1686562218685918E-2</v>
      </c>
      <c r="AP240" s="41" t="str">
        <f t="shared" si="236"/>
        <v>4,51306546354075-18,4835656290801i</v>
      </c>
      <c r="AQ240">
        <f t="shared" si="237"/>
        <v>25.587205173574098</v>
      </c>
      <c r="AR240" s="43">
        <f t="shared" si="238"/>
        <v>-76.278765820908092</v>
      </c>
      <c r="AS240" t="str">
        <f t="shared" si="215"/>
        <v>-0,0000166666666666667</v>
      </c>
      <c r="AT240" t="str">
        <f t="shared" si="216"/>
        <v>0,0000713970382224568i</v>
      </c>
      <c r="AU240">
        <f t="shared" si="239"/>
        <v>7.1397038222456796E-5</v>
      </c>
      <c r="AV240">
        <f t="shared" si="240"/>
        <v>1.5707963267948966</v>
      </c>
      <c r="AW240" t="str">
        <f t="shared" si="217"/>
        <v>1+0,0267213660010252i</v>
      </c>
      <c r="AX240">
        <f t="shared" si="241"/>
        <v>1.0003569519931177</v>
      </c>
      <c r="AY240">
        <f t="shared" si="242"/>
        <v>2.6715008759564614E-2</v>
      </c>
      <c r="AZ240" t="str">
        <f t="shared" si="218"/>
        <v>1+3,89279134061744i</v>
      </c>
      <c r="BA240">
        <f t="shared" si="243"/>
        <v>4.0191820587759057</v>
      </c>
      <c r="BB240">
        <f t="shared" si="244"/>
        <v>1.31934816310401</v>
      </c>
      <c r="BC240" s="41" t="str">
        <f t="shared" si="245"/>
        <v>-0,901837467658207+0,257534716348082i</v>
      </c>
      <c r="BD240">
        <f t="shared" si="246"/>
        <v>-0.55697524300508428</v>
      </c>
      <c r="BE240" s="43">
        <f t="shared" si="247"/>
        <v>164.0624242026195</v>
      </c>
      <c r="BF240" s="41" t="str">
        <f t="shared" si="248"/>
        <v>0,641256551805943+7,49923116905681i</v>
      </c>
      <c r="BG240" s="20">
        <f t="shared" si="249"/>
        <v>17.531974463585691</v>
      </c>
      <c r="BH240" s="43">
        <f t="shared" si="250"/>
        <v>85.112547610942926</v>
      </c>
      <c r="BI240" s="41" t="str">
        <f t="shared" si="203"/>
        <v>0,690108302371+17,8314430542372i</v>
      </c>
      <c r="BJ240" s="20">
        <f t="shared" si="251"/>
        <v>25.030229930569028</v>
      </c>
      <c r="BK240" s="43">
        <f t="shared" si="204"/>
        <v>87.783658381711419</v>
      </c>
      <c r="BL240">
        <f t="shared" si="252"/>
        <v>17.531974463585691</v>
      </c>
      <c r="BM240" s="43">
        <f t="shared" si="253"/>
        <v>85.112547610942926</v>
      </c>
    </row>
    <row r="241" spans="14:65" x14ac:dyDescent="0.25">
      <c r="N241" s="9">
        <v>23</v>
      </c>
      <c r="O241" s="34">
        <f t="shared" si="254"/>
        <v>1698.2436524617447</v>
      </c>
      <c r="P241" s="33" t="str">
        <f t="shared" si="206"/>
        <v>32,2315671197498</v>
      </c>
      <c r="Q241" s="4" t="str">
        <f t="shared" si="207"/>
        <v>1+3,97968106670813i</v>
      </c>
      <c r="R241" s="4">
        <f t="shared" si="219"/>
        <v>4.1033963241094753</v>
      </c>
      <c r="S241" s="4">
        <f t="shared" si="220"/>
        <v>1.3246166911122708</v>
      </c>
      <c r="T241" s="4" t="str">
        <f t="shared" si="208"/>
        <v>1+0,00480167080432137i</v>
      </c>
      <c r="U241" s="4">
        <f t="shared" si="221"/>
        <v>1.0000115279548096</v>
      </c>
      <c r="V241" s="4">
        <f t="shared" si="222"/>
        <v>4.8016339023231247E-3</v>
      </c>
      <c r="W241" t="str">
        <f t="shared" si="209"/>
        <v>1-0,0283091702749106i</v>
      </c>
      <c r="X241" s="4">
        <f t="shared" si="223"/>
        <v>1.0004006243109078</v>
      </c>
      <c r="Y241" s="4">
        <f t="shared" si="224"/>
        <v>-2.8301611500085578E-2</v>
      </c>
      <c r="Z241" t="str">
        <f t="shared" si="210"/>
        <v>0,999940412572249+0,0366996388074394i</v>
      </c>
      <c r="AA241" s="4">
        <f t="shared" si="225"/>
        <v>1.0006136578039277</v>
      </c>
      <c r="AB241" s="4">
        <f t="shared" si="226"/>
        <v>3.6685359667355553E-2</v>
      </c>
      <c r="AC241" s="47" t="str">
        <f t="shared" si="227"/>
        <v>1,4522562018769-7,71782292843242i</v>
      </c>
      <c r="AD241" s="20">
        <f t="shared" si="228"/>
        <v>17.901009815222618</v>
      </c>
      <c r="AE241" s="43">
        <f t="shared" si="229"/>
        <v>-79.343311687180062</v>
      </c>
      <c r="AF241" t="str">
        <f t="shared" si="211"/>
        <v>77,9756878975879</v>
      </c>
      <c r="AG241" t="str">
        <f t="shared" si="212"/>
        <v>1+4,06729762248398i</v>
      </c>
      <c r="AH241">
        <f t="shared" si="230"/>
        <v>4.1884257125874678</v>
      </c>
      <c r="AI241">
        <f t="shared" si="231"/>
        <v>1.3297146200341259</v>
      </c>
      <c r="AJ241" t="str">
        <f t="shared" si="213"/>
        <v>1+0,00480167080432137i</v>
      </c>
      <c r="AK241">
        <f t="shared" si="232"/>
        <v>1.0000115279548096</v>
      </c>
      <c r="AL241">
        <f t="shared" si="233"/>
        <v>4.8016339023231247E-3</v>
      </c>
      <c r="AM241" t="str">
        <f t="shared" si="214"/>
        <v>1-0,011959321678247i</v>
      </c>
      <c r="AN241">
        <f t="shared" si="234"/>
        <v>1.0000715101306525</v>
      </c>
      <c r="AO241">
        <f t="shared" si="235"/>
        <v>-1.1958751565014655E-2</v>
      </c>
      <c r="AP241" s="41" t="str">
        <f t="shared" si="236"/>
        <v>4,31571013644722-18,1114003279269i</v>
      </c>
      <c r="AQ241">
        <f t="shared" si="237"/>
        <v>25.398889191366145</v>
      </c>
      <c r="AR241" s="43">
        <f t="shared" si="238"/>
        <v>-76.59710832034807</v>
      </c>
      <c r="AS241" t="str">
        <f t="shared" si="215"/>
        <v>-0,0000166666666666667</v>
      </c>
      <c r="AT241" t="str">
        <f t="shared" si="216"/>
        <v>0,0000730600888826412i</v>
      </c>
      <c r="AU241">
        <f t="shared" si="239"/>
        <v>7.3060088882641205E-5</v>
      </c>
      <c r="AV241">
        <f t="shared" si="240"/>
        <v>1.5707963267948966</v>
      </c>
      <c r="AW241" t="str">
        <f t="shared" si="217"/>
        <v>1+0,0273437865730182i</v>
      </c>
      <c r="AX241">
        <f t="shared" si="241"/>
        <v>1.000373771479516</v>
      </c>
      <c r="AY241">
        <f t="shared" si="242"/>
        <v>2.7336974803518068E-2</v>
      </c>
      <c r="AZ241" t="str">
        <f t="shared" si="218"/>
        <v>1+3,98346609926501i</v>
      </c>
      <c r="BA241">
        <f t="shared" si="243"/>
        <v>4.1070673434938456</v>
      </c>
      <c r="BB241">
        <f t="shared" si="244"/>
        <v>1.3248412831388585</v>
      </c>
      <c r="BC241" s="41" t="str">
        <f t="shared" si="245"/>
        <v>-0,901807142361922+0,252781548427104i</v>
      </c>
      <c r="BD241">
        <f t="shared" si="246"/>
        <v>-0.56923838283791905</v>
      </c>
      <c r="BE241" s="43">
        <f t="shared" si="247"/>
        <v>164.34152076765599</v>
      </c>
      <c r="BF241" s="41" t="str">
        <f t="shared" si="248"/>
        <v>0,641268214943367+7,32709141176827i</v>
      </c>
      <c r="BG241" s="20">
        <f t="shared" si="249"/>
        <v>17.331771432384702</v>
      </c>
      <c r="BH241" s="43">
        <f t="shared" si="250"/>
        <v>84.998209080475959</v>
      </c>
      <c r="BI241" s="41" t="str">
        <f t="shared" si="203"/>
        <v>0,686289593664673+17,4239220647542i</v>
      </c>
      <c r="BJ241" s="20">
        <f t="shared" si="251"/>
        <v>24.829650808528214</v>
      </c>
      <c r="BK241" s="43">
        <f t="shared" si="204"/>
        <v>87.744412447307937</v>
      </c>
      <c r="BL241">
        <f t="shared" si="252"/>
        <v>17.331771432384702</v>
      </c>
      <c r="BM241" s="43">
        <f t="shared" si="253"/>
        <v>84.998209080475959</v>
      </c>
    </row>
    <row r="242" spans="14:65" x14ac:dyDescent="0.25">
      <c r="N242" s="9">
        <v>24</v>
      </c>
      <c r="O242" s="34">
        <f t="shared" si="254"/>
        <v>1737.8008287493772</v>
      </c>
      <c r="P242" s="33" t="str">
        <f t="shared" si="206"/>
        <v>32,2315671197498</v>
      </c>
      <c r="Q242" s="4" t="str">
        <f t="shared" si="207"/>
        <v>1+4,07237974707484i</v>
      </c>
      <c r="R242" s="4">
        <f t="shared" si="219"/>
        <v>4.1933610391171108</v>
      </c>
      <c r="S242" s="4">
        <f t="shared" si="220"/>
        <v>1.3300039758667646</v>
      </c>
      <c r="T242" s="4" t="str">
        <f t="shared" si="208"/>
        <v>1+0,00491351608530117i</v>
      </c>
      <c r="U242" s="4">
        <f t="shared" si="221"/>
        <v>1.0000120712473026</v>
      </c>
      <c r="V242" s="4">
        <f t="shared" si="222"/>
        <v>4.9134765441234268E-3</v>
      </c>
      <c r="W242" t="str">
        <f t="shared" si="209"/>
        <v>1-0,0289685755595987i</v>
      </c>
      <c r="X242" s="4">
        <f t="shared" si="223"/>
        <v>1.00041950119435</v>
      </c>
      <c r="Y242" s="4">
        <f t="shared" si="224"/>
        <v>-2.8960476369867351E-2</v>
      </c>
      <c r="Z242" t="str">
        <f t="shared" si="210"/>
        <v>0,999937604303297+0,0375544832108877i</v>
      </c>
      <c r="AA242" s="4">
        <f t="shared" si="225"/>
        <v>1.0006425694068057</v>
      </c>
      <c r="AB242" s="4">
        <f t="shared" si="226"/>
        <v>3.7539183365911881E-2</v>
      </c>
      <c r="AC242" s="47" t="str">
        <f t="shared" si="227"/>
        <v>1,36978842261574-7,56164495970868i</v>
      </c>
      <c r="AD242" s="20">
        <f t="shared" si="228"/>
        <v>17.712551649313639</v>
      </c>
      <c r="AE242" s="43">
        <f t="shared" si="229"/>
        <v>-79.732242925986441</v>
      </c>
      <c r="AF242" t="str">
        <f t="shared" si="211"/>
        <v>77,9756878975879</v>
      </c>
      <c r="AG242" t="str">
        <f t="shared" si="212"/>
        <v>1+4,16203715460805i</v>
      </c>
      <c r="AH242">
        <f t="shared" si="230"/>
        <v>4.280485168335229</v>
      </c>
      <c r="AI242">
        <f t="shared" si="231"/>
        <v>1.3349989440993451</v>
      </c>
      <c r="AJ242" t="str">
        <f t="shared" si="213"/>
        <v>1+0,00491351608530117i</v>
      </c>
      <c r="AK242">
        <f t="shared" si="232"/>
        <v>1.0000120712473026</v>
      </c>
      <c r="AL242">
        <f t="shared" si="233"/>
        <v>4.9134765441234268E-3</v>
      </c>
      <c r="AM242" t="str">
        <f t="shared" si="214"/>
        <v>1-0,0122378900657815i</v>
      </c>
      <c r="AN242">
        <f t="shared" si="234"/>
        <v>1.000074880173111</v>
      </c>
      <c r="AO242">
        <f t="shared" si="235"/>
        <v>-1.2237279180917207E-2</v>
      </c>
      <c r="AP242" s="41" t="str">
        <f t="shared" si="236"/>
        <v>4,12624485019653-17,7447074750752i</v>
      </c>
      <c r="AQ242">
        <f t="shared" si="237"/>
        <v>25.210079589246295</v>
      </c>
      <c r="AR242" s="43">
        <f t="shared" si="238"/>
        <v>-76.90942813238884</v>
      </c>
      <c r="AS242" t="str">
        <f t="shared" si="215"/>
        <v>-0,0000166666666666667</v>
      </c>
      <c r="AT242" t="str">
        <f t="shared" si="216"/>
        <v>0,0000747618769690158i</v>
      </c>
      <c r="AU242">
        <f t="shared" si="239"/>
        <v>7.4761876969015796E-5</v>
      </c>
      <c r="AV242">
        <f t="shared" si="240"/>
        <v>1.5707963267948966</v>
      </c>
      <c r="AW242" t="str">
        <f t="shared" si="217"/>
        <v>1+0,0279807051825902i</v>
      </c>
      <c r="AX242">
        <f t="shared" si="241"/>
        <v>1.0003913833407978</v>
      </c>
      <c r="AY242">
        <f t="shared" si="242"/>
        <v>2.7973406394285135E-2</v>
      </c>
      <c r="AZ242" t="str">
        <f t="shared" si="218"/>
        <v>1+4,07625294436585i</v>
      </c>
      <c r="BA242">
        <f t="shared" si="243"/>
        <v>4.1971225936885928</v>
      </c>
      <c r="BB242">
        <f t="shared" si="244"/>
        <v>1.3302240432667367</v>
      </c>
      <c r="BC242" s="41" t="str">
        <f t="shared" si="245"/>
        <v>-0,901775390064267+0,248162330510721i</v>
      </c>
      <c r="BD242">
        <f t="shared" si="246"/>
        <v>-0.58099468565260615</v>
      </c>
      <c r="BE242" s="43">
        <f t="shared" si="247"/>
        <v>164.61346536101502</v>
      </c>
      <c r="BF242" s="41" t="str">
        <f t="shared" si="248"/>
        <v>0,641273946586127+7,15883522033172i</v>
      </c>
      <c r="BG242" s="20">
        <f t="shared" si="249"/>
        <v>17.131556963661033</v>
      </c>
      <c r="BH242" s="43">
        <f t="shared" si="250"/>
        <v>84.881222435028576</v>
      </c>
      <c r="BI242" s="41" t="str">
        <f t="shared" ref="BI242:BI305" si="255">IMPRODUCT(AP242,BC242)</f>
        <v>0,682621901959025+17,0257190431949i</v>
      </c>
      <c r="BJ242" s="20">
        <f t="shared" si="251"/>
        <v>24.6290849035937</v>
      </c>
      <c r="BK242" s="43">
        <f t="shared" ref="BK242:BK305" si="256">(180/PI())*IMARGUMENT(BI242)</f>
        <v>87.704037228626177</v>
      </c>
      <c r="BL242">
        <f t="shared" si="252"/>
        <v>17.131556963661033</v>
      </c>
      <c r="BM242" s="43">
        <f t="shared" si="253"/>
        <v>84.881222435028576</v>
      </c>
    </row>
    <row r="243" spans="14:65" x14ac:dyDescent="0.25">
      <c r="N243" s="9">
        <v>25</v>
      </c>
      <c r="O243" s="34">
        <f t="shared" si="254"/>
        <v>1778.2794100389244</v>
      </c>
      <c r="P243" s="33" t="str">
        <f t="shared" si="206"/>
        <v>32,2315671197498</v>
      </c>
      <c r="Q243" s="4" t="str">
        <f t="shared" si="207"/>
        <v>1+4,16723765708777i</v>
      </c>
      <c r="R243" s="4">
        <f t="shared" si="219"/>
        <v>4.2855419366341954</v>
      </c>
      <c r="S243" s="4">
        <f t="shared" si="220"/>
        <v>1.33528243985923</v>
      </c>
      <c r="T243" s="4" t="str">
        <f t="shared" si="208"/>
        <v>1+0,00502796657754748i</v>
      </c>
      <c r="U243" s="4">
        <f t="shared" si="221"/>
        <v>1.0000126401440659</v>
      </c>
      <c r="V243" s="4">
        <f t="shared" si="222"/>
        <v>5.0279242084411008E-3</v>
      </c>
      <c r="W243" t="str">
        <f t="shared" si="209"/>
        <v>1-0,029643340366493i</v>
      </c>
      <c r="X243" s="4">
        <f t="shared" si="223"/>
        <v>1.0004392673361455</v>
      </c>
      <c r="Y243" s="4">
        <f t="shared" si="224"/>
        <v>-2.9634662134125658E-2</v>
      </c>
      <c r="Z243" t="str">
        <f t="shared" si="210"/>
        <v>0,999934663684707+0,0384292394984268i</v>
      </c>
      <c r="AA243" s="4">
        <f t="shared" si="225"/>
        <v>1.0006728426846985</v>
      </c>
      <c r="AB243" s="4">
        <f t="shared" si="226"/>
        <v>3.841284601298689E-2</v>
      </c>
      <c r="AC243" s="47" t="str">
        <f t="shared" si="227"/>
        <v>1,29062093927629-7,4077517500202i</v>
      </c>
      <c r="AD243" s="20">
        <f t="shared" si="228"/>
        <v>17.523595556214683</v>
      </c>
      <c r="AE243" s="43">
        <f t="shared" si="229"/>
        <v>-80.11680444822133</v>
      </c>
      <c r="AF243" t="str">
        <f t="shared" si="211"/>
        <v>77,9756878975879</v>
      </c>
      <c r="AG243" t="str">
        <f t="shared" si="212"/>
        <v>1+4,25898345392256i</v>
      </c>
      <c r="AH243">
        <f t="shared" si="230"/>
        <v>4.3748074312803915</v>
      </c>
      <c r="AI243">
        <f t="shared" si="231"/>
        <v>1.3401759807295073</v>
      </c>
      <c r="AJ243" t="str">
        <f t="shared" si="213"/>
        <v>1+0,00502796657754748i</v>
      </c>
      <c r="AK243">
        <f t="shared" si="232"/>
        <v>1.0000126401440659</v>
      </c>
      <c r="AL243">
        <f t="shared" si="233"/>
        <v>5.0279242084411008E-3</v>
      </c>
      <c r="AM243" t="str">
        <f t="shared" si="214"/>
        <v>1-0,0125229471446165i</v>
      </c>
      <c r="AN243">
        <f t="shared" si="234"/>
        <v>1.0000784090286055</v>
      </c>
      <c r="AO243">
        <f t="shared" si="235"/>
        <v>-1.2522292572462868E-2</v>
      </c>
      <c r="AP243" s="41" t="str">
        <f t="shared" si="236"/>
        <v>3,94439480969598-17,3835384957295i</v>
      </c>
      <c r="AQ243">
        <f t="shared" si="237"/>
        <v>25.02079628789868</v>
      </c>
      <c r="AR243" s="43">
        <f t="shared" si="238"/>
        <v>-77.215823177981548</v>
      </c>
      <c r="AS243" t="str">
        <f t="shared" si="215"/>
        <v>-0,0000166666666666667</v>
      </c>
      <c r="AT243" t="str">
        <f t="shared" si="216"/>
        <v>0,0000765033047921498i</v>
      </c>
      <c r="AU243">
        <f t="shared" si="239"/>
        <v>7.6503304792149794E-5</v>
      </c>
      <c r="AV243">
        <f t="shared" si="240"/>
        <v>1.5707963267948966</v>
      </c>
      <c r="AW243" t="str">
        <f t="shared" si="217"/>
        <v>1+0,0286324595324184i</v>
      </c>
      <c r="AX243">
        <f t="shared" si="241"/>
        <v>1.000409824891217</v>
      </c>
      <c r="AY243">
        <f t="shared" si="242"/>
        <v>2.8624638912870266E-2</v>
      </c>
      <c r="AZ243" t="str">
        <f t="shared" si="218"/>
        <v>1+4,17120107273338i</v>
      </c>
      <c r="BA243">
        <f t="shared" si="243"/>
        <v>4.289396040140395</v>
      </c>
      <c r="BB243">
        <f t="shared" si="244"/>
        <v>1.3354980492770816</v>
      </c>
      <c r="BC243" s="41" t="str">
        <f t="shared" si="245"/>
        <v>-0,901742143723362+0,243674607850332i</v>
      </c>
      <c r="BD243">
        <f t="shared" si="246"/>
        <v>-0.59226496632122838</v>
      </c>
      <c r="BE243" s="43">
        <f t="shared" si="247"/>
        <v>164.87833077173778</v>
      </c>
      <c r="BF243" s="41" t="str">
        <f t="shared" si="248"/>
        <v>0,641273710221522+6,99437349449528i</v>
      </c>
      <c r="BG243" s="20">
        <f t="shared" si="249"/>
        <v>16.931330589893456</v>
      </c>
      <c r="BH243" s="43">
        <f t="shared" si="250"/>
        <v>84.761526323516463</v>
      </c>
      <c r="BI243" s="41" t="str">
        <f t="shared" si="255"/>
        <v>0,67909989461148+16,6366181270963i</v>
      </c>
      <c r="BJ243" s="20">
        <f t="shared" si="251"/>
        <v>24.42853132157747</v>
      </c>
      <c r="BK243" s="43">
        <f t="shared" si="256"/>
        <v>87.66250759375626</v>
      </c>
      <c r="BL243">
        <f t="shared" si="252"/>
        <v>16.931330589893456</v>
      </c>
      <c r="BM243" s="43">
        <f t="shared" si="253"/>
        <v>84.761526323516463</v>
      </c>
    </row>
    <row r="244" spans="14:65" x14ac:dyDescent="0.25">
      <c r="N244" s="9">
        <v>26</v>
      </c>
      <c r="O244" s="34">
        <f t="shared" si="254"/>
        <v>1819.7008586099832</v>
      </c>
      <c r="P244" s="33" t="str">
        <f t="shared" si="206"/>
        <v>32,2315671197498</v>
      </c>
      <c r="Q244" s="4" t="str">
        <f t="shared" si="207"/>
        <v>1+4,26430509166635i</v>
      </c>
      <c r="R244" s="4">
        <f t="shared" si="219"/>
        <v>4.3799883464241729</v>
      </c>
      <c r="S244" s="4">
        <f t="shared" si="220"/>
        <v>1.3404537047330429</v>
      </c>
      <c r="T244" s="4" t="str">
        <f t="shared" si="208"/>
        <v>1+0,00514508296422614i</v>
      </c>
      <c r="U244" s="4">
        <f t="shared" si="221"/>
        <v>1.0000132358517606</v>
      </c>
      <c r="V244" s="4">
        <f t="shared" si="222"/>
        <v>5.1450375649431624E-3</v>
      </c>
      <c r="W244" t="str">
        <f t="shared" si="209"/>
        <v>1-0,0303338224648253i</v>
      </c>
      <c r="X244" s="4">
        <f t="shared" si="223"/>
        <v>1.0004599646089432</v>
      </c>
      <c r="Y244" s="4">
        <f t="shared" si="224"/>
        <v>-3.0324523802191358E-2</v>
      </c>
      <c r="Z244" t="str">
        <f t="shared" si="210"/>
        <v>0,999931584479033+0,0393243714774186i</v>
      </c>
      <c r="AA244" s="4">
        <f t="shared" si="225"/>
        <v>1.0007045417259</v>
      </c>
      <c r="AB244" s="4">
        <f t="shared" si="226"/>
        <v>3.9306806207506463E-2</v>
      </c>
      <c r="AC244" s="47" t="str">
        <f t="shared" si="227"/>
        <v>1,21463883035393-7,25616439071828i</v>
      </c>
      <c r="AD244" s="20">
        <f t="shared" si="228"/>
        <v>17.334161164766783</v>
      </c>
      <c r="AE244" s="43">
        <f t="shared" si="229"/>
        <v>-80.497132307409586</v>
      </c>
      <c r="AF244" t="str">
        <f t="shared" si="211"/>
        <v>77,9756878975879</v>
      </c>
      <c r="AG244" t="str">
        <f t="shared" si="212"/>
        <v>1+4,3581879226386i</v>
      </c>
      <c r="AH244">
        <f t="shared" si="230"/>
        <v>4.471442940375395</v>
      </c>
      <c r="AI244">
        <f t="shared" si="231"/>
        <v>1.3452473643417115</v>
      </c>
      <c r="AJ244" t="str">
        <f t="shared" si="213"/>
        <v>1+0,00514508296422614i</v>
      </c>
      <c r="AK244">
        <f t="shared" si="232"/>
        <v>1.0000132358517606</v>
      </c>
      <c r="AL244">
        <f t="shared" si="233"/>
        <v>5.1450375649431624E-3</v>
      </c>
      <c r="AM244" t="str">
        <f t="shared" si="214"/>
        <v>1-0,0128146440557883i</v>
      </c>
      <c r="AN244">
        <f t="shared" si="234"/>
        <v>1.0000821041805901</v>
      </c>
      <c r="AO244">
        <f t="shared" si="235"/>
        <v>-1.2813942672198916E-2</v>
      </c>
      <c r="AP244" s="41" t="str">
        <f t="shared" si="236"/>
        <v>3,76989136312962-17,0279343104382i</v>
      </c>
      <c r="AQ244">
        <f t="shared" si="237"/>
        <v>24.831058515638908</v>
      </c>
      <c r="AR244" s="43">
        <f t="shared" si="238"/>
        <v>-77.516392274009903</v>
      </c>
      <c r="AS244" t="str">
        <f t="shared" si="215"/>
        <v>-0,0000166666666666667</v>
      </c>
      <c r="AT244" t="str">
        <f t="shared" si="216"/>
        <v>0,0000782852956801254i</v>
      </c>
      <c r="AU244">
        <f t="shared" si="239"/>
        <v>7.8285295680125404E-5</v>
      </c>
      <c r="AV244">
        <f t="shared" si="240"/>
        <v>1.5707963267948966</v>
      </c>
      <c r="AW244" t="str">
        <f t="shared" si="217"/>
        <v>1+0,0292993951912859i</v>
      </c>
      <c r="AX244">
        <f t="shared" si="241"/>
        <v>1.0004291352007773</v>
      </c>
      <c r="AY244">
        <f t="shared" si="242"/>
        <v>2.929101544058859E-2</v>
      </c>
      <c r="AZ244" t="str">
        <f t="shared" si="218"/>
        <v>1+4,26836082712201i</v>
      </c>
      <c r="BA244">
        <f t="shared" si="243"/>
        <v>4.3839370605096155</v>
      </c>
      <c r="BB244">
        <f t="shared" si="244"/>
        <v>1.3406649234291099</v>
      </c>
      <c r="BC244" s="41" t="str">
        <f t="shared" si="245"/>
        <v>-0,901707333158025+0,239315995019992i</v>
      </c>
      <c r="BD244">
        <f t="shared" si="246"/>
        <v>-0.60306934514137045</v>
      </c>
      <c r="BE244" s="43">
        <f t="shared" si="247"/>
        <v>165.13619029131948</v>
      </c>
      <c r="BF244" s="41" t="str">
        <f t="shared" si="248"/>
        <v>0,641267460724754+6,83361914198688i</v>
      </c>
      <c r="BG244" s="20">
        <f t="shared" si="249"/>
        <v>16.731091819625419</v>
      </c>
      <c r="BH244" s="43">
        <f t="shared" si="250"/>
        <v>84.639057983909879</v>
      </c>
      <c r="BI244" s="41" t="str">
        <f t="shared" si="255"/>
        <v>0,675718355294499+16,2564085389399i</v>
      </c>
      <c r="BJ244" s="20">
        <f t="shared" si="251"/>
        <v>24.227989170497537</v>
      </c>
      <c r="BK244" s="43">
        <f t="shared" si="256"/>
        <v>87.619798017309563</v>
      </c>
      <c r="BL244">
        <f t="shared" si="252"/>
        <v>16.731091819625419</v>
      </c>
      <c r="BM244" s="43">
        <f t="shared" si="253"/>
        <v>84.639057983909879</v>
      </c>
    </row>
    <row r="245" spans="14:65" x14ac:dyDescent="0.25">
      <c r="N245" s="9">
        <v>27</v>
      </c>
      <c r="O245" s="34">
        <f t="shared" si="254"/>
        <v>1862.0871366628687</v>
      </c>
      <c r="P245" s="33" t="str">
        <f t="shared" si="206"/>
        <v>32,2315671197498</v>
      </c>
      <c r="Q245" s="4" t="str">
        <f t="shared" si="207"/>
        <v>1+4,36363351724931i</v>
      </c>
      <c r="R245" s="4">
        <f t="shared" si="219"/>
        <v>4.4767507718055501</v>
      </c>
      <c r="S245" s="4">
        <f t="shared" si="220"/>
        <v>1.3455194055548425</v>
      </c>
      <c r="T245" s="4" t="str">
        <f t="shared" si="208"/>
        <v>1+0,0052649273419957i</v>
      </c>
      <c r="U245" s="4">
        <f t="shared" si="221"/>
        <v>1.0000138596339136</v>
      </c>
      <c r="V245" s="4">
        <f t="shared" si="222"/>
        <v>5.2648786958239581E-3</v>
      </c>
      <c r="W245" t="str">
        <f t="shared" si="209"/>
        <v>1-0,0310403879573442i</v>
      </c>
      <c r="X245" s="4">
        <f t="shared" si="223"/>
        <v>1.0004816368552412</v>
      </c>
      <c r="Y245" s="4">
        <f t="shared" si="224"/>
        <v>-3.1030424519858352E-2</v>
      </c>
      <c r="Z245" t="str">
        <f t="shared" si="210"/>
        <v>0,999928360154865+0,0402403537586876i</v>
      </c>
      <c r="AA245" s="4">
        <f t="shared" si="225"/>
        <v>1.0007377336308556</v>
      </c>
      <c r="AB245" s="4">
        <f t="shared" si="226"/>
        <v>4.0221532980313598E-2</v>
      </c>
      <c r="AC245" s="47" t="str">
        <f t="shared" si="227"/>
        <v>1,14172975501007-7,10689958259887i</v>
      </c>
      <c r="AD245" s="20">
        <f t="shared" si="228"/>
        <v>17.144267400422969</v>
      </c>
      <c r="AE245" s="43">
        <f t="shared" si="229"/>
        <v>-80.873364309130153</v>
      </c>
      <c r="AF245" t="str">
        <f t="shared" si="211"/>
        <v>77,9756878975879</v>
      </c>
      <c r="AG245" t="str">
        <f t="shared" si="212"/>
        <v>1+4,4597031602787i</v>
      </c>
      <c r="AH245">
        <f t="shared" si="230"/>
        <v>4.5704433349293181</v>
      </c>
      <c r="AI245">
        <f t="shared" si="231"/>
        <v>1.350214739940957</v>
      </c>
      <c r="AJ245" t="str">
        <f t="shared" si="213"/>
        <v>1+0,0052649273419957i</v>
      </c>
      <c r="AK245">
        <f t="shared" si="232"/>
        <v>1.0000138596339136</v>
      </c>
      <c r="AL245">
        <f t="shared" si="233"/>
        <v>5.2648786958239581E-3</v>
      </c>
      <c r="AM245" t="str">
        <f t="shared" si="214"/>
        <v>1-0,0131131354608603i</v>
      </c>
      <c r="AN245">
        <f t="shared" si="234"/>
        <v>1.0000859734650891</v>
      </c>
      <c r="AO245">
        <f t="shared" si="235"/>
        <v>-1.3112383918293233E-2</v>
      </c>
      <c r="AP245" s="41" t="str">
        <f t="shared" si="236"/>
        <v>3,6024721742148-16,6779259669937i</v>
      </c>
      <c r="AQ245">
        <f t="shared" si="237"/>
        <v>24.640884824531728</v>
      </c>
      <c r="AR245" s="43">
        <f t="shared" si="238"/>
        <v>-77.811234963925202</v>
      </c>
      <c r="AS245" t="str">
        <f t="shared" si="215"/>
        <v>-0,0000166666666666667</v>
      </c>
      <c r="AT245" t="str">
        <f t="shared" si="216"/>
        <v>0,0000801087944680992i</v>
      </c>
      <c r="AU245">
        <f t="shared" si="239"/>
        <v>8.0108794468099204E-5</v>
      </c>
      <c r="AV245">
        <f t="shared" si="240"/>
        <v>1.5707963267948966</v>
      </c>
      <c r="AW245" t="str">
        <f t="shared" si="217"/>
        <v>1+0,0299818657773072i</v>
      </c>
      <c r="AX245">
        <f t="shared" si="241"/>
        <v>1.0004493551777065</v>
      </c>
      <c r="AY245">
        <f t="shared" si="242"/>
        <v>2.9972886930464224E-2</v>
      </c>
      <c r="AZ245" t="str">
        <f t="shared" si="218"/>
        <v>1+4,36778372291963i</v>
      </c>
      <c r="BA245">
        <f t="shared" si="243"/>
        <v>4.4807962071714069</v>
      </c>
      <c r="BB245">
        <f t="shared" si="244"/>
        <v>1.3457263012780372</v>
      </c>
      <c r="BC245" s="41" t="str">
        <f t="shared" si="245"/>
        <v>-0,901670884901783+0,235084174623312i</v>
      </c>
      <c r="BD245">
        <f t="shared" si="246"/>
        <v>-0.61342726406643255</v>
      </c>
      <c r="BE245" s="43">
        <f t="shared" si="247"/>
        <v>165.38711752204372</v>
      </c>
      <c r="BF245" s="41" t="str">
        <f t="shared" si="248"/>
        <v>0,64125514398739+6,67648703264945i</v>
      </c>
      <c r="BG245" s="20">
        <f t="shared" si="249"/>
        <v>16.530840136356527</v>
      </c>
      <c r="BH245" s="43">
        <f t="shared" si="250"/>
        <v>84.513753212913585</v>
      </c>
      <c r="BI245" s="41" t="str">
        <f t="shared" si="255"/>
        <v>0,672472187221108+15,8848844626644i</v>
      </c>
      <c r="BJ245" s="20">
        <f t="shared" si="251"/>
        <v>24.027457560465315</v>
      </c>
      <c r="BK245" s="43">
        <f t="shared" si="256"/>
        <v>87.575882558118536</v>
      </c>
      <c r="BL245">
        <f t="shared" si="252"/>
        <v>16.530840136356527</v>
      </c>
      <c r="BM245" s="43">
        <f t="shared" si="253"/>
        <v>84.513753212913585</v>
      </c>
    </row>
    <row r="246" spans="14:65" x14ac:dyDescent="0.25">
      <c r="N246" s="9">
        <v>28</v>
      </c>
      <c r="O246" s="34">
        <f t="shared" si="254"/>
        <v>1905.4607179632501</v>
      </c>
      <c r="P246" s="33" t="str">
        <f t="shared" si="206"/>
        <v>32,2315671197498</v>
      </c>
      <c r="Q246" s="4" t="str">
        <f t="shared" si="207"/>
        <v>1+4,46527559908268i</v>
      </c>
      <c r="R246" s="4">
        <f t="shared" si="219"/>
        <v>4.5758809180050992</v>
      </c>
      <c r="S246" s="4">
        <f t="shared" si="220"/>
        <v>1.3504811878215934</v>
      </c>
      <c r="T246" s="4" t="str">
        <f t="shared" si="208"/>
        <v>1+0,00538756325393158i</v>
      </c>
      <c r="U246" s="4">
        <f t="shared" si="221"/>
        <v>1.0000145128135967</v>
      </c>
      <c r="V246" s="4">
        <f t="shared" si="222"/>
        <v>5.3875111286602892E-3</v>
      </c>
      <c r="W246" t="str">
        <f t="shared" si="209"/>
        <v>1-0,0317634114744265i</v>
      </c>
      <c r="X246" s="4">
        <f t="shared" si="223"/>
        <v>1.0005043299798826</v>
      </c>
      <c r="Y246" s="4">
        <f t="shared" si="224"/>
        <v>-3.1752735749442366E-2</v>
      </c>
      <c r="Z246" t="str">
        <f t="shared" si="210"/>
        <v>0,999924983872981+0,0411776720081639i</v>
      </c>
      <c r="AA246" s="4">
        <f t="shared" si="225"/>
        <v>1.0007724886533369</v>
      </c>
      <c r="AB246" s="4">
        <f t="shared" si="226"/>
        <v>4.1157506019355243E-2</v>
      </c>
      <c r="AC246" s="47" t="str">
        <f t="shared" si="227"/>
        <v>1,07178402451329-6,95996990010233i</v>
      </c>
      <c r="AD246" s="20">
        <f t="shared" si="228"/>
        <v>16.953932500838381</v>
      </c>
      <c r="AE246" s="43">
        <f t="shared" si="229"/>
        <v>-81.245639860870057</v>
      </c>
      <c r="AF246" t="str">
        <f t="shared" si="211"/>
        <v>77,9756878975879</v>
      </c>
      <c r="AG246" t="str">
        <f t="shared" si="212"/>
        <v>1+4,56358299156556i</v>
      </c>
      <c r="AH246">
        <f t="shared" si="230"/>
        <v>4.671861483488831</v>
      </c>
      <c r="AI246">
        <f t="shared" si="231"/>
        <v>1.3550797603004747</v>
      </c>
      <c r="AJ246" t="str">
        <f t="shared" si="213"/>
        <v>1+0,00538756325393158i</v>
      </c>
      <c r="AK246">
        <f t="shared" si="232"/>
        <v>1.0000145128135967</v>
      </c>
      <c r="AL246">
        <f t="shared" si="233"/>
        <v>5.3875111286602892E-3</v>
      </c>
      <c r="AM246" t="str">
        <f t="shared" si="214"/>
        <v>1-0,0134185796239268i</v>
      </c>
      <c r="AN246">
        <f t="shared" si="234"/>
        <v>1.0000900250873037</v>
      </c>
      <c r="AO246">
        <f t="shared" si="235"/>
        <v>-1.3417774335472534E-2</v>
      </c>
      <c r="AP246" s="41" t="str">
        <f t="shared" si="236"/>
        <v>3,44188135847195-16,3335352524763i</v>
      </c>
      <c r="AQ246">
        <f t="shared" si="237"/>
        <v>24.450293106910731</v>
      </c>
      <c r="AR246" s="43">
        <f t="shared" si="238"/>
        <v>-78.100451358945961</v>
      </c>
      <c r="AS246" t="str">
        <f t="shared" si="215"/>
        <v>-0,0000166666666666667</v>
      </c>
      <c r="AT246" t="str">
        <f t="shared" si="216"/>
        <v>0,0000819747679992652i</v>
      </c>
      <c r="AU246">
        <f t="shared" si="239"/>
        <v>8.1974767999265201E-5</v>
      </c>
      <c r="AV246">
        <f t="shared" si="240"/>
        <v>1.5707963267948966</v>
      </c>
      <c r="AW246" t="str">
        <f t="shared" si="217"/>
        <v>1+0,0306802331454209i</v>
      </c>
      <c r="AX246">
        <f t="shared" si="241"/>
        <v>1.0004705276547918</v>
      </c>
      <c r="AY246">
        <f t="shared" si="242"/>
        <v>3.0670612382053593E-2</v>
      </c>
      <c r="AZ246" t="str">
        <f t="shared" si="218"/>
        <v>1+4,46952247546163i</v>
      </c>
      <c r="BA246">
        <f t="shared" si="243"/>
        <v>4.580025235591684</v>
      </c>
      <c r="BB246">
        <f t="shared" si="244"/>
        <v>1.3506838286898157</v>
      </c>
      <c r="BC246" s="41" t="str">
        <f t="shared" si="245"/>
        <v>-0,901632722050174+0,2309768960344i</v>
      </c>
      <c r="BD246">
        <f t="shared" si="246"/>
        <v>-0.62335750345006036</v>
      </c>
      <c r="BE246" s="43">
        <f t="shared" si="247"/>
        <v>165.63118619592427</v>
      </c>
      <c r="BF246" s="41" t="str">
        <f t="shared" si="248"/>
        <v>0,641236696546681+6,52289395361788i</v>
      </c>
      <c r="BG246" s="20">
        <f t="shared" si="249"/>
        <v>16.330574997388322</v>
      </c>
      <c r="BH246" s="43">
        <f t="shared" si="250"/>
        <v>84.385546335054229</v>
      </c>
      <c r="BI246" s="41" t="str">
        <f t="shared" si="255"/>
        <v>0,669356415672611+15,5218449230912i</v>
      </c>
      <c r="BJ246" s="20">
        <f t="shared" si="251"/>
        <v>23.826935603460669</v>
      </c>
      <c r="BK246" s="43">
        <f t="shared" si="256"/>
        <v>87.530734836978311</v>
      </c>
      <c r="BL246">
        <f t="shared" si="252"/>
        <v>16.330574997388322</v>
      </c>
      <c r="BM246" s="43">
        <f t="shared" si="253"/>
        <v>84.385546335054229</v>
      </c>
    </row>
    <row r="247" spans="14:65" x14ac:dyDescent="0.25">
      <c r="N247" s="9">
        <v>29</v>
      </c>
      <c r="O247" s="34">
        <f t="shared" si="254"/>
        <v>1949.8445997580463</v>
      </c>
      <c r="P247" s="33" t="str">
        <f t="shared" si="206"/>
        <v>32,2315671197498</v>
      </c>
      <c r="Q247" s="4" t="str">
        <f t="shared" si="207"/>
        <v>1+4,56928522914352i</v>
      </c>
      <c r="R247" s="4">
        <f t="shared" si="219"/>
        <v>4.6774317210697092</v>
      </c>
      <c r="S247" s="4">
        <f t="shared" si="220"/>
        <v>1.3553407046507022</v>
      </c>
      <c r="T247" s="4" t="str">
        <f t="shared" si="208"/>
        <v>1+0,00551305572321745i</v>
      </c>
      <c r="U247" s="4">
        <f t="shared" si="221"/>
        <v>1.0000151967762325</v>
      </c>
      <c r="V247" s="4">
        <f t="shared" si="222"/>
        <v>5.5129998700288122E-3</v>
      </c>
      <c r="W247" t="str">
        <f t="shared" si="209"/>
        <v>1-0,0325032763727105i</v>
      </c>
      <c r="X247" s="4">
        <f t="shared" si="223"/>
        <v>1.0005280920468753</v>
      </c>
      <c r="Y247" s="4">
        <f t="shared" si="224"/>
        <v>-3.2491837453361476E-2</v>
      </c>
      <c r="Z247" t="str">
        <f t="shared" si="210"/>
        <v>0,999921448471835+0,0421368232043892i</v>
      </c>
      <c r="AA247" s="4">
        <f t="shared" si="225"/>
        <v>1.0008088803481765</v>
      </c>
      <c r="AB247" s="4">
        <f t="shared" si="226"/>
        <v>4.2115215898854461E-2</v>
      </c>
      <c r="AC247" s="47" t="str">
        <f t="shared" si="227"/>
        <v>1,00469465867689-6,81538404717212i</v>
      </c>
      <c r="AD247" s="20">
        <f t="shared" si="228"/>
        <v>16.763174031831845</v>
      </c>
      <c r="AE247" s="43">
        <f t="shared" si="229"/>
        <v>-81.6140998327528</v>
      </c>
      <c r="AF247" t="str">
        <f t="shared" si="211"/>
        <v>77,9756878975879</v>
      </c>
      <c r="AG247" t="str">
        <f t="shared" si="212"/>
        <v>1+4,66988249496065i</v>
      </c>
      <c r="AH247">
        <f t="shared" si="230"/>
        <v>4.7757515132950443</v>
      </c>
      <c r="AI247">
        <f t="shared" si="231"/>
        <v>1.3598440833194523</v>
      </c>
      <c r="AJ247" t="str">
        <f t="shared" si="213"/>
        <v>1+0,00551305572321745i</v>
      </c>
      <c r="AK247">
        <f t="shared" si="232"/>
        <v>1.0000151967762325</v>
      </c>
      <c r="AL247">
        <f t="shared" si="233"/>
        <v>5.5129998700288122E-3</v>
      </c>
      <c r="AM247" t="str">
        <f t="shared" si="214"/>
        <v>1-0,0137311384955255i</v>
      </c>
      <c r="AN247">
        <f t="shared" si="234"/>
        <v>1.0000942676389979</v>
      </c>
      <c r="AO247">
        <f t="shared" si="235"/>
        <v>-1.3730275617793176E-2</v>
      </c>
      <c r="AP247" s="41" t="str">
        <f t="shared" si="236"/>
        <v>3,28786958639018-15,994775284567i</v>
      </c>
      <c r="AQ247">
        <f t="shared" si="237"/>
        <v>24.259300612211558</v>
      </c>
      <c r="AR247" s="43">
        <f t="shared" si="238"/>
        <v>-78.384141989482956</v>
      </c>
      <c r="AS247" t="str">
        <f t="shared" si="215"/>
        <v>-0,0000166666666666667</v>
      </c>
      <c r="AT247" t="str">
        <f t="shared" si="216"/>
        <v>0,0000838842056374886i</v>
      </c>
      <c r="AU247">
        <f t="shared" si="239"/>
        <v>8.3884205637488603E-5</v>
      </c>
      <c r="AV247">
        <f t="shared" si="240"/>
        <v>1.5707963267948966</v>
      </c>
      <c r="AW247" t="str">
        <f t="shared" si="217"/>
        <v>1+0,0313948675792487i</v>
      </c>
      <c r="AX247">
        <f t="shared" si="241"/>
        <v>1.0004926974797561</v>
      </c>
      <c r="AY247">
        <f t="shared" si="242"/>
        <v>3.1384559019733138E-2</v>
      </c>
      <c r="AZ247" t="str">
        <f t="shared" si="218"/>
        <v>1+4,57363102798119i</v>
      </c>
      <c r="BA247">
        <f t="shared" si="243"/>
        <v>4.6816771332624239</v>
      </c>
      <c r="BB247">
        <f t="shared" si="244"/>
        <v>1.3555391590386818</v>
      </c>
      <c r="BC247" s="41" t="str">
        <f t="shared" si="245"/>
        <v>-0,901592764101027+0,226991974172082i</v>
      </c>
      <c r="BD247">
        <f t="shared" si="246"/>
        <v>-0.63287819921094679</v>
      </c>
      <c r="BE247" s="43">
        <f t="shared" si="247"/>
        <v>165.86847000391938</v>
      </c>
      <c r="BF247" s="41" t="str">
        <f t="shared" si="248"/>
        <v>0,641212045214479+6,37275856551317i</v>
      </c>
      <c r="BG247" s="20">
        <f t="shared" si="249"/>
        <v>16.130295832620902</v>
      </c>
      <c r="BH247" s="43">
        <f t="shared" si="250"/>
        <v>84.254370171166585</v>
      </c>
      <c r="BI247" s="41" t="str">
        <f t="shared" si="255"/>
        <v>0,666366189885465+15,1670936682226i</v>
      </c>
      <c r="BJ247" s="20">
        <f t="shared" si="251"/>
        <v>23.626422413000611</v>
      </c>
      <c r="BK247" s="43">
        <f t="shared" si="256"/>
        <v>87.484328014436443</v>
      </c>
      <c r="BL247">
        <f t="shared" si="252"/>
        <v>16.130295832620902</v>
      </c>
      <c r="BM247" s="43">
        <f t="shared" si="253"/>
        <v>84.254370171166585</v>
      </c>
    </row>
    <row r="248" spans="14:65" x14ac:dyDescent="0.25">
      <c r="N248" s="9">
        <v>30</v>
      </c>
      <c r="O248" s="34">
        <f t="shared" si="254"/>
        <v>1995.2623149688804</v>
      </c>
      <c r="P248" s="33" t="str">
        <f t="shared" si="206"/>
        <v>32,2315671197498</v>
      </c>
      <c r="Q248" s="4" t="str">
        <f t="shared" si="207"/>
        <v>1+4,67571755471453i</v>
      </c>
      <c r="R248" s="4">
        <f t="shared" si="219"/>
        <v>4.7814573773553208</v>
      </c>
      <c r="S248" s="4">
        <f t="shared" si="220"/>
        <v>1.3600996141472024</v>
      </c>
      <c r="T248" s="4" t="str">
        <f t="shared" si="208"/>
        <v>1+0,00564147128762173i</v>
      </c>
      <c r="U248" s="4">
        <f t="shared" si="221"/>
        <v>1.0000159129725332</v>
      </c>
      <c r="V248" s="4">
        <f t="shared" si="222"/>
        <v>5.6414114399032803E-3</v>
      </c>
      <c r="W248" t="str">
        <f t="shared" si="209"/>
        <v>1-0,0332603749383593i</v>
      </c>
      <c r="X248" s="4">
        <f t="shared" si="223"/>
        <v>1.0005529733807401</v>
      </c>
      <c r="Y248" s="4">
        <f t="shared" si="224"/>
        <v>-3.3248118281275663E-2</v>
      </c>
      <c r="Z248" t="str">
        <f t="shared" si="210"/>
        <v>0,999917746452365+0,0431183159020246i</v>
      </c>
      <c r="AA248" s="4">
        <f t="shared" si="225"/>
        <v>1.0008469857258915</v>
      </c>
      <c r="AB248" s="4">
        <f t="shared" si="226"/>
        <v>4.3095164312473837E-2</v>
      </c>
      <c r="AC248" s="47" t="str">
        <f t="shared" si="227"/>
        <v>0,940357428498353-6,67314710441144i</v>
      </c>
      <c r="AD248" s="20">
        <f t="shared" si="228"/>
        <v>16.572008903629754</v>
      </c>
      <c r="AE248" s="43">
        <f t="shared" si="229"/>
        <v>-81.978886428799569</v>
      </c>
      <c r="AF248" t="str">
        <f t="shared" si="211"/>
        <v>77,9756878975879</v>
      </c>
      <c r="AG248" t="str">
        <f t="shared" si="212"/>
        <v>1+4,7786580318678i</v>
      </c>
      <c r="AH248">
        <f t="shared" si="230"/>
        <v>4.8821688403346553</v>
      </c>
      <c r="AI248">
        <f t="shared" si="231"/>
        <v>1.364509369551933</v>
      </c>
      <c r="AJ248" t="str">
        <f t="shared" si="213"/>
        <v>1+0,00564147128762173i</v>
      </c>
      <c r="AK248">
        <f t="shared" si="232"/>
        <v>1.0000159129725332</v>
      </c>
      <c r="AL248">
        <f t="shared" si="233"/>
        <v>5.6414114399032803E-3</v>
      </c>
      <c r="AM248" t="str">
        <f t="shared" si="214"/>
        <v>1-0,0140509777985078i</v>
      </c>
      <c r="AN248">
        <f t="shared" si="234"/>
        <v>1.0000987101167036</v>
      </c>
      <c r="AO248">
        <f t="shared" si="235"/>
        <v>-1.4050053213288196E-2</v>
      </c>
      <c r="AP248" s="41" t="str">
        <f t="shared" si="236"/>
        <v>3,14019415625461-15,661651081476i</v>
      </c>
      <c r="AQ248">
        <f t="shared" si="237"/>
        <v>24.0679239640377</v>
      </c>
      <c r="AR248" s="43">
        <f t="shared" si="238"/>
        <v>-78.662407666434873</v>
      </c>
      <c r="AS248" t="str">
        <f t="shared" si="215"/>
        <v>-0,0000166666666666667</v>
      </c>
      <c r="AT248" t="str">
        <f t="shared" si="216"/>
        <v>0,0000858381197918798i</v>
      </c>
      <c r="AU248">
        <f t="shared" si="239"/>
        <v>8.5838119791879799E-5</v>
      </c>
      <c r="AV248">
        <f t="shared" si="240"/>
        <v>1.5707963267948966</v>
      </c>
      <c r="AW248" t="str">
        <f t="shared" si="217"/>
        <v>1+0,0321261479874275i</v>
      </c>
      <c r="AX248">
        <f t="shared" si="241"/>
        <v>1.0005159116098605</v>
      </c>
      <c r="AY248">
        <f t="shared" si="242"/>
        <v>3.211510247449411E-2</v>
      </c>
      <c r="AZ248" t="str">
        <f t="shared" si="218"/>
        <v>1+4,68016458021098i</v>
      </c>
      <c r="BA248">
        <f t="shared" si="243"/>
        <v>4.7858061492147188</v>
      </c>
      <c r="BB248">
        <f t="shared" si="244"/>
        <v>1.3602939505815117</v>
      </c>
      <c r="BC248" s="41" t="str">
        <f t="shared" si="245"/>
        <v>-0,901550926787544+0,223127288306534i</v>
      </c>
      <c r="BD248">
        <f t="shared" si="246"/>
        <v>-0.64200686033086951</v>
      </c>
      <c r="BE248" s="43">
        <f t="shared" si="247"/>
        <v>166.0990424350793</v>
      </c>
      <c r="BF248" s="41" t="str">
        <f t="shared" si="248"/>
        <v>0,641181106703682+6,22600135963149i</v>
      </c>
      <c r="BG248" s="20">
        <f t="shared" si="249"/>
        <v>15.930002043298883</v>
      </c>
      <c r="BH248" s="43">
        <f t="shared" si="250"/>
        <v>84.120156006279743</v>
      </c>
      <c r="BI248" s="41" t="str">
        <f t="shared" si="255"/>
        <v>0,663496784348662+14,8204390543689i</v>
      </c>
      <c r="BJ248" s="20">
        <f t="shared" si="251"/>
        <v>23.425917103706809</v>
      </c>
      <c r="BK248" s="43">
        <f t="shared" si="256"/>
        <v>87.436634768644424</v>
      </c>
      <c r="BL248">
        <f t="shared" si="252"/>
        <v>15.930002043298883</v>
      </c>
      <c r="BM248" s="43">
        <f t="shared" si="253"/>
        <v>84.120156006279743</v>
      </c>
    </row>
    <row r="249" spans="14:65" x14ac:dyDescent="0.25">
      <c r="N249" s="9">
        <v>31</v>
      </c>
      <c r="O249" s="34">
        <f t="shared" si="254"/>
        <v>2041.7379446695318</v>
      </c>
      <c r="P249" s="33" t="str">
        <f t="shared" si="206"/>
        <v>32,2315671197498</v>
      </c>
      <c r="Q249" s="4" t="str">
        <f t="shared" si="207"/>
        <v>1+4,78462900762347i</v>
      </c>
      <c r="R249" s="4">
        <f t="shared" si="219"/>
        <v>4.8880133736101774</v>
      </c>
      <c r="S249" s="4">
        <f t="shared" si="220"/>
        <v>1.364759576941722</v>
      </c>
      <c r="T249" s="4" t="str">
        <f t="shared" si="208"/>
        <v>1+0,00577287803477637i</v>
      </c>
      <c r="U249" s="4">
        <f t="shared" si="221"/>
        <v>1.0000166629215756</v>
      </c>
      <c r="V249" s="4">
        <f t="shared" si="222"/>
        <v>5.7728139068483871E-3</v>
      </c>
      <c r="W249" t="str">
        <f t="shared" si="209"/>
        <v>1-0,0340351085950534i</v>
      </c>
      <c r="X249" s="4">
        <f t="shared" si="223"/>
        <v>1.0005790266725949</v>
      </c>
      <c r="Y249" s="4">
        <f t="shared" si="224"/>
        <v>-3.4021975760808634E-2</v>
      </c>
      <c r="Z249" t="str">
        <f t="shared" si="210"/>
        <v>0,999913869962093+0,0441226705014894i</v>
      </c>
      <c r="AA249" s="4">
        <f t="shared" si="225"/>
        <v>1.000886885414507</v>
      </c>
      <c r="AB249" s="4">
        <f t="shared" si="226"/>
        <v>4.4097864310457202E-2</v>
      </c>
      <c r="AC249" s="47" t="str">
        <f t="shared" si="227"/>
        <v>0,878670886157479-6,53326076727026i</v>
      </c>
      <c r="AD249" s="20">
        <f t="shared" si="228"/>
        <v>16.380453387312169</v>
      </c>
      <c r="AE249" s="43">
        <f t="shared" si="229"/>
        <v>-82.340143068364071</v>
      </c>
      <c r="AF249" t="str">
        <f t="shared" si="211"/>
        <v>77,9756878975879</v>
      </c>
      <c r="AG249" t="str">
        <f t="shared" si="212"/>
        <v>1+4,88996727651645i</v>
      </c>
      <c r="AH249">
        <f t="shared" si="230"/>
        <v>4.9911702000033724</v>
      </c>
      <c r="AI249">
        <f t="shared" si="231"/>
        <v>1.3690772799004798</v>
      </c>
      <c r="AJ249" t="str">
        <f t="shared" si="213"/>
        <v>1+0,00577287803477637i</v>
      </c>
      <c r="AK249">
        <f t="shared" si="232"/>
        <v>1.0000166629215756</v>
      </c>
      <c r="AL249">
        <f t="shared" si="233"/>
        <v>5.7728139068483871E-3</v>
      </c>
      <c r="AM249" t="str">
        <f t="shared" si="214"/>
        <v>1-0,0143782671159054i</v>
      </c>
      <c r="AN249">
        <f t="shared" si="234"/>
        <v>1.0001033619407829</v>
      </c>
      <c r="AO249">
        <f t="shared" si="235"/>
        <v>-1.4377276410523209E-2</v>
      </c>
      <c r="AP249" s="41" t="str">
        <f t="shared" si="236"/>
        <v>2,99861903927786-15,3341601100354i</v>
      </c>
      <c r="AQ249">
        <f t="shared" si="237"/>
        <v>23.876179177386344</v>
      </c>
      <c r="AR249" s="43">
        <f t="shared" si="238"/>
        <v>-78.93534935198754</v>
      </c>
      <c r="AS249" t="str">
        <f t="shared" si="215"/>
        <v>-0,0000166666666666667</v>
      </c>
      <c r="AT249" t="str">
        <f t="shared" si="216"/>
        <v>0,0000878375464535866i</v>
      </c>
      <c r="AU249">
        <f t="shared" si="239"/>
        <v>8.7837546453586597E-5</v>
      </c>
      <c r="AV249">
        <f t="shared" si="240"/>
        <v>1.5707963267948966</v>
      </c>
      <c r="AW249" t="str">
        <f t="shared" si="217"/>
        <v>1+0,0328744621045089i</v>
      </c>
      <c r="AX249">
        <f t="shared" si="241"/>
        <v>1.0005402192109325</v>
      </c>
      <c r="AY249">
        <f t="shared" si="242"/>
        <v>3.2862626969270295E-2</v>
      </c>
      <c r="AZ249" t="str">
        <f t="shared" si="218"/>
        <v>1+4,78917961765048i</v>
      </c>
      <c r="BA249">
        <f t="shared" si="243"/>
        <v>4.8924678241270829</v>
      </c>
      <c r="BB249">
        <f t="shared" si="244"/>
        <v>1.3649498640027118</v>
      </c>
      <c r="BC249" s="41" t="str">
        <f t="shared" si="245"/>
        <v>-0,901507121903634+0,219380780897604i</v>
      </c>
      <c r="BD249">
        <f t="shared" si="246"/>
        <v>-0.65076038660895663</v>
      </c>
      <c r="BE249" s="43">
        <f t="shared" si="247"/>
        <v>166.32297662525914</v>
      </c>
      <c r="BF249" s="41" t="str">
        <f t="shared" si="248"/>
        <v>0,641143787251085+6,08254461610496i</v>
      </c>
      <c r="BG249" s="20">
        <f t="shared" si="249"/>
        <v>15.729693000703215</v>
      </c>
      <c r="BH249" s="43">
        <f t="shared" si="250"/>
        <v>83.982833556895059</v>
      </c>
      <c r="BI249" s="41" t="str">
        <f t="shared" si="255"/>
        <v>0,660743599563631+14,4816939340587i</v>
      </c>
      <c r="BJ249" s="20">
        <f t="shared" si="251"/>
        <v>23.225418790777375</v>
      </c>
      <c r="BK249" s="43">
        <f t="shared" si="256"/>
        <v>87.38762727327159</v>
      </c>
      <c r="BL249">
        <f t="shared" si="252"/>
        <v>15.729693000703215</v>
      </c>
      <c r="BM249" s="43">
        <f t="shared" si="253"/>
        <v>83.982833556895059</v>
      </c>
    </row>
    <row r="250" spans="14:65" x14ac:dyDescent="0.25">
      <c r="N250" s="9">
        <v>32</v>
      </c>
      <c r="O250" s="34">
        <f t="shared" si="254"/>
        <v>2089.2961308540398</v>
      </c>
      <c r="P250" s="33" t="str">
        <f t="shared" si="206"/>
        <v>32,2315671197498</v>
      </c>
      <c r="Q250" s="4" t="str">
        <f t="shared" si="207"/>
        <v>1+4,89607733416434i</v>
      </c>
      <c r="R250" s="4">
        <f t="shared" si="219"/>
        <v>4.9971565176726038</v>
      </c>
      <c r="S250" s="4">
        <f t="shared" si="220"/>
        <v>1.3693222538929288</v>
      </c>
      <c r="T250" s="4" t="str">
        <f t="shared" si="208"/>
        <v>1+0,00590734563827819i</v>
      </c>
      <c r="U250" s="4">
        <f t="shared" si="221"/>
        <v>1.0000174482140249</v>
      </c>
      <c r="V250" s="4">
        <f t="shared" si="222"/>
        <v>5.9072769240301045E-3</v>
      </c>
      <c r="W250" t="str">
        <f t="shared" si="209"/>
        <v>1-0,0348278881168328i</v>
      </c>
      <c r="X250" s="4">
        <f t="shared" si="223"/>
        <v>1.0006063070911948</v>
      </c>
      <c r="Y250" s="4">
        <f t="shared" si="224"/>
        <v>-3.4813816491891039E-2</v>
      </c>
      <c r="Z250" t="str">
        <f t="shared" si="210"/>
        <v>0,999909810778463+0,0451504195248872i</v>
      </c>
      <c r="AA250" s="4">
        <f t="shared" si="225"/>
        <v>1.0009286638288939</v>
      </c>
      <c r="AB250" s="4">
        <f t="shared" si="226"/>
        <v>4.5123840540754911E-2</v>
      </c>
      <c r="AC250" s="47" t="str">
        <f t="shared" si="227"/>
        <v>0,819536383476319-6,39572357507577i</v>
      </c>
      <c r="AD250" s="20">
        <f t="shared" si="228"/>
        <v>16.188523131384819</v>
      </c>
      <c r="AE250" s="43">
        <f t="shared" si="229"/>
        <v>-82.698014277379087</v>
      </c>
      <c r="AF250" t="str">
        <f t="shared" si="211"/>
        <v>77,9756878975879</v>
      </c>
      <c r="AG250" t="str">
        <f t="shared" si="212"/>
        <v>1+5,00386924654152i</v>
      </c>
      <c r="AH250">
        <f t="shared" si="230"/>
        <v>5.1028136784017502</v>
      </c>
      <c r="AI250">
        <f t="shared" si="231"/>
        <v>1.3735494734681697</v>
      </c>
      <c r="AJ250" t="str">
        <f t="shared" si="213"/>
        <v>1+0,00590734563827819i</v>
      </c>
      <c r="AK250">
        <f t="shared" si="232"/>
        <v>1.0000174482140249</v>
      </c>
      <c r="AL250">
        <f t="shared" si="233"/>
        <v>5.9072769240301045E-3</v>
      </c>
      <c r="AM250" t="str">
        <f t="shared" si="214"/>
        <v>1-0,0147131799808469i</v>
      </c>
      <c r="AN250">
        <f t="shared" si="234"/>
        <v>1.0001082329753859</v>
      </c>
      <c r="AO250">
        <f t="shared" si="235"/>
        <v>-1.4712118427108704E-2</v>
      </c>
      <c r="AP250" s="41" t="str">
        <f t="shared" si="236"/>
        <v>2,8629148995457-15,0122928116762i</v>
      </c>
      <c r="AQ250">
        <f t="shared" si="237"/>
        <v>23.68408167596494</v>
      </c>
      <c r="AR250" s="43">
        <f t="shared" si="238"/>
        <v>-79.203068039550573</v>
      </c>
      <c r="AS250" t="str">
        <f t="shared" si="215"/>
        <v>-0,0000166666666666667</v>
      </c>
      <c r="AT250" t="str">
        <f t="shared" si="216"/>
        <v>0,0000898835457450903i</v>
      </c>
      <c r="AU250">
        <f t="shared" si="239"/>
        <v>8.9883545745090307E-5</v>
      </c>
      <c r="AV250">
        <f t="shared" si="240"/>
        <v>1.5707963267948966</v>
      </c>
      <c r="AW250" t="str">
        <f t="shared" si="217"/>
        <v>1+0,0336402066965434i</v>
      </c>
      <c r="AX250">
        <f t="shared" si="241"/>
        <v>1.0005656717610225</v>
      </c>
      <c r="AY250">
        <f t="shared" si="242"/>
        <v>3.3627525507842669E-2</v>
      </c>
      <c r="AZ250" t="str">
        <f t="shared" si="218"/>
        <v>1+4,90073394151559i</v>
      </c>
      <c r="BA250">
        <f t="shared" si="243"/>
        <v>5.0017190210489559</v>
      </c>
      <c r="BB250">
        <f t="shared" si="244"/>
        <v>1.3695085601233115</v>
      </c>
      <c r="BC250" s="41" t="str">
        <f t="shared" si="245"/>
        <v>-0,901461257121394+0,215750456463984i</v>
      </c>
      <c r="BD250">
        <f t="shared" si="246"/>
        <v>-0.65915508659830557</v>
      </c>
      <c r="BE250" s="43">
        <f t="shared" si="247"/>
        <v>166.54034521503621</v>
      </c>
      <c r="BF250" s="41" t="str">
        <f t="shared" si="248"/>
        <v>0,641099982234778+5,9423123630126i</v>
      </c>
      <c r="BG250" s="20">
        <f t="shared" si="249"/>
        <v>15.529368044786514</v>
      </c>
      <c r="BH250" s="43">
        <f t="shared" si="250"/>
        <v>83.842330937657124</v>
      </c>
      <c r="BI250" s="41" t="str">
        <f t="shared" si="255"/>
        <v>0,65810216231409+14,1506755466826i</v>
      </c>
      <c r="BJ250" s="20">
        <f t="shared" si="251"/>
        <v>23.024926589366626</v>
      </c>
      <c r="BK250" s="43">
        <f t="shared" si="256"/>
        <v>87.337277175485653</v>
      </c>
      <c r="BL250">
        <f t="shared" si="252"/>
        <v>15.529368044786514</v>
      </c>
      <c r="BM250" s="43">
        <f t="shared" si="253"/>
        <v>83.842330937657124</v>
      </c>
    </row>
    <row r="251" spans="14:65" x14ac:dyDescent="0.25">
      <c r="N251" s="9">
        <v>33</v>
      </c>
      <c r="O251" s="34">
        <f t="shared" si="254"/>
        <v>2137.9620895022344</v>
      </c>
      <c r="P251" s="33" t="str">
        <f t="shared" si="206"/>
        <v>32,2315671197498</v>
      </c>
      <c r="Q251" s="4" t="str">
        <f t="shared" si="207"/>
        <v>1+5,010121625715i</v>
      </c>
      <c r="R251" s="4">
        <f t="shared" si="219"/>
        <v>5.1089449698012128</v>
      </c>
      <c r="S251" s="4">
        <f t="shared" si="220"/>
        <v>1.3737893039479034</v>
      </c>
      <c r="T251" s="4" t="str">
        <f t="shared" si="208"/>
        <v>1+0,00604494539463034i</v>
      </c>
      <c r="U251" s="4">
        <f t="shared" si="221"/>
        <v>1.0000182705155061</v>
      </c>
      <c r="V251" s="4">
        <f t="shared" si="222"/>
        <v>6.044871766059624E-3</v>
      </c>
      <c r="W251" t="str">
        <f t="shared" si="209"/>
        <v>1-0,0356391338458931i</v>
      </c>
      <c r="X251" s="4">
        <f t="shared" si="223"/>
        <v>1.0006348723991612</v>
      </c>
      <c r="Y251" s="4">
        <f t="shared" si="224"/>
        <v>-3.5624056344742271E-2</v>
      </c>
      <c r="Z251" t="str">
        <f t="shared" si="210"/>
        <v>0,999905560291402+0,046202107898353i</v>
      </c>
      <c r="AA251" s="4">
        <f t="shared" si="225"/>
        <v>1.0009724093479868</v>
      </c>
      <c r="AB251" s="4">
        <f t="shared" si="226"/>
        <v>4.6173629494103446E-2</v>
      </c>
      <c r="AC251" s="47" t="str">
        <f t="shared" si="227"/>
        <v>0,762858079890982-6,26053113079521i</v>
      </c>
      <c r="AD251" s="20">
        <f t="shared" si="228"/>
        <v>15.996233178409817</v>
      </c>
      <c r="AE251" s="43">
        <f t="shared" si="229"/>
        <v>-83.052645589039784</v>
      </c>
      <c r="AF251" t="str">
        <f t="shared" si="211"/>
        <v>77,9756878975879</v>
      </c>
      <c r="AG251" t="str">
        <f t="shared" si="212"/>
        <v>1+5,1204243342751i</v>
      </c>
      <c r="AH251">
        <f t="shared" si="230"/>
        <v>5.2171587442818534</v>
      </c>
      <c r="AI251">
        <f t="shared" si="231"/>
        <v>1.37792760556234</v>
      </c>
      <c r="AJ251" t="str">
        <f t="shared" si="213"/>
        <v>1+0,00604494539463034i</v>
      </c>
      <c r="AK251">
        <f t="shared" si="232"/>
        <v>1.0000182705155061</v>
      </c>
      <c r="AL251">
        <f t="shared" si="233"/>
        <v>6.044871766059624E-3</v>
      </c>
      <c r="AM251" t="str">
        <f t="shared" si="214"/>
        <v>1-0,0150558939685661i</v>
      </c>
      <c r="AN251">
        <f t="shared" si="234"/>
        <v>1.0001133335493497</v>
      </c>
      <c r="AO251">
        <f t="shared" si="235"/>
        <v>-1.5054756500203681E-2</v>
      </c>
      <c r="AP251" s="41" t="str">
        <f t="shared" si="236"/>
        <v>2,73285909115854-14,6960331061755i</v>
      </c>
      <c r="AQ251">
        <f t="shared" si="237"/>
        <v>23.491646309539902</v>
      </c>
      <c r="AR251" s="43">
        <f t="shared" si="238"/>
        <v>-79.465664642455067</v>
      </c>
      <c r="AS251" t="str">
        <f t="shared" si="215"/>
        <v>-0,0000166666666666667</v>
      </c>
      <c r="AT251" t="str">
        <f t="shared" si="216"/>
        <v>0,0000919772024822975i</v>
      </c>
      <c r="AU251">
        <f t="shared" si="239"/>
        <v>9.1977202482297494E-5</v>
      </c>
      <c r="AV251">
        <f t="shared" si="240"/>
        <v>1.5707963267948966</v>
      </c>
      <c r="AW251" t="str">
        <f t="shared" si="217"/>
        <v>1+0,0344237877714489i</v>
      </c>
      <c r="AX251">
        <f t="shared" si="241"/>
        <v>1.0005923231589045</v>
      </c>
      <c r="AY251">
        <f t="shared" si="242"/>
        <v>3.4410200067341953E-2</v>
      </c>
      <c r="AZ251" t="str">
        <f t="shared" si="218"/>
        <v>1+5,01488669938533i</v>
      </c>
      <c r="BA251">
        <f t="shared" si="243"/>
        <v>5.113617956757416</v>
      </c>
      <c r="BB251">
        <f t="shared" si="244"/>
        <v>1.3739716977677157</v>
      </c>
      <c r="BC251" s="41" t="str">
        <f t="shared" si="245"/>
        <v>-0,90141323580018+0,212234380482452i</v>
      </c>
      <c r="BD251">
        <f t="shared" si="246"/>
        <v>-0.66720669566159785</v>
      </c>
      <c r="BE251" s="43">
        <f t="shared" si="247"/>
        <v>166.75122021645493</v>
      </c>
      <c r="BF251" s="41" t="str">
        <f t="shared" si="248"/>
        <v>0,641049575784584+5,80523033641956i</v>
      </c>
      <c r="BG251" s="20">
        <f t="shared" si="249"/>
        <v>15.329026482748212</v>
      </c>
      <c r="BH251" s="43">
        <f t="shared" si="250"/>
        <v>83.698574627415141</v>
      </c>
      <c r="BI251" s="41" t="str">
        <f t="shared" si="255"/>
        <v>0,655568125491603+13,8272054118221i</v>
      </c>
      <c r="BJ251" s="20">
        <f t="shared" si="251"/>
        <v>22.824439613878308</v>
      </c>
      <c r="BK251" s="43">
        <f t="shared" si="256"/>
        <v>87.285555573999872</v>
      </c>
      <c r="BL251">
        <f t="shared" si="252"/>
        <v>15.329026482748212</v>
      </c>
      <c r="BM251" s="43">
        <f t="shared" si="253"/>
        <v>83.698574627415141</v>
      </c>
    </row>
    <row r="252" spans="14:65" x14ac:dyDescent="0.25">
      <c r="N252" s="9">
        <v>34</v>
      </c>
      <c r="O252" s="34">
        <f t="shared" si="254"/>
        <v>2187.7616239495528</v>
      </c>
      <c r="P252" s="33" t="str">
        <f t="shared" si="206"/>
        <v>32,2315671197498</v>
      </c>
      <c r="Q252" s="4" t="str">
        <f t="shared" si="207"/>
        <v>1+5,12682235006842i</v>
      </c>
      <c r="R252" s="4">
        <f t="shared" si="219"/>
        <v>5.2234382746578989</v>
      </c>
      <c r="S252" s="4">
        <f t="shared" si="220"/>
        <v>1.3781623821539468</v>
      </c>
      <c r="T252" s="4" t="str">
        <f t="shared" si="208"/>
        <v>1+0,00618575026104505i</v>
      </c>
      <c r="U252" s="4">
        <f t="shared" si="221"/>
        <v>1.0000191315701377</v>
      </c>
      <c r="V252" s="4">
        <f t="shared" si="222"/>
        <v>6.1856713666916287E-3</v>
      </c>
      <c r="W252" t="str">
        <f t="shared" si="209"/>
        <v>1-0,0364692759154583i</v>
      </c>
      <c r="X252" s="4">
        <f t="shared" si="223"/>
        <v>1.0006647830746307</v>
      </c>
      <c r="Y252" s="4">
        <f t="shared" si="224"/>
        <v>-3.6453120661520809E-2</v>
      </c>
      <c r="Z252" t="str">
        <f t="shared" si="210"/>
        <v>0,999901109485057+0,047278293240984i</v>
      </c>
      <c r="AA252" s="4">
        <f t="shared" si="225"/>
        <v>1.00101821450023</v>
      </c>
      <c r="AB252" s="4">
        <f t="shared" si="226"/>
        <v>4.7247779753048454E-2</v>
      </c>
      <c r="AC252" s="47" t="str">
        <f t="shared" si="227"/>
        <v>0,708542940929226-6,12767631148448i</v>
      </c>
      <c r="AD252" s="20">
        <f t="shared" si="228"/>
        <v>15.803597981632286</v>
      </c>
      <c r="AE252" s="43">
        <f t="shared" si="229"/>
        <v>-83.404183453550104</v>
      </c>
      <c r="AF252" t="str">
        <f t="shared" si="211"/>
        <v>77,9756878975879</v>
      </c>
      <c r="AG252" t="str">
        <f t="shared" si="212"/>
        <v>1+5,23969433876756i</v>
      </c>
      <c r="AH252">
        <f t="shared" si="230"/>
        <v>5.334266281665438</v>
      </c>
      <c r="AI252">
        <f t="shared" si="231"/>
        <v>1.3822133258435683</v>
      </c>
      <c r="AJ252" t="str">
        <f t="shared" si="213"/>
        <v>1+0,00618575026104505i</v>
      </c>
      <c r="AK252">
        <f t="shared" si="232"/>
        <v>1.0000191315701377</v>
      </c>
      <c r="AL252">
        <f t="shared" si="233"/>
        <v>6.1856713666916287E-3</v>
      </c>
      <c r="AM252" t="str">
        <f t="shared" si="214"/>
        <v>1-0,0154065907905557i</v>
      </c>
      <c r="AN252">
        <f t="shared" si="234"/>
        <v>1.0001186744780779</v>
      </c>
      <c r="AO252">
        <f t="shared" si="235"/>
        <v>-1.5405371979057203E-2</v>
      </c>
      <c r="AP252" s="41" t="str">
        <f t="shared" si="236"/>
        <v>2,60823563481411-14,3853588731899i</v>
      </c>
      <c r="AQ252">
        <f t="shared" si="237"/>
        <v>23.298887371259504</v>
      </c>
      <c r="AR252" s="43">
        <f t="shared" si="238"/>
        <v>-79.723239891040066</v>
      </c>
      <c r="AS252" t="str">
        <f t="shared" si="215"/>
        <v>-0,0000166666666666667</v>
      </c>
      <c r="AT252" t="str">
        <f t="shared" si="216"/>
        <v>0,000094119626749723i</v>
      </c>
      <c r="AU252">
        <f t="shared" si="239"/>
        <v>9.4119626749723001E-5</v>
      </c>
      <c r="AV252">
        <f t="shared" si="240"/>
        <v>1.5707963267948966</v>
      </c>
      <c r="AW252" t="str">
        <f t="shared" si="217"/>
        <v>1+0,0352256207942836i</v>
      </c>
      <c r="AX252">
        <f t="shared" si="241"/>
        <v>1.0006202298376456</v>
      </c>
      <c r="AY252">
        <f t="shared" si="242"/>
        <v>3.521106179438515E-2</v>
      </c>
      <c r="AZ252" t="str">
        <f t="shared" si="218"/>
        <v>1+5,13169841656297i</v>
      </c>
      <c r="BA252">
        <f t="shared" si="243"/>
        <v>5.2282242337676079</v>
      </c>
      <c r="BB252">
        <f t="shared" si="244"/>
        <v>1.378340931781626</v>
      </c>
      <c r="BC252" s="41" t="str">
        <f t="shared" si="245"/>
        <v>-0,901362956787127+0,208830678316429i</v>
      </c>
      <c r="BD252">
        <f t="shared" si="246"/>
        <v>-0.67493039408465938</v>
      </c>
      <c r="BE252" s="43">
        <f t="shared" si="247"/>
        <v>166.95567288822386</v>
      </c>
      <c r="BF252" s="41" t="str">
        <f t="shared" si="248"/>
        <v>0,640992440384204+5,67122594132465i</v>
      </c>
      <c r="BG252" s="20">
        <f t="shared" si="249"/>
        <v>15.128667587547621</v>
      </c>
      <c r="BH252" s="43">
        <f t="shared" si="250"/>
        <v>83.551489434673783</v>
      </c>
      <c r="BI252" s="41" t="str">
        <f t="shared" si="255"/>
        <v>0,653137267519913+13,5111092252097i</v>
      </c>
      <c r="BJ252" s="20">
        <f t="shared" si="251"/>
        <v>22.623956977174853</v>
      </c>
      <c r="BK252" s="43">
        <f t="shared" si="256"/>
        <v>87.232432997183821</v>
      </c>
      <c r="BL252">
        <f t="shared" si="252"/>
        <v>15.128667587547621</v>
      </c>
      <c r="BM252" s="43">
        <f t="shared" si="253"/>
        <v>83.551489434673783</v>
      </c>
    </row>
    <row r="253" spans="14:65" x14ac:dyDescent="0.25">
      <c r="N253" s="9">
        <v>35</v>
      </c>
      <c r="O253" s="34">
        <f t="shared" si="254"/>
        <v>2238.7211385683418</v>
      </c>
      <c r="P253" s="33" t="str">
        <f t="shared" si="206"/>
        <v>32,2315671197498</v>
      </c>
      <c r="Q253" s="4" t="str">
        <f t="shared" si="207"/>
        <v>1+5,24624138349337i</v>
      </c>
      <c r="R253" s="4">
        <f t="shared" si="219"/>
        <v>5.3406973939625546</v>
      </c>
      <c r="S253" s="4">
        <f t="shared" si="220"/>
        <v>1.3824431378152311</v>
      </c>
      <c r="T253" s="4" t="str">
        <f t="shared" si="208"/>
        <v>1+0,00632983489412626i</v>
      </c>
      <c r="U253" s="4">
        <f t="shared" si="221"/>
        <v>1.0000200332042288</v>
      </c>
      <c r="V253" s="4">
        <f t="shared" si="222"/>
        <v>6.3297503573949594E-3</v>
      </c>
      <c r="W253" t="str">
        <f t="shared" si="209"/>
        <v>1-0,0373187544778418i</v>
      </c>
      <c r="X253" s="4">
        <f t="shared" si="223"/>
        <v>1.0006961024385863</v>
      </c>
      <c r="Y253" s="4">
        <f t="shared" si="224"/>
        <v>-3.7301444461654662E-2</v>
      </c>
      <c r="Z253" t="str">
        <f t="shared" si="210"/>
        <v>0,999896448918672+0,0483795461604936i</v>
      </c>
      <c r="AA253" s="4">
        <f t="shared" si="225"/>
        <v>1.0010661761576334</v>
      </c>
      <c r="AB253" s="4">
        <f t="shared" si="226"/>
        <v>4.8346852244865096E-2</v>
      </c>
      <c r="AC253" s="47" t="str">
        <f t="shared" si="227"/>
        <v>0,656500728132741-5,99714946943529i</v>
      </c>
      <c r="AD253" s="20">
        <f t="shared" si="228"/>
        <v>15.610631421547987</v>
      </c>
      <c r="AE253" s="43">
        <f t="shared" si="229"/>
        <v>-83.752775156552801</v>
      </c>
      <c r="AF253" t="str">
        <f t="shared" si="211"/>
        <v>77,9756878975879</v>
      </c>
      <c r="AG253" t="str">
        <f t="shared" si="212"/>
        <v>1+5,36174249855399i</v>
      </c>
      <c r="AH253">
        <f t="shared" si="230"/>
        <v>5.4541986231526236</v>
      </c>
      <c r="AI253">
        <f t="shared" si="231"/>
        <v>1.3864082766133179</v>
      </c>
      <c r="AJ253" t="str">
        <f t="shared" si="213"/>
        <v>1+0,00632983489412626i</v>
      </c>
      <c r="AK253">
        <f t="shared" si="232"/>
        <v>1.0000200332042288</v>
      </c>
      <c r="AL253">
        <f t="shared" si="233"/>
        <v>6.3297503573949594E-3</v>
      </c>
      <c r="AM253" t="str">
        <f t="shared" si="214"/>
        <v>1-0,0157654563909129i</v>
      </c>
      <c r="AN253">
        <f t="shared" si="234"/>
        <v>1.0001242670864525</v>
      </c>
      <c r="AO253">
        <f t="shared" si="235"/>
        <v>-1.5764150419626689E-2</v>
      </c>
      <c r="AP253" s="41" t="str">
        <f t="shared" si="236"/>
        <v>2,48883517594673-14,0802424117229i</v>
      </c>
      <c r="AQ253">
        <f t="shared" si="237"/>
        <v>23.1058186149044</v>
      </c>
      <c r="AR253" s="43">
        <f t="shared" si="238"/>
        <v>-79.975894237752968</v>
      </c>
      <c r="AS253" t="str">
        <f t="shared" si="215"/>
        <v>-0,0000166666666666667</v>
      </c>
      <c r="AT253" t="str">
        <f t="shared" si="216"/>
        <v>0,0000963119544890718i</v>
      </c>
      <c r="AU253">
        <f t="shared" si="239"/>
        <v>9.6311954489071799E-5</v>
      </c>
      <c r="AV253">
        <f t="shared" si="240"/>
        <v>1.5707963267948966</v>
      </c>
      <c r="AW253" t="str">
        <f t="shared" si="217"/>
        <v>1+0,0360461309075297i</v>
      </c>
      <c r="AX253">
        <f t="shared" si="241"/>
        <v>1.0006494508834762</v>
      </c>
      <c r="AY253">
        <f t="shared" si="242"/>
        <v>3.603053120486259E-2</v>
      </c>
      <c r="AZ253" t="str">
        <f t="shared" si="218"/>
        <v>1+5,25123102816714i</v>
      </c>
      <c r="BA253">
        <f t="shared" si="243"/>
        <v>5.3455988730155699</v>
      </c>
      <c r="BB253">
        <f t="shared" si="244"/>
        <v>1.3826179111945291</v>
      </c>
      <c r="BC253" s="41" t="str">
        <f t="shared" si="245"/>
        <v>-0,901310314208504+0,205537534173044i</v>
      </c>
      <c r="BD253">
        <f t="shared" si="246"/>
        <v>-0.68234082519720207</v>
      </c>
      <c r="BE253" s="43">
        <f t="shared" si="247"/>
        <v>167.15377361898717</v>
      </c>
      <c r="BF253" s="41" t="str">
        <f t="shared" si="248"/>
        <v>0,640928436463476+5,5402282134953i</v>
      </c>
      <c r="BG253" s="20">
        <f t="shared" si="249"/>
        <v>14.928290596350791</v>
      </c>
      <c r="BH253" s="43">
        <f t="shared" si="250"/>
        <v>83.400998462434387</v>
      </c>
      <c r="BI253" s="41" t="str">
        <f t="shared" si="255"/>
        <v>0,650805491418514+13,2022167572691i</v>
      </c>
      <c r="BJ253" s="20">
        <f t="shared" si="251"/>
        <v>22.423477789707199</v>
      </c>
      <c r="BK253" s="43">
        <f t="shared" si="256"/>
        <v>87.177879381234234</v>
      </c>
      <c r="BL253">
        <f t="shared" si="252"/>
        <v>14.928290596350791</v>
      </c>
      <c r="BM253" s="43">
        <f t="shared" si="253"/>
        <v>83.400998462434387</v>
      </c>
    </row>
    <row r="254" spans="14:65" x14ac:dyDescent="0.25">
      <c r="N254" s="9">
        <v>36</v>
      </c>
      <c r="O254" s="34">
        <f t="shared" si="254"/>
        <v>2290.8676527677749</v>
      </c>
      <c r="P254" s="33" t="str">
        <f t="shared" si="206"/>
        <v>32,2315671197498</v>
      </c>
      <c r="Q254" s="4" t="str">
        <f t="shared" si="207"/>
        <v>1+5,36844204354205i</v>
      </c>
      <c r="R254" s="4">
        <f t="shared" si="219"/>
        <v>5.4607847398400473</v>
      </c>
      <c r="S254" s="4">
        <f t="shared" si="220"/>
        <v>1.3866332127877909</v>
      </c>
      <c r="T254" s="4" t="str">
        <f t="shared" si="208"/>
        <v>1+0,00647727568945358i</v>
      </c>
      <c r="U254" s="4">
        <f t="shared" si="221"/>
        <v>1.0000209773301545</v>
      </c>
      <c r="V254" s="4">
        <f t="shared" si="222"/>
        <v>6.4771851068166145E-3</v>
      </c>
      <c r="W254" t="str">
        <f t="shared" si="209"/>
        <v>1-0,0381880199378215i</v>
      </c>
      <c r="X254" s="4">
        <f t="shared" si="223"/>
        <v>1.0007288967881218</v>
      </c>
      <c r="Y254" s="4">
        <f t="shared" si="224"/>
        <v>-3.8169472650871228E-2</v>
      </c>
      <c r="Z254" t="str">
        <f t="shared" si="210"/>
        <v>0,99989156870656+0,0495064505557563i</v>
      </c>
      <c r="AA254" s="4">
        <f t="shared" si="225"/>
        <v>1.0011163957388245</v>
      </c>
      <c r="AB254" s="4">
        <f t="shared" si="226"/>
        <v>4.9471420498344819E-2</v>
      </c>
      <c r="AC254" s="47" t="str">
        <f t="shared" si="227"/>
        <v>0,606643981306692-5,86893862408259i</v>
      </c>
      <c r="AD254" s="20">
        <f t="shared" si="228"/>
        <v>15.417346822360161</v>
      </c>
      <c r="AE254" s="43">
        <f t="shared" si="229"/>
        <v>-84.098568745867738</v>
      </c>
      <c r="AF254" t="str">
        <f t="shared" si="211"/>
        <v>77,9756878975879</v>
      </c>
      <c r="AG254" t="str">
        <f t="shared" si="212"/>
        <v>1+5,4866335251842i</v>
      </c>
      <c r="AH254">
        <f t="shared" si="230"/>
        <v>5.5770195839422323</v>
      </c>
      <c r="AI254">
        <f t="shared" si="231"/>
        <v>1.3905140912338099</v>
      </c>
      <c r="AJ254" t="str">
        <f t="shared" si="213"/>
        <v>1+0,00647727568945358i</v>
      </c>
      <c r="AK254">
        <f t="shared" si="232"/>
        <v>1.0000209773301545</v>
      </c>
      <c r="AL254">
        <f t="shared" si="233"/>
        <v>6.4771851068166145E-3</v>
      </c>
      <c r="AM254" t="str">
        <f t="shared" si="214"/>
        <v>1-0,016132681044929i</v>
      </c>
      <c r="AN254">
        <f t="shared" si="234"/>
        <v>1.0001301232328208</v>
      </c>
      <c r="AO254">
        <f t="shared" si="235"/>
        <v>-1.6131281681316806E-2</v>
      </c>
      <c r="AP254" s="41" t="str">
        <f t="shared" si="236"/>
        <v>2,37445492640436-13,7806508777722i</v>
      </c>
      <c r="AQ254">
        <f t="shared" si="237"/>
        <v>22.912453272019881</v>
      </c>
      <c r="AR254" s="43">
        <f t="shared" si="238"/>
        <v>-80.223727769896982</v>
      </c>
      <c r="AS254" t="str">
        <f t="shared" si="215"/>
        <v>-0,0000166666666666667</v>
      </c>
      <c r="AT254" t="str">
        <f t="shared" si="216"/>
        <v>0,0000985553481015301i</v>
      </c>
      <c r="AU254">
        <f t="shared" si="239"/>
        <v>9.8555348101530098E-5</v>
      </c>
      <c r="AV254">
        <f t="shared" si="240"/>
        <v>1.5707963267948966</v>
      </c>
      <c r="AW254" t="str">
        <f t="shared" si="217"/>
        <v>1+0,0368857531565098i</v>
      </c>
      <c r="AX254">
        <f t="shared" si="241"/>
        <v>1.0006800481602114</v>
      </c>
      <c r="AY254">
        <f t="shared" si="242"/>
        <v>3.6869038387401021E-2</v>
      </c>
      <c r="AZ254" t="str">
        <f t="shared" si="218"/>
        <v>1+5,37354791197069i</v>
      </c>
      <c r="BA254">
        <f t="shared" si="243"/>
        <v>5.4658043472342266</v>
      </c>
      <c r="BB254">
        <f t="shared" si="244"/>
        <v>1.3868042775202603</v>
      </c>
      <c r="BC254" s="41" t="str">
        <f t="shared" si="245"/>
        <v>-0,901255197251699+0,202353190087939i</v>
      </c>
      <c r="BD254">
        <f t="shared" si="246"/>
        <v>-0.68945211345170754</v>
      </c>
      <c r="BE254" s="43">
        <f t="shared" si="247"/>
        <v>167.3455918182963</v>
      </c>
      <c r="BF254" s="41" t="str">
        <f t="shared" si="248"/>
        <v>0,640857411979313+5,41216778217073i</v>
      </c>
      <c r="BG254" s="20">
        <f t="shared" si="249"/>
        <v>14.727894708908458</v>
      </c>
      <c r="BH254" s="43">
        <f t="shared" si="250"/>
        <v>83.247023072428576</v>
      </c>
      <c r="BI254" s="41" t="str">
        <f t="shared" si="255"/>
        <v>0,648568823543531+12,9003617541813i</v>
      </c>
      <c r="BJ254" s="20">
        <f t="shared" si="251"/>
        <v>22.223001158568159</v>
      </c>
      <c r="BK254" s="43">
        <f t="shared" si="256"/>
        <v>87.121864048399331</v>
      </c>
      <c r="BL254">
        <f t="shared" si="252"/>
        <v>14.727894708908458</v>
      </c>
      <c r="BM254" s="43">
        <f t="shared" si="253"/>
        <v>83.247023072428576</v>
      </c>
    </row>
    <row r="255" spans="14:65" x14ac:dyDescent="0.25">
      <c r="N255" s="9">
        <v>37</v>
      </c>
      <c r="O255" s="34">
        <f t="shared" si="254"/>
        <v>2344.2288153199238</v>
      </c>
      <c r="P255" s="33" t="str">
        <f t="shared" si="206"/>
        <v>32,2315671197498</v>
      </c>
      <c r="Q255" s="4" t="str">
        <f t="shared" si="207"/>
        <v>1+5,49348912262196i</v>
      </c>
      <c r="R255" s="4">
        <f t="shared" si="219"/>
        <v>5.5837642088796873</v>
      </c>
      <c r="S255" s="4">
        <f t="shared" si="220"/>
        <v>1.3907342399063818</v>
      </c>
      <c r="T255" s="4" t="str">
        <f t="shared" si="208"/>
        <v>1+0,00662815082208835i</v>
      </c>
      <c r="U255" s="4">
        <f t="shared" si="221"/>
        <v>1.0000219659504086</v>
      </c>
      <c r="V255" s="4">
        <f t="shared" si="222"/>
        <v>6.6280537611592676E-3</v>
      </c>
      <c r="W255" t="str">
        <f t="shared" si="209"/>
        <v>1-0,0390775331914505i</v>
      </c>
      <c r="X255" s="4">
        <f t="shared" si="223"/>
        <v>1.0007632355359228</v>
      </c>
      <c r="Y255" s="4">
        <f t="shared" si="224"/>
        <v>-3.9057660233934068E-2</v>
      </c>
      <c r="Z255" t="str">
        <f t="shared" si="210"/>
        <v>0,999886458497137+0,0506596039263991i</v>
      </c>
      <c r="AA255" s="4">
        <f t="shared" si="225"/>
        <v>1.0011689794215193</v>
      </c>
      <c r="AB255" s="4">
        <f t="shared" si="226"/>
        <v>5.0622070904391102E-2</v>
      </c>
      <c r="AC255" s="47" t="str">
        <f t="shared" si="227"/>
        <v>0,558887993924496-5,7430296447795i</v>
      </c>
      <c r="AD255" s="20">
        <f t="shared" si="228"/>
        <v>15.223756968280993</v>
      </c>
      <c r="AE255" s="43">
        <f t="shared" si="229"/>
        <v>-84.441712966163934</v>
      </c>
      <c r="AF255" t="str">
        <f t="shared" si="211"/>
        <v>77,9756878975879</v>
      </c>
      <c r="AG255" t="str">
        <f t="shared" si="212"/>
        <v>1+5,61443363753365i</v>
      </c>
      <c r="AH255">
        <f t="shared" si="230"/>
        <v>5.7027944965840502</v>
      </c>
      <c r="AI255">
        <f t="shared" si="231"/>
        <v>1.3945323926737245</v>
      </c>
      <c r="AJ255" t="str">
        <f t="shared" si="213"/>
        <v>1+0,00662815082208835i</v>
      </c>
      <c r="AK255">
        <f t="shared" si="232"/>
        <v>1.0000219659504086</v>
      </c>
      <c r="AL255">
        <f t="shared" si="233"/>
        <v>6.6280537611592676E-3</v>
      </c>
      <c r="AM255" t="str">
        <f t="shared" si="214"/>
        <v>1-0,0165084594599764i</v>
      </c>
      <c r="AN255">
        <f t="shared" si="234"/>
        <v>1.0001362553341129</v>
      </c>
      <c r="AO255">
        <f t="shared" si="235"/>
        <v>-1.6506960025883578E-2</v>
      </c>
      <c r="AP255" s="41" t="str">
        <f t="shared" si="236"/>
        <v>2,26489859151731-13,4865467004972i</v>
      </c>
      <c r="AQ255">
        <f t="shared" si="237"/>
        <v>22.718804068891011</v>
      </c>
      <c r="AR255" s="43">
        <f t="shared" si="238"/>
        <v>-80.466840129658934</v>
      </c>
      <c r="AS255" t="str">
        <f t="shared" si="215"/>
        <v>-0,0000166666666666667</v>
      </c>
      <c r="AT255" t="str">
        <f t="shared" si="216"/>
        <v>0,000100850997064086i</v>
      </c>
      <c r="AU255">
        <f t="shared" si="239"/>
        <v>1.00850997064086E-4</v>
      </c>
      <c r="AV255">
        <f t="shared" si="240"/>
        <v>1.5707963267948966</v>
      </c>
      <c r="AW255" t="str">
        <f t="shared" si="217"/>
        <v>1+0,0377449327200542i</v>
      </c>
      <c r="AX255">
        <f t="shared" si="241"/>
        <v>1.0007120864394721</v>
      </c>
      <c r="AY255">
        <f t="shared" si="242"/>
        <v>3.7727023210517831E-2</v>
      </c>
      <c r="AZ255" t="str">
        <f t="shared" si="218"/>
        <v>1+5,49871392200449i</v>
      </c>
      <c r="BA255">
        <f t="shared" si="243"/>
        <v>5.5889046150427362</v>
      </c>
      <c r="BB255">
        <f t="shared" si="244"/>
        <v>1.3909016631891673</v>
      </c>
      <c r="BC255" s="41" t="str">
        <f t="shared" si="245"/>
        <v>-0,901197489937343+0,19927594493702i</v>
      </c>
      <c r="BD255">
        <f t="shared" si="246"/>
        <v>-0.69627788241913646</v>
      </c>
      <c r="BE255" s="43">
        <f t="shared" si="247"/>
        <v>167.53119581491126</v>
      </c>
      <c r="BF255" s="41" t="str">
        <f t="shared" si="248"/>
        <v>0,64077920198388+5,2869768336143i</v>
      </c>
      <c r="BG255" s="20">
        <f t="shared" si="249"/>
        <v>14.527479085861863</v>
      </c>
      <c r="BH255" s="43">
        <f t="shared" si="250"/>
        <v>83.089482848747366</v>
      </c>
      <c r="BI255" s="41" t="str">
        <f t="shared" si="255"/>
        <v>0,646423412040805+12,605381841422i</v>
      </c>
      <c r="BJ255" s="20">
        <f t="shared" si="251"/>
        <v>22.022526186471897</v>
      </c>
      <c r="BK255" s="43">
        <f t="shared" si="256"/>
        <v>87.064355685252366</v>
      </c>
      <c r="BL255">
        <f t="shared" si="252"/>
        <v>14.527479085861863</v>
      </c>
      <c r="BM255" s="43">
        <f t="shared" si="253"/>
        <v>83.089482848747366</v>
      </c>
    </row>
    <row r="256" spans="14:65" x14ac:dyDescent="0.25">
      <c r="N256" s="9">
        <v>38</v>
      </c>
      <c r="O256" s="34">
        <f t="shared" si="254"/>
        <v>2398.8329190194918</v>
      </c>
      <c r="P256" s="33" t="str">
        <f t="shared" si="206"/>
        <v>32,2315671197498</v>
      </c>
      <c r="Q256" s="4" t="str">
        <f t="shared" si="207"/>
        <v>1+5,62144892234958i</v>
      </c>
      <c r="R256" s="4">
        <f t="shared" si="219"/>
        <v>5.7097012169276642</v>
      </c>
      <c r="S256" s="4">
        <f t="shared" si="220"/>
        <v>1.3947478415368191</v>
      </c>
      <c r="T256" s="4" t="str">
        <f t="shared" si="208"/>
        <v>1+0,00678254028802291i</v>
      </c>
      <c r="U256" s="4">
        <f t="shared" si="221"/>
        <v>1.0000230011618527</v>
      </c>
      <c r="V256" s="4">
        <f t="shared" si="222"/>
        <v>6.7824362854928101E-3</v>
      </c>
      <c r="W256" t="str">
        <f t="shared" si="209"/>
        <v>1-0,0399877658704298i</v>
      </c>
      <c r="X256" s="4">
        <f t="shared" si="223"/>
        <v>1.0007991913562422</v>
      </c>
      <c r="Y256" s="4">
        <f t="shared" si="224"/>
        <v>-3.996647253109057E-2</v>
      </c>
      <c r="Z256" t="str">
        <f t="shared" si="210"/>
        <v>0,999881107450963+0,0518396176896027i</v>
      </c>
      <c r="AA256" s="4">
        <f t="shared" si="225"/>
        <v>1.001224038364825</v>
      </c>
      <c r="AB256" s="4">
        <f t="shared" si="226"/>
        <v>5.1799402980361037E-2</v>
      </c>
      <c r="AC256" s="47" t="str">
        <f t="shared" si="227"/>
        <v>0,51315078246156-5,61940642458409i</v>
      </c>
      <c r="AD256" s="20">
        <f t="shared" si="228"/>
        <v>15.029874119637039</v>
      </c>
      <c r="AE256" s="43">
        <f t="shared" si="229"/>
        <v>-84.782357201195026</v>
      </c>
      <c r="AF256" t="str">
        <f t="shared" si="211"/>
        <v>77,9756878975879</v>
      </c>
      <c r="AG256" t="str">
        <f t="shared" si="212"/>
        <v>1+5,74521059691351i</v>
      </c>
      <c r="AH256">
        <f t="shared" si="230"/>
        <v>5.831590246483997</v>
      </c>
      <c r="AI256">
        <f t="shared" si="231"/>
        <v>1.3984647921734563</v>
      </c>
      <c r="AJ256" t="str">
        <f t="shared" si="213"/>
        <v>1+0,00678254028802291i</v>
      </c>
      <c r="AK256">
        <f t="shared" si="232"/>
        <v>1.0000230011618527</v>
      </c>
      <c r="AL256">
        <f t="shared" si="233"/>
        <v>6.7824362854928101E-3</v>
      </c>
      <c r="AM256" t="str">
        <f t="shared" si="214"/>
        <v>1-0,0168929908787448i</v>
      </c>
      <c r="AN256">
        <f t="shared" si="234"/>
        <v>1.0001426763921384</v>
      </c>
      <c r="AO256">
        <f t="shared" si="235"/>
        <v>-1.6891384218546072E-2</v>
      </c>
      <c r="AP256" s="41" t="str">
        <f t="shared" si="236"/>
        <v>2,15997628428536-13,1978879773242i</v>
      </c>
      <c r="AQ256">
        <f t="shared" si="237"/>
        <v>22.524883243326023</v>
      </c>
      <c r="AR256" s="43">
        <f t="shared" si="238"/>
        <v>-80.705330441060269</v>
      </c>
      <c r="AS256" t="str">
        <f t="shared" si="215"/>
        <v>-0,0000166666666666667</v>
      </c>
      <c r="AT256" t="str">
        <f t="shared" si="216"/>
        <v>0,000103200118560206i</v>
      </c>
      <c r="AU256">
        <f t="shared" si="239"/>
        <v>1.0320011856020601E-4</v>
      </c>
      <c r="AV256">
        <f t="shared" si="240"/>
        <v>1.5707963267948966</v>
      </c>
      <c r="AW256" t="str">
        <f t="shared" si="217"/>
        <v>1+0,0386241251465399i</v>
      </c>
      <c r="AX256">
        <f t="shared" si="241"/>
        <v>1.000745633536982</v>
      </c>
      <c r="AY256">
        <f t="shared" si="242"/>
        <v>3.8604935533477054E-2</v>
      </c>
      <c r="AZ256" t="str">
        <f t="shared" si="218"/>
        <v>1+5,6267954229438i</v>
      </c>
      <c r="BA256">
        <f t="shared" si="243"/>
        <v>5.714965155769657</v>
      </c>
      <c r="BB256">
        <f t="shared" si="244"/>
        <v>1.3949116901054976</v>
      </c>
      <c r="BC256" s="41" t="str">
        <f t="shared" si="245"/>
        <v>-0,901137070881133+0,196304153474402i</v>
      </c>
      <c r="BD256">
        <f t="shared" si="246"/>
        <v>-0.70283127266456003</v>
      </c>
      <c r="BE256" s="43">
        <f t="shared" si="247"/>
        <v>167.71065276206269</v>
      </c>
      <c r="BF256" s="41" t="str">
        <f t="shared" si="248"/>
        <v>0,640693628178824+5,16458907549617i</v>
      </c>
      <c r="BG256" s="20">
        <f t="shared" si="249"/>
        <v>14.327042846972478</v>
      </c>
      <c r="BH256" s="43">
        <f t="shared" si="250"/>
        <v>82.928295560867667</v>
      </c>
      <c r="BI256" s="41" t="str">
        <f t="shared" si="255"/>
        <v>0,644365525044992+12,3171184297147i</v>
      </c>
      <c r="BJ256" s="20">
        <f t="shared" si="251"/>
        <v>21.82205197066148</v>
      </c>
      <c r="BK256" s="43">
        <f t="shared" si="256"/>
        <v>87.005322321002438</v>
      </c>
      <c r="BL256">
        <f t="shared" si="252"/>
        <v>14.327042846972478</v>
      </c>
      <c r="BM256" s="43">
        <f t="shared" si="253"/>
        <v>82.928295560867667</v>
      </c>
    </row>
    <row r="257" spans="14:65" x14ac:dyDescent="0.25">
      <c r="N257" s="9">
        <v>39</v>
      </c>
      <c r="O257" s="34">
        <f t="shared" si="254"/>
        <v>2454.7089156850338</v>
      </c>
      <c r="P257" s="33" t="str">
        <f t="shared" si="206"/>
        <v>32,2315671197498</v>
      </c>
      <c r="Q257" s="4" t="str">
        <f t="shared" si="207"/>
        <v>1+5,75238928870451i</v>
      </c>
      <c r="R257" s="4">
        <f t="shared" si="219"/>
        <v>5.8386627346338802</v>
      </c>
      <c r="S257" s="4">
        <f t="shared" si="220"/>
        <v>1.3986756282475488</v>
      </c>
      <c r="T257" s="4" t="str">
        <f t="shared" si="208"/>
        <v>1+0,00694052594659571i</v>
      </c>
      <c r="U257" s="4">
        <f t="shared" si="221"/>
        <v>1.0000240851601603</v>
      </c>
      <c r="V257" s="4">
        <f t="shared" si="222"/>
        <v>6.9404145060218735E-3</v>
      </c>
      <c r="W257" t="str">
        <f t="shared" si="209"/>
        <v>1-0,0409192005921742i</v>
      </c>
      <c r="X257" s="4">
        <f t="shared" si="223"/>
        <v>1.0008368403376759</v>
      </c>
      <c r="Y257" s="4">
        <f t="shared" si="224"/>
        <v>-4.0896385398231316E-2</v>
      </c>
      <c r="Z257" t="str">
        <f t="shared" si="210"/>
        <v>0,999875504217753+0,0530471175042837i</v>
      </c>
      <c r="AA257" s="4">
        <f t="shared" si="225"/>
        <v>1.0012816889418377</v>
      </c>
      <c r="AB257" s="4">
        <f t="shared" si="226"/>
        <v>5.3004029638080291E-2</v>
      </c>
      <c r="AC257" s="47" t="str">
        <f t="shared" si="227"/>
        <v>0,469353050378916-5,49805104523444i</v>
      </c>
      <c r="AD257" s="20">
        <f t="shared" si="228"/>
        <v>14.835710028742234</v>
      </c>
      <c r="AE257" s="43">
        <f t="shared" si="229"/>
        <v>-85.120651423234435</v>
      </c>
      <c r="AF257" t="str">
        <f t="shared" si="211"/>
        <v>77,9756878975879</v>
      </c>
      <c r="AG257" t="str">
        <f t="shared" si="212"/>
        <v>1+5,87903374299871i</v>
      </c>
      <c r="AH257">
        <f t="shared" si="230"/>
        <v>5.9634753081837619</v>
      </c>
      <c r="AI257">
        <f t="shared" si="231"/>
        <v>1.4023128880237958</v>
      </c>
      <c r="AJ257" t="str">
        <f t="shared" si="213"/>
        <v>1+0,00694052594659571i</v>
      </c>
      <c r="AK257">
        <f t="shared" si="232"/>
        <v>1.0000240851601603</v>
      </c>
      <c r="AL257">
        <f t="shared" si="233"/>
        <v>6.9404145060218735E-3</v>
      </c>
      <c r="AM257" t="str">
        <f t="shared" si="214"/>
        <v>1-0,0172864791848822i</v>
      </c>
      <c r="AN257">
        <f t="shared" si="234"/>
        <v>1.0001494000211215</v>
      </c>
      <c r="AO257">
        <f t="shared" si="235"/>
        <v>-1.7284757631351136E-2</v>
      </c>
      <c r="AP257" s="41" t="str">
        <f t="shared" si="236"/>
        <v>2,05950442828796-12,9146288484719i</v>
      </c>
      <c r="AQ257">
        <f t="shared" si="237"/>
        <v>22.330702561217926</v>
      </c>
      <c r="AR257" s="43">
        <f t="shared" si="238"/>
        <v>-80.939297243481676</v>
      </c>
      <c r="AS257" t="str">
        <f t="shared" si="215"/>
        <v>-0,0000166666666666667</v>
      </c>
      <c r="AT257" t="str">
        <f t="shared" si="216"/>
        <v>0,000105603958125202i</v>
      </c>
      <c r="AU257">
        <f t="shared" si="239"/>
        <v>1.0560395812520201E-4</v>
      </c>
      <c r="AV257">
        <f t="shared" si="240"/>
        <v>1.5707963267948966</v>
      </c>
      <c r="AW257" t="str">
        <f t="shared" si="217"/>
        <v>1+0,0395237965954291i</v>
      </c>
      <c r="AX257">
        <f t="shared" si="241"/>
        <v>1.0007807604552141</v>
      </c>
      <c r="AY257">
        <f t="shared" si="242"/>
        <v>3.9503235420856875E-2</v>
      </c>
      <c r="AZ257" t="str">
        <f t="shared" si="218"/>
        <v>1+5,7578603252958i</v>
      </c>
      <c r="BA257">
        <f t="shared" si="243"/>
        <v>5.8440530050313066</v>
      </c>
      <c r="BB257">
        <f t="shared" si="244"/>
        <v>1.3988359683237543</v>
      </c>
      <c r="BC257" s="41" t="str">
        <f t="shared" si="245"/>
        <v>-0,901073813044984+0,193436225395709i</v>
      </c>
      <c r="BD257">
        <f t="shared" si="246"/>
        <v>-0.70912495946969301</v>
      </c>
      <c r="BE257" s="43">
        <f t="shared" si="247"/>
        <v>167.88402854932005</v>
      </c>
      <c r="BF257" s="41" t="str">
        <f t="shared" si="248"/>
        <v>0,640600498453858+5,04493970208862i</v>
      </c>
      <c r="BG257" s="20">
        <f t="shared" si="249"/>
        <v>14.126585069272547</v>
      </c>
      <c r="BH257" s="43">
        <f t="shared" si="250"/>
        <v>82.763377126085629</v>
      </c>
      <c r="BI257" s="41" t="str">
        <f t="shared" si="255"/>
        <v>0,642391548654474+12,0354166233471i</v>
      </c>
      <c r="BJ257" s="20">
        <f t="shared" si="251"/>
        <v>21.621577601748243</v>
      </c>
      <c r="BK257" s="43">
        <f t="shared" si="256"/>
        <v>86.944731305838403</v>
      </c>
      <c r="BL257">
        <f t="shared" si="252"/>
        <v>14.126585069272547</v>
      </c>
      <c r="BM257" s="43">
        <f t="shared" si="253"/>
        <v>82.763377126085629</v>
      </c>
    </row>
    <row r="258" spans="14:65" x14ac:dyDescent="0.25">
      <c r="N258" s="9">
        <v>40</v>
      </c>
      <c r="O258" s="34">
        <f t="shared" si="254"/>
        <v>2511.8864315095811</v>
      </c>
      <c r="P258" s="33" t="str">
        <f t="shared" si="206"/>
        <v>32,2315671197498</v>
      </c>
      <c r="Q258" s="4" t="str">
        <f t="shared" si="207"/>
        <v>1+5,88637964800222i</v>
      </c>
      <c r="R258" s="4">
        <f t="shared" si="219"/>
        <v>5.9707173237739823</v>
      </c>
      <c r="S258" s="4">
        <f t="shared" si="220"/>
        <v>1.4025191975943001</v>
      </c>
      <c r="T258" s="4" t="str">
        <f t="shared" si="208"/>
        <v>1+0,00710219156389417i</v>
      </c>
      <c r="U258" s="4">
        <f t="shared" si="221"/>
        <v>1.0000252202444748</v>
      </c>
      <c r="V258" s="4">
        <f t="shared" si="222"/>
        <v>7.1020721533305636E-3</v>
      </c>
      <c r="W258" t="str">
        <f t="shared" si="209"/>
        <v>1-0,0418723312157025i</v>
      </c>
      <c r="X258" s="4">
        <f t="shared" si="223"/>
        <v>1.0008762621430471</v>
      </c>
      <c r="Y258" s="4">
        <f t="shared" si="224"/>
        <v>-4.1847885450752187E-2</v>
      </c>
      <c r="Z258" t="str">
        <f t="shared" si="210"/>
        <v>0,999869636912297+0,0542827436028274i</v>
      </c>
      <c r="AA258" s="4">
        <f t="shared" si="225"/>
        <v>1.0013420529829848</v>
      </c>
      <c r="AB258" s="4">
        <f t="shared" si="226"/>
        <v>5.4236577455441914E-2</v>
      </c>
      <c r="AC258" s="47" t="str">
        <f t="shared" si="227"/>
        <v>0,427418147426731-5,37894393351614i</v>
      </c>
      <c r="AD258" s="20">
        <f t="shared" si="228"/>
        <v>14.641275955507529</v>
      </c>
      <c r="AE258" s="43">
        <f t="shared" si="229"/>
        <v>-85.456746149351147</v>
      </c>
      <c r="AF258" t="str">
        <f t="shared" si="211"/>
        <v>77,9756878975879</v>
      </c>
      <c r="AG258" t="str">
        <f t="shared" si="212"/>
        <v>1+6,01597403059269i</v>
      </c>
      <c r="AH258">
        <f t="shared" si="230"/>
        <v>6.098519782436199</v>
      </c>
      <c r="AI258">
        <f t="shared" si="231"/>
        <v>1.4060782644520362</v>
      </c>
      <c r="AJ258" t="str">
        <f t="shared" si="213"/>
        <v>1+0,00710219156389417i</v>
      </c>
      <c r="AK258">
        <f t="shared" si="232"/>
        <v>1.0000252202444748</v>
      </c>
      <c r="AL258">
        <f t="shared" si="233"/>
        <v>7.1020721533305636E-3</v>
      </c>
      <c r="AM258" t="str">
        <f t="shared" si="214"/>
        <v>1-0,0176891330110971i</v>
      </c>
      <c r="AN258">
        <f t="shared" si="234"/>
        <v>1.0001564404765309</v>
      </c>
      <c r="AO258">
        <f t="shared" si="235"/>
        <v>-1.7687288348836781E-2</v>
      </c>
      <c r="AP258" s="41" t="str">
        <f t="shared" si="236"/>
        <v>1,9633056508044-12,6367198514323i</v>
      </c>
      <c r="AQ258">
        <f t="shared" si="237"/>
        <v>22.136273332857211</v>
      </c>
      <c r="AR258" s="43">
        <f t="shared" si="238"/>
        <v>-81.16883843141737</v>
      </c>
      <c r="AS258" t="str">
        <f t="shared" si="215"/>
        <v>-0,0000166666666666667</v>
      </c>
      <c r="AT258" t="str">
        <f t="shared" si="216"/>
        <v>0,000108063790306629i</v>
      </c>
      <c r="AU258">
        <f t="shared" si="239"/>
        <v>1.08063790306629E-4</v>
      </c>
      <c r="AV258">
        <f t="shared" si="240"/>
        <v>1.5707963267948966</v>
      </c>
      <c r="AW258" t="str">
        <f t="shared" si="217"/>
        <v>1+0,0404444240844326i</v>
      </c>
      <c r="AX258">
        <f t="shared" si="241"/>
        <v>1.0008175415326819</v>
      </c>
      <c r="AY258">
        <f t="shared" si="242"/>
        <v>4.0422393360827681E-2</v>
      </c>
      <c r="AZ258" t="str">
        <f t="shared" si="218"/>
        <v>1+5,8919781214066i</v>
      </c>
      <c r="BA258">
        <f t="shared" si="243"/>
        <v>5.9762367910863468</v>
      </c>
      <c r="BB258">
        <f t="shared" si="244"/>
        <v>1.4026760948378922</v>
      </c>
      <c r="BC258" s="41" t="str">
        <f t="shared" si="245"/>
        <v>-0,901007583476989+0,190670624425999i</v>
      </c>
      <c r="BD258">
        <f t="shared" si="246"/>
        <v>-0.7151711703747593</v>
      </c>
      <c r="BE258" s="43">
        <f t="shared" si="247"/>
        <v>168.05138772071018</v>
      </c>
      <c r="BF258" s="41" t="str">
        <f t="shared" si="248"/>
        <v>0,640499606408791+4,92796536025645i</v>
      </c>
      <c r="BG258" s="20">
        <f t="shared" si="249"/>
        <v>13.926104785132779</v>
      </c>
      <c r="BH258" s="43">
        <f t="shared" si="250"/>
        <v>82.594641571359034</v>
      </c>
      <c r="BI258" s="41" t="str">
        <f t="shared" si="255"/>
        <v>0,640497984711025+11,7601251307927i</v>
      </c>
      <c r="BJ258" s="20">
        <f t="shared" si="251"/>
        <v>21.42110216248247</v>
      </c>
      <c r="BK258" s="43">
        <f t="shared" si="256"/>
        <v>86.882549289292797</v>
      </c>
      <c r="BL258">
        <f t="shared" si="252"/>
        <v>13.926104785132779</v>
      </c>
      <c r="BM258" s="43">
        <f t="shared" si="253"/>
        <v>82.594641571359034</v>
      </c>
    </row>
    <row r="259" spans="14:65" x14ac:dyDescent="0.25">
      <c r="N259" s="9">
        <v>41</v>
      </c>
      <c r="O259" s="34">
        <f t="shared" si="254"/>
        <v>2570.3957827688669</v>
      </c>
      <c r="P259" s="33" t="str">
        <f t="shared" si="206"/>
        <v>32,2315671197498</v>
      </c>
      <c r="Q259" s="4" t="str">
        <f t="shared" si="207"/>
        <v>1+6,02349104370471i</v>
      </c>
      <c r="R259" s="4">
        <f t="shared" si="219"/>
        <v>6.1059351743685299</v>
      </c>
      <c r="S259" s="4">
        <f t="shared" si="220"/>
        <v>1.4062801330118508</v>
      </c>
      <c r="T259" s="4" t="str">
        <f t="shared" si="208"/>
        <v>1+0,00726762285716837i</v>
      </c>
      <c r="U259" s="4">
        <f t="shared" si="221"/>
        <v>1.0000264088222841</v>
      </c>
      <c r="V259" s="4">
        <f t="shared" si="222"/>
        <v>7.2674949066267088E-3</v>
      </c>
      <c r="W259" t="str">
        <f t="shared" si="209"/>
        <v>1-0,042847663103487i</v>
      </c>
      <c r="X259" s="4">
        <f t="shared" si="223"/>
        <v>1.000917540176727</v>
      </c>
      <c r="Y259" s="4">
        <f t="shared" si="224"/>
        <v>-4.2821470291104689E-2</v>
      </c>
      <c r="Z259" t="str">
        <f t="shared" si="210"/>
        <v>0,999863493089255+0,0555471511305461i</v>
      </c>
      <c r="AA259" s="4">
        <f t="shared" si="225"/>
        <v>1.001405258030617</v>
      </c>
      <c r="AB259" s="4">
        <f t="shared" si="226"/>
        <v>5.5497686951485575E-2</v>
      </c>
      <c r="AC259" s="47" t="str">
        <f t="shared" si="227"/>
        <v>0,387272024888127-5,2620640092478i</v>
      </c>
      <c r="AD259" s="20">
        <f t="shared" si="228"/>
        <v>14.446582682758596</v>
      </c>
      <c r="AE259" s="43">
        <f t="shared" si="229"/>
        <v>-85.790792404176088</v>
      </c>
      <c r="AF259" t="str">
        <f t="shared" si="211"/>
        <v>77,9756878975879</v>
      </c>
      <c r="AG259" t="str">
        <f t="shared" si="212"/>
        <v>1+6,15610406724849i</v>
      </c>
      <c r="AH259">
        <f t="shared" si="230"/>
        <v>6.2367954340986218</v>
      </c>
      <c r="AI259">
        <f t="shared" si="231"/>
        <v>1.4097624906096866</v>
      </c>
      <c r="AJ259" t="str">
        <f t="shared" si="213"/>
        <v>1+0,00726762285716837i</v>
      </c>
      <c r="AK259">
        <f t="shared" si="232"/>
        <v>1.0000264088222841</v>
      </c>
      <c r="AL259">
        <f t="shared" si="233"/>
        <v>7.2674949066267088E-3</v>
      </c>
      <c r="AM259" t="str">
        <f t="shared" si="214"/>
        <v>1-0,0181011658497778i</v>
      </c>
      <c r="AN259">
        <f t="shared" si="234"/>
        <v>1.0001638126852628</v>
      </c>
      <c r="AO259">
        <f t="shared" si="235"/>
        <v>-1.8099189276038517E-2</v>
      </c>
      <c r="AP259" s="41" t="str">
        <f t="shared" si="236"/>
        <v>1,87120866751703-12,364108255989i</v>
      </c>
      <c r="AQ259">
        <f t="shared" si="237"/>
        <v>21.941606428974371</v>
      </c>
      <c r="AR259" s="43">
        <f t="shared" si="238"/>
        <v>-81.394051200129297</v>
      </c>
      <c r="AS259" t="str">
        <f t="shared" si="215"/>
        <v>-0,0000166666666666667</v>
      </c>
      <c r="AT259" t="str">
        <f t="shared" si="216"/>
        <v>0,000110580919340071i</v>
      </c>
      <c r="AU259">
        <f t="shared" si="239"/>
        <v>1.10580919340071E-4</v>
      </c>
      <c r="AV259">
        <f t="shared" si="240"/>
        <v>1.5707963267948966</v>
      </c>
      <c r="AW259" t="str">
        <f t="shared" si="217"/>
        <v>1+0,0413864957424308i</v>
      </c>
      <c r="AX259">
        <f t="shared" si="241"/>
        <v>1.0008560546001799</v>
      </c>
      <c r="AY259">
        <f t="shared" si="242"/>
        <v>4.1362890487138371E-2</v>
      </c>
      <c r="AZ259" t="str">
        <f t="shared" si="218"/>
        <v>1+6,02921992230688i</v>
      </c>
      <c r="BA259">
        <f t="shared" si="243"/>
        <v>6.1115867719882839</v>
      </c>
      <c r="BB259">
        <f t="shared" si="244"/>
        <v>1.4064336524773762</v>
      </c>
      <c r="BC259" s="41" t="str">
        <f t="shared" si="245"/>
        <v>-0,900938243039707+0,188005867431444i</v>
      </c>
      <c r="BD259">
        <f t="shared" si="246"/>
        <v>-0.7209817025158004</v>
      </c>
      <c r="BE259" s="43">
        <f t="shared" si="247"/>
        <v>168.21279339874792</v>
      </c>
      <c r="BF259" s="41" t="str">
        <f t="shared" si="248"/>
        <v>0,640390730857276+4,81360411622521i</v>
      </c>
      <c r="BG259" s="20">
        <f t="shared" si="249"/>
        <v>13.725600980242787</v>
      </c>
      <c r="BH259" s="43">
        <f t="shared" si="250"/>
        <v>82.422000994571832</v>
      </c>
      <c r="BI259" s="41" t="str">
        <f t="shared" si="255"/>
        <v>0,638681448410026+11,4910961775852i</v>
      </c>
      <c r="BJ259" s="20">
        <f t="shared" si="251"/>
        <v>21.220624726458539</v>
      </c>
      <c r="BK259" s="43">
        <f t="shared" si="256"/>
        <v>86.818742198618622</v>
      </c>
      <c r="BL259">
        <f t="shared" si="252"/>
        <v>13.725600980242787</v>
      </c>
      <c r="BM259" s="43">
        <f t="shared" si="253"/>
        <v>82.422000994571832</v>
      </c>
    </row>
    <row r="260" spans="14:65" x14ac:dyDescent="0.25">
      <c r="N260" s="9">
        <v>42</v>
      </c>
      <c r="O260" s="34">
        <f t="shared" si="254"/>
        <v>2630.2679918953822</v>
      </c>
      <c r="P260" s="33" t="str">
        <f t="shared" si="206"/>
        <v>32,2315671197498</v>
      </c>
      <c r="Q260" s="4" t="str">
        <f t="shared" si="207"/>
        <v>1+6,16379617408891i</v>
      </c>
      <c r="R260" s="4">
        <f t="shared" si="219"/>
        <v>6.2443881426215881</v>
      </c>
      <c r="S260" s="4">
        <f t="shared" si="220"/>
        <v>1.4099600028070958</v>
      </c>
      <c r="T260" s="4" t="str">
        <f t="shared" si="208"/>
        <v>1+0,00743690754027982i</v>
      </c>
      <c r="U260" s="4">
        <f t="shared" si="221"/>
        <v>1.0000276534145256</v>
      </c>
      <c r="V260" s="4">
        <f t="shared" si="222"/>
        <v>7.4367704390090736E-3</v>
      </c>
      <c r="W260" t="str">
        <f t="shared" si="209"/>
        <v>1-0,0438457133894048i</v>
      </c>
      <c r="X260" s="4">
        <f t="shared" si="223"/>
        <v>1.0009607617597334</v>
      </c>
      <c r="Y260" s="4">
        <f t="shared" si="224"/>
        <v>-4.3817648740016958E-2</v>
      </c>
      <c r="Z260" t="str">
        <f t="shared" si="210"/>
        <v>0,999857059716752+0,0568410104930477i</v>
      </c>
      <c r="AA260" s="4">
        <f t="shared" si="225"/>
        <v>1.0014714376053366</v>
      </c>
      <c r="AB260" s="4">
        <f t="shared" si="226"/>
        <v>5.6788012864846131E-2</v>
      </c>
      <c r="AC260" s="47" t="str">
        <f t="shared" si="227"/>
        <v>0,348843187336399-5,14738882512872i</v>
      </c>
      <c r="AD260" s="20">
        <f t="shared" si="228"/>
        <v>14.251640531237435</v>
      </c>
      <c r="AE260" s="43">
        <f t="shared" si="229"/>
        <v>-86.12294168881742</v>
      </c>
      <c r="AF260" t="str">
        <f t="shared" si="211"/>
        <v>77,9756878975879</v>
      </c>
      <c r="AG260" t="str">
        <f t="shared" si="212"/>
        <v>1+6,29949815176642i</v>
      </c>
      <c r="AH260">
        <f t="shared" si="230"/>
        <v>6.3783757308666393</v>
      </c>
      <c r="AI260">
        <f t="shared" si="231"/>
        <v>1.4133671196561512</v>
      </c>
      <c r="AJ260" t="str">
        <f t="shared" si="213"/>
        <v>1+0,00743690754027982i</v>
      </c>
      <c r="AK260">
        <f t="shared" si="232"/>
        <v>1.0000276534145256</v>
      </c>
      <c r="AL260">
        <f t="shared" si="233"/>
        <v>7.4367704390090736E-3</v>
      </c>
      <c r="AM260" t="str">
        <f t="shared" si="214"/>
        <v>1-0,0185227961661893i</v>
      </c>
      <c r="AN260">
        <f t="shared" si="234"/>
        <v>1.000171532277246</v>
      </c>
      <c r="AO260">
        <f t="shared" si="235"/>
        <v>-1.8520678248886712E-2</v>
      </c>
      <c r="AP260" s="41" t="str">
        <f t="shared" si="236"/>
        <v>1,78304816006223-12,0967383803839i</v>
      </c>
      <c r="AQ260">
        <f t="shared" si="237"/>
        <v>21.746712296490873</v>
      </c>
      <c r="AR260" s="43">
        <f t="shared" si="238"/>
        <v>-81.615031996877178</v>
      </c>
      <c r="AS260" t="str">
        <f t="shared" si="215"/>
        <v>-0,0000166666666666667</v>
      </c>
      <c r="AT260" t="str">
        <f t="shared" si="216"/>
        <v>0,000113156679840658i</v>
      </c>
      <c r="AU260">
        <f t="shared" si="239"/>
        <v>1.13156679840658E-4</v>
      </c>
      <c r="AV260">
        <f t="shared" si="240"/>
        <v>1.5707963267948966</v>
      </c>
      <c r="AW260" t="str">
        <f t="shared" si="217"/>
        <v>1+0,0423505110682866i</v>
      </c>
      <c r="AX260">
        <f t="shared" si="241"/>
        <v>1.0008963811442946</v>
      </c>
      <c r="AY260">
        <f t="shared" si="242"/>
        <v>4.2325218804800481E-2</v>
      </c>
      <c r="AZ260" t="str">
        <f t="shared" si="218"/>
        <v>1+6,16965849541613i</v>
      </c>
      <c r="BA260">
        <f t="shared" si="243"/>
        <v>6.2501748735583735</v>
      </c>
      <c r="BB260">
        <f t="shared" si="244"/>
        <v>1.4101102089043098</v>
      </c>
      <c r="BC260" s="41" t="str">
        <f t="shared" si="245"/>
        <v>-0,900865646126425+0,185440523554025i</v>
      </c>
      <c r="BD260">
        <f t="shared" si="246"/>
        <v>-0.72656793973575662</v>
      </c>
      <c r="BE260" s="43">
        <f t="shared" si="247"/>
        <v>168.36830721404499</v>
      </c>
      <c r="BF260" s="41" t="str">
        <f t="shared" si="248"/>
        <v>0,640273635311401+4,70179542311144i</v>
      </c>
      <c r="BG260" s="20">
        <f t="shared" si="249"/>
        <v>13.525072591501676</v>
      </c>
      <c r="BH260" s="43">
        <f t="shared" si="250"/>
        <v>82.245365525227598</v>
      </c>
      <c r="BI260" s="41" t="str">
        <f t="shared" si="255"/>
        <v>0,636938665765465+11,2281854213908i</v>
      </c>
      <c r="BJ260" s="20">
        <f t="shared" si="251"/>
        <v>21.020144356755083</v>
      </c>
      <c r="BK260" s="43">
        <f t="shared" si="256"/>
        <v>86.753275217167811</v>
      </c>
      <c r="BL260">
        <f t="shared" si="252"/>
        <v>13.525072591501676</v>
      </c>
      <c r="BM260" s="43">
        <f t="shared" si="253"/>
        <v>82.245365525227598</v>
      </c>
    </row>
    <row r="261" spans="14:65" x14ac:dyDescent="0.25">
      <c r="N261" s="9">
        <v>43</v>
      </c>
      <c r="O261" s="34">
        <f t="shared" si="254"/>
        <v>2691.5348039269184</v>
      </c>
      <c r="P261" s="33" t="str">
        <f t="shared" si="206"/>
        <v>32,2315671197498</v>
      </c>
      <c r="Q261" s="4" t="str">
        <f t="shared" si="207"/>
        <v>1+6,30736943079211i</v>
      </c>
      <c r="R261" s="4">
        <f t="shared" si="219"/>
        <v>6.3861497897004247</v>
      </c>
      <c r="S261" s="4">
        <f t="shared" si="220"/>
        <v>1.4135603592477617</v>
      </c>
      <c r="T261" s="4" t="str">
        <f t="shared" si="208"/>
        <v>1+0,00761013537020825i</v>
      </c>
      <c r="U261" s="4">
        <f t="shared" si="221"/>
        <v>1.0000289566609324</v>
      </c>
      <c r="V261" s="4">
        <f t="shared" si="222"/>
        <v>7.6099884637796144E-3</v>
      </c>
      <c r="W261" t="str">
        <f t="shared" si="209"/>
        <v>1-0,0448670112529284i</v>
      </c>
      <c r="X261" s="4">
        <f t="shared" si="223"/>
        <v>1.0010060183129621</v>
      </c>
      <c r="Y261" s="4">
        <f t="shared" si="224"/>
        <v>-4.4836941071351652E-2</v>
      </c>
      <c r="Z261" t="str">
        <f t="shared" si="210"/>
        <v>0,999850323148745+0,0581650077116927i</v>
      </c>
      <c r="AA261" s="4">
        <f t="shared" si="225"/>
        <v>1.0015407314846219</v>
      </c>
      <c r="AB261" s="4">
        <f t="shared" si="226"/>
        <v>5.8108224435430955E-2</v>
      </c>
      <c r="AC261" s="47" t="str">
        <f t="shared" si="227"/>
        <v>0,312062641433604-5,0348946987073i</v>
      </c>
      <c r="AD261" s="20">
        <f t="shared" si="228"/>
        <v>14.056459374267288</v>
      </c>
      <c r="AE261" s="43">
        <f t="shared" si="229"/>
        <v>-86.453345955589768</v>
      </c>
      <c r="AF261" t="str">
        <f t="shared" si="211"/>
        <v>77,9756878975879</v>
      </c>
      <c r="AG261" t="str">
        <f t="shared" si="212"/>
        <v>1+6,44623231358815i</v>
      </c>
      <c r="AH261">
        <f t="shared" si="230"/>
        <v>6.5233358828706676</v>
      </c>
      <c r="AI261">
        <f t="shared" si="231"/>
        <v>1.4168936879328962</v>
      </c>
      <c r="AJ261" t="str">
        <f t="shared" si="213"/>
        <v>1+0,00761013537020825i</v>
      </c>
      <c r="AK261">
        <f t="shared" si="232"/>
        <v>1.0000289566609324</v>
      </c>
      <c r="AL261">
        <f t="shared" si="233"/>
        <v>7.6099884637796144E-3</v>
      </c>
      <c r="AM261" t="str">
        <f t="shared" si="214"/>
        <v>1-0,0189542475143063i</v>
      </c>
      <c r="AN261">
        <f t="shared" si="234"/>
        <v>1.0001796156185316</v>
      </c>
      <c r="AO261">
        <f t="shared" si="235"/>
        <v>-1.8951978147040131E-2</v>
      </c>
      <c r="AP261" s="41" t="str">
        <f t="shared" si="236"/>
        <v>1,69866464759127-11,8345518892761i</v>
      </c>
      <c r="AQ261">
        <f t="shared" si="237"/>
        <v>21.551600973964447</v>
      </c>
      <c r="AR261" s="43">
        <f t="shared" si="238"/>
        <v>-81.831876477413033</v>
      </c>
      <c r="AS261" t="str">
        <f t="shared" si="215"/>
        <v>-0,0000166666666666667</v>
      </c>
      <c r="AT261" t="str">
        <f t="shared" si="216"/>
        <v>0,000115792437510702i</v>
      </c>
      <c r="AU261">
        <f t="shared" si="239"/>
        <v>1.15792437510702E-4</v>
      </c>
      <c r="AV261">
        <f t="shared" si="240"/>
        <v>1.5707963267948966</v>
      </c>
      <c r="AW261" t="str">
        <f t="shared" si="217"/>
        <v>1+0,0433369811956863i</v>
      </c>
      <c r="AX261">
        <f t="shared" si="241"/>
        <v>1.0009386064785168</v>
      </c>
      <c r="AY261">
        <f t="shared" si="242"/>
        <v>4.3309881419451683E-2</v>
      </c>
      <c r="AZ261" t="str">
        <f t="shared" si="218"/>
        <v>1+6,31336830312476i</v>
      </c>
      <c r="BA261">
        <f t="shared" si="243"/>
        <v>6.3920747282005719</v>
      </c>
      <c r="BB261">
        <f t="shared" si="244"/>
        <v>1.4137073157059834</v>
      </c>
      <c r="BC261" s="41" t="str">
        <f t="shared" si="245"/>
        <v>-0,900789640364652+0,182973213368365i</v>
      </c>
      <c r="BD261">
        <f t="shared" si="246"/>
        <v>-0.7319408694547026</v>
      </c>
      <c r="BE261" s="43">
        <f t="shared" si="247"/>
        <v>168.51798924017487</v>
      </c>
      <c r="BF261" s="41" t="str">
        <f t="shared" si="248"/>
        <v>0,640148067445601+4,59248008919777i</v>
      </c>
      <c r="BG261" s="20">
        <f t="shared" si="249"/>
        <v>13.324518504812588</v>
      </c>
      <c r="BH261" s="43">
        <f t="shared" si="250"/>
        <v>82.064643284585102</v>
      </c>
      <c r="BI261" s="41" t="str">
        <f t="shared" si="255"/>
        <v>0,635266470951615+10,9712518692228i</v>
      </c>
      <c r="BJ261" s="20">
        <f t="shared" si="251"/>
        <v>20.819660104509701</v>
      </c>
      <c r="BK261" s="43">
        <f t="shared" si="256"/>
        <v>86.686112762761823</v>
      </c>
      <c r="BL261">
        <f t="shared" si="252"/>
        <v>13.324518504812588</v>
      </c>
      <c r="BM261" s="43">
        <f t="shared" si="253"/>
        <v>82.064643284585102</v>
      </c>
    </row>
    <row r="262" spans="14:65" x14ac:dyDescent="0.25">
      <c r="N262" s="9">
        <v>44</v>
      </c>
      <c r="O262" s="34">
        <f t="shared" si="254"/>
        <v>2754.228703338169</v>
      </c>
      <c r="P262" s="33" t="str">
        <f t="shared" si="206"/>
        <v>32,2315671197498</v>
      </c>
      <c r="Q262" s="4" t="str">
        <f t="shared" si="207"/>
        <v>1+6,45428693825543i</v>
      </c>
      <c r="R262" s="4">
        <f t="shared" si="219"/>
        <v>6.5312954213796397</v>
      </c>
      <c r="S262" s="4">
        <f t="shared" si="220"/>
        <v>1.4170827377413358</v>
      </c>
      <c r="T262" s="4" t="str">
        <f t="shared" si="208"/>
        <v>1+0,00778739819464202i</v>
      </c>
      <c r="U262" s="4">
        <f t="shared" si="221"/>
        <v>1.0000303213256296</v>
      </c>
      <c r="V262" s="4">
        <f t="shared" si="222"/>
        <v>7.7872407818254472E-3</v>
      </c>
      <c r="W262" t="str">
        <f t="shared" si="209"/>
        <v>1-0,0459120981997035i</v>
      </c>
      <c r="X262" s="4">
        <f t="shared" si="223"/>
        <v>1.0010534055489244</v>
      </c>
      <c r="Y262" s="4">
        <f t="shared" si="224"/>
        <v>-4.5879879250565567E-2</v>
      </c>
      <c r="Z262" t="str">
        <f t="shared" si="210"/>
        <v>0,999843269096068+0,0595198447873312i</v>
      </c>
      <c r="AA262" s="4">
        <f t="shared" si="225"/>
        <v>1.0016132859942604</v>
      </c>
      <c r="AB262" s="4">
        <f t="shared" si="226"/>
        <v>5.9459005689180673E-2</v>
      </c>
      <c r="AC262" s="47" t="str">
        <f t="shared" si="227"/>
        <v>0,276863842255198-4,92455683673946i</v>
      </c>
      <c r="AD262" s="20">
        <f t="shared" si="228"/>
        <v>13.861048652062994</v>
      </c>
      <c r="AE262" s="43">
        <f t="shared" si="229"/>
        <v>-86.782157588233503</v>
      </c>
      <c r="AF262" t="str">
        <f t="shared" si="211"/>
        <v>77,9756878975879</v>
      </c>
      <c r="AG262" t="str">
        <f t="shared" si="212"/>
        <v>1+6,59638435310852i</v>
      </c>
      <c r="AH262">
        <f t="shared" si="230"/>
        <v>6.6717528831585859</v>
      </c>
      <c r="AI262">
        <f t="shared" si="231"/>
        <v>1.4203437142228454</v>
      </c>
      <c r="AJ262" t="str">
        <f t="shared" si="213"/>
        <v>1+0,00778739819464202i</v>
      </c>
      <c r="AK262">
        <f t="shared" si="232"/>
        <v>1.0000303213256296</v>
      </c>
      <c r="AL262">
        <f t="shared" si="233"/>
        <v>7.7872407818254472E-3</v>
      </c>
      <c r="AM262" t="str">
        <f t="shared" si="214"/>
        <v>1-0,0193957486553446i</v>
      </c>
      <c r="AN262">
        <f t="shared" si="234"/>
        <v>1.0001880798459364</v>
      </c>
      <c r="AO262">
        <f t="shared" si="235"/>
        <v>-1.9393317009203773E-2</v>
      </c>
      <c r="AP262" s="41" t="str">
        <f t="shared" si="236"/>
        <v>1,61790435340425-11,5774880741515i</v>
      </c>
      <c r="AQ262">
        <f t="shared" si="237"/>
        <v>21.35628210671458</v>
      </c>
      <c r="AR262" s="43">
        <f t="shared" si="238"/>
        <v>-82.044679467440446</v>
      </c>
      <c r="AS262" t="str">
        <f t="shared" si="215"/>
        <v>-0,0000166666666666667</v>
      </c>
      <c r="AT262" t="str">
        <f t="shared" si="216"/>
        <v>0,000118489589863808i</v>
      </c>
      <c r="AU262">
        <f t="shared" si="239"/>
        <v>1.18489589863808E-4</v>
      </c>
      <c r="AV262">
        <f t="shared" si="240"/>
        <v>1.5707963267948966</v>
      </c>
      <c r="AW262" t="str">
        <f t="shared" si="217"/>
        <v>1+0,0443464291641487i</v>
      </c>
      <c r="AX262">
        <f t="shared" si="241"/>
        <v>1.0009828199223056</v>
      </c>
      <c r="AY262">
        <f t="shared" si="242"/>
        <v>4.4317392770373353E-2</v>
      </c>
      <c r="AZ262" t="str">
        <f t="shared" si="218"/>
        <v>1+6,46042554227502i</v>
      </c>
      <c r="BA262">
        <f t="shared" si="243"/>
        <v>6.5373617145817695</v>
      </c>
      <c r="BB262">
        <f t="shared" si="244"/>
        <v>1.4172265075774086</v>
      </c>
      <c r="BC262" s="41" t="str">
        <f t="shared" si="245"/>
        <v>-0,900710066306529+0,180602608059894i</v>
      </c>
      <c r="BD262">
        <f t="shared" si="246"/>
        <v>-0.73711109928361163</v>
      </c>
      <c r="BE262" s="43">
        <f t="shared" si="247"/>
        <v>168.66189793348488</v>
      </c>
      <c r="BF262" s="41" t="str">
        <f t="shared" si="248"/>
        <v>0,640013758538768+4,48560024693864i</v>
      </c>
      <c r="BG262" s="20">
        <f t="shared" si="249"/>
        <v>13.123937552779379</v>
      </c>
      <c r="BH262" s="43">
        <f t="shared" si="250"/>
        <v>81.879740345251378</v>
      </c>
      <c r="BI262" s="41" t="str">
        <f t="shared" si="255"/>
        <v>0,633661803541717+10,7201577967483i</v>
      </c>
      <c r="BJ262" s="20">
        <f t="shared" si="251"/>
        <v>20.619171007430957</v>
      </c>
      <c r="BK262" s="43">
        <f t="shared" si="256"/>
        <v>86.617218466044434</v>
      </c>
      <c r="BL262">
        <f t="shared" si="252"/>
        <v>13.123937552779379</v>
      </c>
      <c r="BM262" s="43">
        <f t="shared" si="253"/>
        <v>81.879740345251378</v>
      </c>
    </row>
    <row r="263" spans="14:65" x14ac:dyDescent="0.25">
      <c r="N263" s="9">
        <v>45</v>
      </c>
      <c r="O263" s="34">
        <f t="shared" si="254"/>
        <v>2818.3829312644561</v>
      </c>
      <c r="P263" s="33" t="str">
        <f t="shared" si="206"/>
        <v>32,2315671197498</v>
      </c>
      <c r="Q263" s="4" t="str">
        <f t="shared" si="207"/>
        <v>1+6,60462659408599i</v>
      </c>
      <c r="R263" s="4">
        <f t="shared" si="219"/>
        <v>6.679902128572536</v>
      </c>
      <c r="S263" s="4">
        <f t="shared" si="220"/>
        <v>1.4205286560989343</v>
      </c>
      <c r="T263" s="4" t="str">
        <f t="shared" si="208"/>
        <v>1+0,00796879000067698i</v>
      </c>
      <c r="U263" s="4">
        <f t="shared" si="221"/>
        <v>1.0000317503029965</v>
      </c>
      <c r="V263" s="4">
        <f t="shared" si="222"/>
        <v>7.9686213300943567E-3</v>
      </c>
      <c r="W263" t="str">
        <f t="shared" si="209"/>
        <v>1-0,0469815283486624i</v>
      </c>
      <c r="X263" s="4">
        <f t="shared" si="223"/>
        <v>1.0011030236723772</v>
      </c>
      <c r="Y263" s="4">
        <f t="shared" si="224"/>
        <v>-4.6947007176723433E-2</v>
      </c>
      <c r="Z263" t="str">
        <f t="shared" si="210"/>
        <v>0,999835882596131+0,0609062400725142i</v>
      </c>
      <c r="AA263" s="4">
        <f t="shared" si="225"/>
        <v>1.0016892543132101</v>
      </c>
      <c r="AB263" s="4">
        <f t="shared" si="226"/>
        <v>6.0841055725743304E-2</v>
      </c>
      <c r="AC263" s="47" t="str">
        <f t="shared" si="227"/>
        <v>0,243182637584486-4,81634945221388i</v>
      </c>
      <c r="AD263" s="20">
        <f t="shared" si="228"/>
        <v>13.665417385671187</v>
      </c>
      <c r="AE263" s="43">
        <f t="shared" si="229"/>
        <v>-87.109529387309337</v>
      </c>
      <c r="AF263" t="str">
        <f t="shared" si="211"/>
        <v>77,9756878975879</v>
      </c>
      <c r="AG263" t="str">
        <f t="shared" si="212"/>
        <v>1+6,75003388292637i</v>
      </c>
      <c r="AH263">
        <f t="shared" si="230"/>
        <v>6.8237055490879772</v>
      </c>
      <c r="AI263">
        <f t="shared" si="231"/>
        <v>1.4237186990899291</v>
      </c>
      <c r="AJ263" t="str">
        <f t="shared" si="213"/>
        <v>1+0,00796879000067698i</v>
      </c>
      <c r="AK263">
        <f t="shared" si="232"/>
        <v>1.0000317503029965</v>
      </c>
      <c r="AL263">
        <f t="shared" si="233"/>
        <v>7.9686213300943567E-3</v>
      </c>
      <c r="AM263" t="str">
        <f t="shared" si="214"/>
        <v>1-0,019847533679053i</v>
      </c>
      <c r="AN263">
        <f t="shared" si="234"/>
        <v>1.0001969429033171</v>
      </c>
      <c r="AO263">
        <f t="shared" si="235"/>
        <v>-1.9844928150977773E-2</v>
      </c>
      <c r="AP263" s="41" t="str">
        <f t="shared" si="236"/>
        <v>1,54061906762844-11,3254841168549i</v>
      </c>
      <c r="AQ263">
        <f t="shared" si="237"/>
        <v>21.160764961617371</v>
      </c>
      <c r="AR263" s="43">
        <f t="shared" si="238"/>
        <v>-82.253534928748039</v>
      </c>
      <c r="AS263" t="str">
        <f t="shared" si="215"/>
        <v>-0,0000166666666666667</v>
      </c>
      <c r="AT263" t="str">
        <f t="shared" si="216"/>
        <v>0,000121249566965856i</v>
      </c>
      <c r="AU263">
        <f t="shared" si="239"/>
        <v>1.21249566965856E-4</v>
      </c>
      <c r="AV263">
        <f t="shared" si="240"/>
        <v>1.5707963267948966</v>
      </c>
      <c r="AW263" t="str">
        <f t="shared" si="217"/>
        <v>1+0,0453793901963482i</v>
      </c>
      <c r="AX263">
        <f t="shared" si="241"/>
        <v>1.0010291149884665</v>
      </c>
      <c r="AY263">
        <f t="shared" si="242"/>
        <v>4.5348278867130914E-2</v>
      </c>
      <c r="AZ263" t="str">
        <f t="shared" si="218"/>
        <v>1+6,61090818456162i</v>
      </c>
      <c r="BA263">
        <f t="shared" si="243"/>
        <v>6.6861129982003611</v>
      </c>
      <c r="BB263">
        <f t="shared" si="244"/>
        <v>1.420669301588587</v>
      </c>
      <c r="BC263" s="41" t="str">
        <f t="shared" si="245"/>
        <v>-0,900626757105497+0,178327428623492i</v>
      </c>
      <c r="BD263">
        <f t="shared" si="246"/>
        <v>-0.74208887337197327</v>
      </c>
      <c r="BE263" s="43">
        <f t="shared" si="247"/>
        <v>168.80009007755541</v>
      </c>
      <c r="BF263" s="41" t="str">
        <f t="shared" si="248"/>
        <v>0,639870422893388+4,38109932268054i</v>
      </c>
      <c r="BG263" s="20">
        <f t="shared" si="249"/>
        <v>12.923328512299207</v>
      </c>
      <c r="BH263" s="43">
        <f t="shared" si="250"/>
        <v>81.690560690246087</v>
      </c>
      <c r="BI263" s="41" t="str">
        <f t="shared" si="255"/>
        <v>0,632121705661838+10,4747686696313i</v>
      </c>
      <c r="BJ263" s="20">
        <f t="shared" si="251"/>
        <v>20.418676088245359</v>
      </c>
      <c r="BK263" s="43">
        <f t="shared" si="256"/>
        <v>86.546555148807386</v>
      </c>
      <c r="BL263">
        <f t="shared" si="252"/>
        <v>12.923328512299207</v>
      </c>
      <c r="BM263" s="43">
        <f t="shared" si="253"/>
        <v>81.690560690246087</v>
      </c>
    </row>
    <row r="264" spans="14:65" x14ac:dyDescent="0.25">
      <c r="N264" s="9">
        <v>46</v>
      </c>
      <c r="O264" s="34">
        <f t="shared" si="254"/>
        <v>2884.0315031266077</v>
      </c>
      <c r="P264" s="33" t="str">
        <f t="shared" si="206"/>
        <v>32,2315671197498</v>
      </c>
      <c r="Q264" s="4" t="str">
        <f t="shared" si="207"/>
        <v>1+6,7584681103593i</v>
      </c>
      <c r="R264" s="4">
        <f t="shared" si="219"/>
        <v>6.8320488287733721</v>
      </c>
      <c r="S264" s="4">
        <f t="shared" si="220"/>
        <v>1.4238996138790583</v>
      </c>
      <c r="T264" s="4" t="str">
        <f t="shared" si="208"/>
        <v>1+0,0081544069646497i</v>
      </c>
      <c r="U264" s="4">
        <f t="shared" si="221"/>
        <v>1.0000332466238036</v>
      </c>
      <c r="V264" s="4">
        <f t="shared" si="222"/>
        <v>8.1542262311887093E-3</v>
      </c>
      <c r="W264" t="str">
        <f t="shared" si="209"/>
        <v>1-0,0480758687258258i</v>
      </c>
      <c r="X264" s="4">
        <f t="shared" si="223"/>
        <v>1.0011549775902544</v>
      </c>
      <c r="Y264" s="4">
        <f t="shared" si="224"/>
        <v>-4.8038880928009321E-2</v>
      </c>
      <c r="Z264" t="str">
        <f t="shared" si="210"/>
        <v>0,999828147981177+0,0623249286523731i</v>
      </c>
      <c r="AA264" s="4">
        <f t="shared" si="225"/>
        <v>1.0017687967924505</v>
      </c>
      <c r="AB264" s="4">
        <f t="shared" si="226"/>
        <v>6.2255089008870446E-2</v>
      </c>
      <c r="AC264" s="47" t="str">
        <f t="shared" si="227"/>
        <v>0,210957210582147-4,7102458743268i</v>
      </c>
      <c r="AD264" s="20">
        <f t="shared" si="228"/>
        <v>13.469574190528608</v>
      </c>
      <c r="AE264" s="43">
        <f t="shared" si="229"/>
        <v>-87.435614560461588</v>
      </c>
      <c r="AF264" t="str">
        <f t="shared" si="211"/>
        <v>77,9756878975879</v>
      </c>
      <c r="AG264" t="str">
        <f t="shared" si="212"/>
        <v>1+6,9072623700562i</v>
      </c>
      <c r="AH264">
        <f t="shared" si="230"/>
        <v>6.9792745646517167</v>
      </c>
      <c r="AI264">
        <f t="shared" si="231"/>
        <v>1.4270201242939056</v>
      </c>
      <c r="AJ264" t="str">
        <f t="shared" si="213"/>
        <v>1+0,0081544069646497i</v>
      </c>
      <c r="AK264">
        <f t="shared" si="232"/>
        <v>1.0000332466238036</v>
      </c>
      <c r="AL264">
        <f t="shared" si="233"/>
        <v>8.1542262311887093E-3</v>
      </c>
      <c r="AM264" t="str">
        <f t="shared" si="214"/>
        <v>1-0,0203098421278312i</v>
      </c>
      <c r="AN264">
        <f t="shared" si="234"/>
        <v>1.0002062235795464</v>
      </c>
      <c r="AO264">
        <f t="shared" si="235"/>
        <v>-2.0307050285286534E-2</v>
      </c>
      <c r="AP264" s="41" t="str">
        <f t="shared" si="236"/>
        <v>1,46666600682468-11,0784753369243i</v>
      </c>
      <c r="AQ264">
        <f t="shared" si="237"/>
        <v>20.965058441561602</v>
      </c>
      <c r="AR264" s="43">
        <f t="shared" si="238"/>
        <v>-82.458535929739796</v>
      </c>
      <c r="AS264" t="str">
        <f t="shared" si="215"/>
        <v>-0,0000166666666666667</v>
      </c>
      <c r="AT264" t="str">
        <f t="shared" si="216"/>
        <v>0,000124073832193236i</v>
      </c>
      <c r="AU264">
        <f t="shared" si="239"/>
        <v>1.24073832193236E-4</v>
      </c>
      <c r="AV264">
        <f t="shared" si="240"/>
        <v>1.5707963267948966</v>
      </c>
      <c r="AW264" t="str">
        <f t="shared" si="217"/>
        <v>1+0,0464364119818971i</v>
      </c>
      <c r="AX264">
        <f t="shared" si="241"/>
        <v>1.0010775895792257</v>
      </c>
      <c r="AY264">
        <f t="shared" si="242"/>
        <v>4.6403077529793016E-2</v>
      </c>
      <c r="AZ264" t="str">
        <f t="shared" si="218"/>
        <v>1+6,76489601787339i</v>
      </c>
      <c r="BA264">
        <f t="shared" si="243"/>
        <v>6.8384075728665987</v>
      </c>
      <c r="BB264">
        <f t="shared" si="244"/>
        <v>1.4240371965314556</v>
      </c>
      <c r="BC264" s="41" t="str">
        <f t="shared" si="245"/>
        <v>-0,900539538178754+0,176146445081757i</v>
      </c>
      <c r="BD264">
        <f t="shared" si="246"/>
        <v>-0.74688408848039178</v>
      </c>
      <c r="BE264" s="43">
        <f t="shared" si="247"/>
        <v>168.93262073201868</v>
      </c>
      <c r="BF264" s="41" t="str">
        <f t="shared" si="248"/>
        <v>0,639717757230553+4,27892200708305i</v>
      </c>
      <c r="BG264" s="20">
        <f t="shared" si="249"/>
        <v>12.722690102048226</v>
      </c>
      <c r="BH264" s="43">
        <f t="shared" si="250"/>
        <v>81.497006171557132</v>
      </c>
      <c r="BI264" s="41" t="str">
        <f t="shared" si="255"/>
        <v>0,630643319076761+10,2349530668629i</v>
      </c>
      <c r="BJ264" s="20">
        <f t="shared" si="251"/>
        <v>20.218174353081167</v>
      </c>
      <c r="BK264" s="43">
        <f t="shared" si="256"/>
        <v>86.474084802278867</v>
      </c>
      <c r="BL264">
        <f t="shared" si="252"/>
        <v>12.722690102048226</v>
      </c>
      <c r="BM264" s="43">
        <f t="shared" si="253"/>
        <v>81.497006171557132</v>
      </c>
    </row>
    <row r="265" spans="14:65" x14ac:dyDescent="0.25">
      <c r="N265" s="9">
        <v>47</v>
      </c>
      <c r="O265" s="34">
        <f t="shared" si="254"/>
        <v>2951.2092266663876</v>
      </c>
      <c r="P265" s="33" t="str">
        <f t="shared" si="206"/>
        <v>32,2315671197498</v>
      </c>
      <c r="Q265" s="4" t="str">
        <f t="shared" si="207"/>
        <v>1+6,91589305588361i</v>
      </c>
      <c r="R265" s="4">
        <f t="shared" si="219"/>
        <v>6.9878163084342129</v>
      </c>
      <c r="S265" s="4">
        <f t="shared" si="220"/>
        <v>1.4271970918063601</v>
      </c>
      <c r="T265" s="4" t="str">
        <f t="shared" si="208"/>
        <v>1+0,0083443475031314i</v>
      </c>
      <c r="U265" s="4">
        <f t="shared" si="221"/>
        <v>1.0000348134616379</v>
      </c>
      <c r="V265" s="4">
        <f t="shared" si="222"/>
        <v>8.3441538441029559E-3</v>
      </c>
      <c r="W265" t="str">
        <f t="shared" si="209"/>
        <v>1-0,049195699564947i</v>
      </c>
      <c r="X265" s="4">
        <f t="shared" si="223"/>
        <v>1.0012093771313195</v>
      </c>
      <c r="Y265" s="4">
        <f t="shared" si="224"/>
        <v>-4.915606901066543E-2</v>
      </c>
      <c r="Z265" t="str">
        <f t="shared" si="210"/>
        <v>0,99982004884505+0,0637766627343713i</v>
      </c>
      <c r="AA265" s="4">
        <f t="shared" si="225"/>
        <v>1.0018520812884764</v>
      </c>
      <c r="AB265" s="4">
        <f t="shared" si="226"/>
        <v>6.3701835659325037E-2</v>
      </c>
      <c r="AC265" s="47" t="str">
        <f t="shared" si="227"/>
        <v>0,180128021199467-4,60621865169112i</v>
      </c>
      <c r="AD265" s="20">
        <f t="shared" si="228"/>
        <v>13.273527289627626</v>
      </c>
      <c r="AE265" s="43">
        <f t="shared" si="229"/>
        <v>-87.760566717254804</v>
      </c>
      <c r="AF265" t="str">
        <f t="shared" si="211"/>
        <v>77,9756878975879</v>
      </c>
      <c r="AG265" t="str">
        <f t="shared" si="212"/>
        <v>1+7,06815317912306i</v>
      </c>
      <c r="AH265">
        <f t="shared" si="230"/>
        <v>7.1385425237612354</v>
      </c>
      <c r="AI265">
        <f t="shared" si="231"/>
        <v>1.4302494522757858</v>
      </c>
      <c r="AJ265" t="str">
        <f t="shared" si="213"/>
        <v>1+0,0083443475031314i</v>
      </c>
      <c r="AK265">
        <f t="shared" si="232"/>
        <v>1.0000348134616379</v>
      </c>
      <c r="AL265">
        <f t="shared" si="233"/>
        <v>8.3441538441029559E-3</v>
      </c>
      <c r="AM265" t="str">
        <f t="shared" si="214"/>
        <v>1-0,0207829191237381i</v>
      </c>
      <c r="AN265">
        <f t="shared" si="234"/>
        <v>1.0002159415482759</v>
      </c>
      <c r="AO265">
        <f t="shared" si="235"/>
        <v>-2.0779927645434987E-2</v>
      </c>
      <c r="AP265" s="41" t="str">
        <f t="shared" si="236"/>
        <v>1,39590767132377-10,8363954234096i</v>
      </c>
      <c r="AQ265">
        <f t="shared" si="237"/>
        <v>20.769171099560847</v>
      </c>
      <c r="AR265" s="43">
        <f t="shared" si="238"/>
        <v>-82.659774620095874</v>
      </c>
      <c r="AS265" t="str">
        <f t="shared" si="215"/>
        <v>-0,0000166666666666667</v>
      </c>
      <c r="AT265" t="str">
        <f t="shared" si="216"/>
        <v>0,000126963883008757i</v>
      </c>
      <c r="AU265">
        <f t="shared" si="239"/>
        <v>1.26963883008757E-4</v>
      </c>
      <c r="AV265">
        <f t="shared" si="240"/>
        <v>1.5707963267948966</v>
      </c>
      <c r="AW265" t="str">
        <f t="shared" si="217"/>
        <v>1+0,0475180549677373i</v>
      </c>
      <c r="AX265">
        <f t="shared" si="241"/>
        <v>1.0011283461913947</v>
      </c>
      <c r="AY265">
        <f t="shared" si="242"/>
        <v>4.7482338632677118E-2</v>
      </c>
      <c r="AZ265" t="str">
        <f t="shared" si="218"/>
        <v>1+6,92247068859781i</v>
      </c>
      <c r="BA265">
        <f t="shared" si="243"/>
        <v>6.9943263031185383</v>
      </c>
      <c r="BB265">
        <f t="shared" si="244"/>
        <v>1.4273316723416507</v>
      </c>
      <c r="BC265" s="41" t="str">
        <f t="shared" si="245"/>
        <v>-0,900448226854755+0,174058475721974i</v>
      </c>
      <c r="BD265">
        <f t="shared" si="246"/>
        <v>-0.75150630977420696</v>
      </c>
      <c r="BE265" s="43">
        <f t="shared" si="247"/>
        <v>169.05954318546293</v>
      </c>
      <c r="BF265" s="41" t="str">
        <f t="shared" si="248"/>
        <v>0,639555440059567+4,17901422622536i</v>
      </c>
      <c r="BG265" s="20">
        <f t="shared" si="249"/>
        <v>12.52202097985341</v>
      </c>
      <c r="BH265" s="43">
        <f t="shared" si="250"/>
        <v>81.29897646820811</v>
      </c>
      <c r="BI265" s="41" t="str">
        <f t="shared" si="255"/>
        <v>0,629223882222811+10,0005826060254i</v>
      </c>
      <c r="BJ265" s="20">
        <f t="shared" si="251"/>
        <v>20.017664789786657</v>
      </c>
      <c r="BK265" s="43">
        <f t="shared" si="256"/>
        <v>86.399768565367054</v>
      </c>
      <c r="BL265">
        <f t="shared" si="252"/>
        <v>12.52202097985341</v>
      </c>
      <c r="BM265" s="43">
        <f t="shared" si="253"/>
        <v>81.29897646820811</v>
      </c>
    </row>
    <row r="266" spans="14:65" x14ac:dyDescent="0.25">
      <c r="N266" s="9">
        <v>48</v>
      </c>
      <c r="O266" s="34">
        <f t="shared" si="254"/>
        <v>3019.9517204020176</v>
      </c>
      <c r="P266" s="33" t="str">
        <f t="shared" si="206"/>
        <v>32,2315671197498</v>
      </c>
      <c r="Q266" s="4" t="str">
        <f t="shared" si="207"/>
        <v>1+7,07698489944883i</v>
      </c>
      <c r="R266" s="4">
        <f t="shared" si="219"/>
        <v>7.147287266300884</v>
      </c>
      <c r="S266" s="4">
        <f t="shared" si="220"/>
        <v>1.4304225512607693</v>
      </c>
      <c r="T266" s="4" t="str">
        <f t="shared" si="208"/>
        <v>1+0,00853871232510977i</v>
      </c>
      <c r="U266" s="4">
        <f t="shared" si="221"/>
        <v>1.0000364541396334</v>
      </c>
      <c r="V266" s="4">
        <f t="shared" si="222"/>
        <v>8.5385048161306966E-3</v>
      </c>
      <c r="W266" t="str">
        <f t="shared" si="209"/>
        <v>1-0,0503416146151596i</v>
      </c>
      <c r="X266" s="4">
        <f t="shared" si="223"/>
        <v>1.0012663372759822</v>
      </c>
      <c r="Y266" s="4">
        <f t="shared" si="224"/>
        <v>-5.029915261128011E-2</v>
      </c>
      <c r="Z266" t="str">
        <f t="shared" si="210"/>
        <v>0,999811568008398+0,0652622120471353i</v>
      </c>
      <c r="AA266" s="4">
        <f t="shared" si="225"/>
        <v>1.0019392835120782</v>
      </c>
      <c r="AB266" s="4">
        <f t="shared" si="226"/>
        <v>6.5182041750066894E-2</v>
      </c>
      <c r="AC266" s="47" t="str">
        <f t="shared" si="227"/>
        <v>0,150637746669833-4,50423964906592i</v>
      </c>
      <c r="AD266" s="20">
        <f t="shared" si="228"/>
        <v>13.077284526281382</v>
      </c>
      <c r="AE266" s="43">
        <f t="shared" si="229"/>
        <v>-88.084539868296446</v>
      </c>
      <c r="AF266" t="str">
        <f t="shared" si="211"/>
        <v>77,9756878975879</v>
      </c>
      <c r="AG266" t="str">
        <f t="shared" si="212"/>
        <v>1+7,23279161656356i</v>
      </c>
      <c r="AH266">
        <f t="shared" si="230"/>
        <v>7.3015939745121488</v>
      </c>
      <c r="AI266">
        <f t="shared" si="231"/>
        <v>1.433408125709386</v>
      </c>
      <c r="AJ266" t="str">
        <f t="shared" si="213"/>
        <v>1+0,00853871232510977i</v>
      </c>
      <c r="AK266">
        <f t="shared" si="232"/>
        <v>1.0000364541396334</v>
      </c>
      <c r="AL266">
        <f t="shared" si="233"/>
        <v>8.5385048161306966E-3</v>
      </c>
      <c r="AM266" t="str">
        <f t="shared" si="214"/>
        <v>1-0,0212670154984589i</v>
      </c>
      <c r="AN266">
        <f t="shared" si="234"/>
        <v>1.0002261174095644</v>
      </c>
      <c r="AO266">
        <f t="shared" si="235"/>
        <v>-2.1263810110841563E-2</v>
      </c>
      <c r="AP266" s="41" t="str">
        <f t="shared" si="236"/>
        <v>1,32821170101764-10,5991766518529i</v>
      </c>
      <c r="AQ266">
        <f t="shared" si="237"/>
        <v>20.573111152516255</v>
      </c>
      <c r="AR266" s="43">
        <f t="shared" si="238"/>
        <v>-82.85734220930793</v>
      </c>
      <c r="AS266" t="str">
        <f t="shared" si="215"/>
        <v>-0,0000166666666666667</v>
      </c>
      <c r="AT266" t="str">
        <f t="shared" si="216"/>
        <v>0,000129921251755614i</v>
      </c>
      <c r="AU266">
        <f t="shared" si="239"/>
        <v>1.2992125175561399E-4</v>
      </c>
      <c r="AV266">
        <f t="shared" si="240"/>
        <v>1.5707963267948966</v>
      </c>
      <c r="AW266" t="str">
        <f t="shared" si="217"/>
        <v>1+0,0486248926552972i</v>
      </c>
      <c r="AX266">
        <f t="shared" si="241"/>
        <v>1.0011814921310418</v>
      </c>
      <c r="AY266">
        <f t="shared" si="242"/>
        <v>4.8586624351560845E-2</v>
      </c>
      <c r="AZ266" t="str">
        <f t="shared" si="218"/>
        <v>1+7,08371574491107i</v>
      </c>
      <c r="BA266">
        <f t="shared" si="243"/>
        <v>7.1539519675981191</v>
      </c>
      <c r="BB266">
        <f t="shared" si="244"/>
        <v>1.4305541895904395</v>
      </c>
      <c r="BC266" s="41" t="str">
        <f t="shared" si="245"/>
        <v>-0,900352632005389+0,172062386350927i</v>
      </c>
      <c r="BD266">
        <f t="shared" si="246"/>
        <v>-0.75596478633262998</v>
      </c>
      <c r="BE266" s="43">
        <f t="shared" si="247"/>
        <v>169.180908912158</v>
      </c>
      <c r="BF266" s="41" t="str">
        <f t="shared" si="248"/>
        <v>0,639383131021199+4,08132311338607i</v>
      </c>
      <c r="BG266" s="20">
        <f t="shared" si="249"/>
        <v>12.321319739948757</v>
      </c>
      <c r="BH266" s="43">
        <f t="shared" si="250"/>
        <v>81.096369043861586</v>
      </c>
      <c r="BI266" s="41" t="str">
        <f t="shared" si="255"/>
        <v>0,627860727201252+9,77153187044214i</v>
      </c>
      <c r="BJ266" s="20">
        <f t="shared" si="251"/>
        <v>19.817146366183621</v>
      </c>
      <c r="BK266" s="43">
        <f t="shared" si="256"/>
        <v>86.323566702850087</v>
      </c>
      <c r="BL266">
        <f t="shared" si="252"/>
        <v>12.321319739948757</v>
      </c>
      <c r="BM266" s="43">
        <f t="shared" si="253"/>
        <v>81.096369043861586</v>
      </c>
    </row>
    <row r="267" spans="14:65" x14ac:dyDescent="0.25">
      <c r="N267" s="9">
        <v>49</v>
      </c>
      <c r="O267" s="34">
        <f t="shared" si="254"/>
        <v>3090.295432513592</v>
      </c>
      <c r="P267" s="33" t="str">
        <f t="shared" si="206"/>
        <v>32,2315671197498</v>
      </c>
      <c r="Q267" s="4" t="str">
        <f t="shared" si="207"/>
        <v>1+7,2418290540827i</v>
      </c>
      <c r="R267" s="4">
        <f t="shared" si="219"/>
        <v>7.3105463577325285</v>
      </c>
      <c r="S267" s="4">
        <f t="shared" si="220"/>
        <v>1.4335774338325051</v>
      </c>
      <c r="T267" s="4" t="str">
        <f t="shared" si="208"/>
        <v>1+0,00873760448538613i</v>
      </c>
      <c r="U267" s="4">
        <f t="shared" si="221"/>
        <v>1.0000381721375156</v>
      </c>
      <c r="V267" s="4">
        <f t="shared" si="222"/>
        <v>8.7373821359674284E-3</v>
      </c>
      <c r="W267" t="str">
        <f t="shared" si="209"/>
        <v>1-0,0515142214557912i</v>
      </c>
      <c r="X267" s="4">
        <f t="shared" si="223"/>
        <v>1.0013259783967439</v>
      </c>
      <c r="Y267" s="4">
        <f t="shared" si="224"/>
        <v>-5.1468725852331323E-2</v>
      </c>
      <c r="Z267" t="str">
        <f t="shared" si="210"/>
        <v>0,999802687482227+0,0667823642485741i</v>
      </c>
      <c r="AA267" s="4">
        <f t="shared" si="225"/>
        <v>1.0020305873930759</v>
      </c>
      <c r="AB267" s="4">
        <f t="shared" si="226"/>
        <v>6.6696469603453865E-2</v>
      </c>
      <c r="AC267" s="47" t="str">
        <f t="shared" si="227"/>
        <v>0,122431221380875-4,4042801378913i</v>
      </c>
      <c r="AD267" s="20">
        <f t="shared" si="228"/>
        <v>12.880853376482479</v>
      </c>
      <c r="AE267" s="43">
        <f t="shared" si="229"/>
        <v>-88.407688428368601</v>
      </c>
      <c r="AF267" t="str">
        <f t="shared" si="211"/>
        <v>77,9756878975879</v>
      </c>
      <c r="AG267" t="str">
        <f t="shared" si="212"/>
        <v>1+7,40126497585647i</v>
      </c>
      <c r="AH267">
        <f t="shared" si="230"/>
        <v>7.4685154644574219</v>
      </c>
      <c r="AI267">
        <f t="shared" si="231"/>
        <v>1.436497567114732</v>
      </c>
      <c r="AJ267" t="str">
        <f t="shared" si="213"/>
        <v>1+0,00873760448538613i</v>
      </c>
      <c r="AK267">
        <f t="shared" si="232"/>
        <v>1.0000381721375156</v>
      </c>
      <c r="AL267">
        <f t="shared" si="233"/>
        <v>8.7373821359674284E-3</v>
      </c>
      <c r="AM267" t="str">
        <f t="shared" si="214"/>
        <v>1-0,0217623879262991i</v>
      </c>
      <c r="AN267">
        <f t="shared" si="234"/>
        <v>1.0002367727334638</v>
      </c>
      <c r="AO267">
        <f t="shared" si="235"/>
        <v>-2.1758953335495972E-2</v>
      </c>
      <c r="AP267" s="41" t="str">
        <f t="shared" si="236"/>
        <v>1,26345073025853-10,366750087105i</v>
      </c>
      <c r="AQ267">
        <f t="shared" si="237"/>
        <v>20.376886494629048</v>
      </c>
      <c r="AR267" s="43">
        <f t="shared" si="238"/>
        <v>-83.05132894884693</v>
      </c>
      <c r="AS267" t="str">
        <f t="shared" si="215"/>
        <v>-0,0000166666666666667</v>
      </c>
      <c r="AT267" t="str">
        <f t="shared" si="216"/>
        <v>0,000132947506469864i</v>
      </c>
      <c r="AU267">
        <f t="shared" si="239"/>
        <v>1.32947506469864E-4</v>
      </c>
      <c r="AV267">
        <f t="shared" si="240"/>
        <v>1.5707963267948966</v>
      </c>
      <c r="AW267" t="str">
        <f t="shared" si="217"/>
        <v>1+0,0497575119045695i</v>
      </c>
      <c r="AX267">
        <f t="shared" si="241"/>
        <v>1.001237139738101</v>
      </c>
      <c r="AY267">
        <f t="shared" si="242"/>
        <v>4.9716509414283148E-2</v>
      </c>
      <c r="AZ267" t="str">
        <f t="shared" si="218"/>
        <v>1+7,24871668107633i</v>
      </c>
      <c r="BA267">
        <f t="shared" si="243"/>
        <v>7.3173693034118665</v>
      </c>
      <c r="BB267">
        <f t="shared" si="244"/>
        <v>1.4337061890423606</v>
      </c>
      <c r="BC267" s="41" t="str">
        <f t="shared" si="245"/>
        <v>-0,900252553661957+0,17015708956658i</v>
      </c>
      <c r="BD267">
        <f t="shared" si="246"/>
        <v>-0.76026846637465151</v>
      </c>
      <c r="BE267" s="43">
        <f t="shared" si="247"/>
        <v>169.29676753235177</v>
      </c>
      <c r="BF267" s="41" t="str">
        <f t="shared" si="248"/>
        <v>0,639200470203394+3,98579698148153i</v>
      </c>
      <c r="BG267" s="20">
        <f t="shared" si="249"/>
        <v>12.120584910107826</v>
      </c>
      <c r="BH267" s="43">
        <f t="shared" si="250"/>
        <v>80.889079103983178</v>
      </c>
      <c r="BI267" s="41" t="str">
        <f t="shared" si="255"/>
        <v>0,62655127674457+9,54767833816315i</v>
      </c>
      <c r="BJ267" s="20">
        <f t="shared" si="251"/>
        <v>19.616618028254397</v>
      </c>
      <c r="BK267" s="43">
        <f t="shared" si="256"/>
        <v>86.245438583504836</v>
      </c>
      <c r="BL267">
        <f t="shared" si="252"/>
        <v>12.120584910107826</v>
      </c>
      <c r="BM267" s="43">
        <f t="shared" si="253"/>
        <v>80.889079103983178</v>
      </c>
    </row>
    <row r="268" spans="14:65" x14ac:dyDescent="0.25">
      <c r="N268" s="9">
        <v>50</v>
      </c>
      <c r="O268" s="34">
        <f t="shared" si="254"/>
        <v>3162.2776601683804</v>
      </c>
      <c r="P268" s="33" t="str">
        <f t="shared" si="206"/>
        <v>32,2315671197498</v>
      </c>
      <c r="Q268" s="4" t="str">
        <f t="shared" si="207"/>
        <v>1+7,41051292233798i</v>
      </c>
      <c r="R268" s="4">
        <f t="shared" si="219"/>
        <v>7.4776802400302058</v>
      </c>
      <c r="S268" s="4">
        <f t="shared" si="220"/>
        <v>1.4366631609387193</v>
      </c>
      <c r="T268" s="4" t="str">
        <f t="shared" si="208"/>
        <v>1+0,0089411294392165i</v>
      </c>
      <c r="U268" s="4">
        <f t="shared" si="221"/>
        <v>1.00003997109898</v>
      </c>
      <c r="V268" s="4">
        <f t="shared" si="222"/>
        <v>8.9408911880361659E-3</v>
      </c>
      <c r="W268" t="str">
        <f t="shared" si="209"/>
        <v>1-0,0527141418185099i</v>
      </c>
      <c r="X268" s="4">
        <f t="shared" si="223"/>
        <v>1.0013884265097446</v>
      </c>
      <c r="Y268" s="4">
        <f t="shared" si="224"/>
        <v>-5.2665396050878562E-2</v>
      </c>
      <c r="Z268" t="str">
        <f t="shared" si="210"/>
        <v>0,999793388429752+0,0683379253435065i</v>
      </c>
      <c r="AA268" s="4">
        <f t="shared" si="225"/>
        <v>1.0021261854617409</v>
      </c>
      <c r="AB268" s="4">
        <f t="shared" si="226"/>
        <v>6.8245898090173826E-2</v>
      </c>
      <c r="AC268" s="47" t="str">
        <f t="shared" si="227"/>
        <v>0,0954553763997622-4,30631088091055i</v>
      </c>
      <c r="AD268" s="20">
        <f t="shared" si="228"/>
        <v>12.684240960850259</v>
      </c>
      <c r="AE268" s="43">
        <f t="shared" si="229"/>
        <v>-88.730167223299759</v>
      </c>
      <c r="AF268" t="str">
        <f t="shared" si="211"/>
        <v>77,9756878975879</v>
      </c>
      <c r="AG268" t="str">
        <f t="shared" si="212"/>
        <v>1+7,5736625838069i</v>
      </c>
      <c r="AH268">
        <f t="shared" si="230"/>
        <v>7.6393955869137073</v>
      </c>
      <c r="AI268">
        <f t="shared" si="231"/>
        <v>1.4395191785292425</v>
      </c>
      <c r="AJ268" t="str">
        <f t="shared" si="213"/>
        <v>1+0,0089411294392165i</v>
      </c>
      <c r="AK268">
        <f t="shared" si="232"/>
        <v>1.00003997109898</v>
      </c>
      <c r="AL268">
        <f t="shared" si="233"/>
        <v>8.9408911880361659E-3</v>
      </c>
      <c r="AM268" t="str">
        <f t="shared" si="214"/>
        <v>1-0,0222692990602772i</v>
      </c>
      <c r="AN268">
        <f t="shared" si="234"/>
        <v>1.0002479301056495</v>
      </c>
      <c r="AO268">
        <f t="shared" si="235"/>
        <v>-2.2265618879191918E-2</v>
      </c>
      <c r="AP268" s="41" t="str">
        <f t="shared" si="236"/>
        <v>1,20150224245245-10,1390457726401i</v>
      </c>
      <c r="AQ268">
        <f t="shared" si="237"/>
        <v>20.180504710460795</v>
      </c>
      <c r="AR268" s="43">
        <f t="shared" si="238"/>
        <v>-83.241824117729152</v>
      </c>
      <c r="AS268" t="str">
        <f t="shared" si="215"/>
        <v>-0,0000166666666666667</v>
      </c>
      <c r="AT268" t="str">
        <f t="shared" si="216"/>
        <v>0,000136044251711812i</v>
      </c>
      <c r="AU268">
        <f t="shared" si="239"/>
        <v>1.36044251711812E-4</v>
      </c>
      <c r="AV268">
        <f t="shared" si="240"/>
        <v>1.5707963267948966</v>
      </c>
      <c r="AW268" t="str">
        <f t="shared" si="217"/>
        <v>1+0,0509165132452721i</v>
      </c>
      <c r="AX268">
        <f t="shared" si="241"/>
        <v>1.0012954066213706</v>
      </c>
      <c r="AY268">
        <f t="shared" si="242"/>
        <v>5.0872581354650177E-2</v>
      </c>
      <c r="AZ268" t="str">
        <f t="shared" si="218"/>
        <v>1+7,417560982774i</v>
      </c>
      <c r="BA268">
        <f t="shared" si="243"/>
        <v>7.4846650515017163</v>
      </c>
      <c r="BB268">
        <f t="shared" si="244"/>
        <v>1.4367890912743235</v>
      </c>
      <c r="BC268" s="41" t="str">
        <f t="shared" si="245"/>
        <v>-0,900147782614579+0,1683415440457i</v>
      </c>
      <c r="BD268">
        <f t="shared" si="246"/>
        <v>-0.76442601219991557</v>
      </c>
      <c r="BE268" s="43">
        <f t="shared" si="247"/>
        <v>169.40716677589825</v>
      </c>
      <c r="BF268" s="41" t="str">
        <f t="shared" si="248"/>
        <v>0,639007077428394+3,89238529615126i</v>
      </c>
      <c r="BG268" s="20">
        <f t="shared" si="249"/>
        <v>11.919814948650334</v>
      </c>
      <c r="BH268" s="43">
        <f t="shared" si="250"/>
        <v>80.676999552598488</v>
      </c>
      <c r="BI268" s="41" t="str">
        <f t="shared" si="255"/>
        <v>0,625293041166245+9,32890231273852i</v>
      </c>
      <c r="BJ268" s="20">
        <f t="shared" si="251"/>
        <v>19.416078698260876</v>
      </c>
      <c r="BK268" s="43">
        <f t="shared" si="256"/>
        <v>86.165342658169095</v>
      </c>
      <c r="BL268">
        <f t="shared" si="252"/>
        <v>11.919814948650334</v>
      </c>
      <c r="BM268" s="43">
        <f t="shared" si="253"/>
        <v>80.676999552598488</v>
      </c>
    </row>
    <row r="269" spans="14:65" x14ac:dyDescent="0.25">
      <c r="N269" s="9">
        <v>51</v>
      </c>
      <c r="O269" s="34">
        <f t="shared" si="254"/>
        <v>3235.9365692962833</v>
      </c>
      <c r="P269" s="33" t="str">
        <f t="shared" si="206"/>
        <v>32,2315671197498</v>
      </c>
      <c r="Q269" s="4" t="str">
        <f t="shared" si="207"/>
        <v>1+7,58312594263442i</v>
      </c>
      <c r="R269" s="4">
        <f t="shared" si="219"/>
        <v>7.6487776187999579</v>
      </c>
      <c r="S269" s="4">
        <f t="shared" si="220"/>
        <v>1.4396811334976982</v>
      </c>
      <c r="T269" s="4" t="str">
        <f t="shared" si="208"/>
        <v>1+0,00914939509822538i</v>
      </c>
      <c r="U269" s="4">
        <f t="shared" si="221"/>
        <v>1.0000418548394179</v>
      </c>
      <c r="V269" s="4">
        <f t="shared" si="222"/>
        <v>9.1491398080632211E-3</v>
      </c>
      <c r="W269" t="str">
        <f t="shared" si="209"/>
        <v>1-0,053942011916975i</v>
      </c>
      <c r="X269" s="4">
        <f t="shared" si="223"/>
        <v>1.0014538135379241</v>
      </c>
      <c r="Y269" s="4">
        <f t="shared" si="224"/>
        <v>-5.3889783980282241E-2</v>
      </c>
      <c r="Z269" t="str">
        <f t="shared" si="210"/>
        <v>0,999783651126436+0,0699297201110155i</v>
      </c>
      <c r="AA269" s="4">
        <f t="shared" si="225"/>
        <v>1.0022262792476118</v>
      </c>
      <c r="AB269" s="4">
        <f t="shared" si="226"/>
        <v>6.9831122929590719E-2</v>
      </c>
      <c r="AC269" s="47" t="str">
        <f t="shared" si="227"/>
        <v>0,0696591788961683-4,21030221115828i</v>
      </c>
      <c r="AD269" s="20">
        <f t="shared" si="228"/>
        <v>12.487454056164244</v>
      </c>
      <c r="AE269" s="43">
        <f t="shared" si="229"/>
        <v>-89.052131500318069</v>
      </c>
      <c r="AF269" t="str">
        <f t="shared" si="211"/>
        <v>77,9756878975879</v>
      </c>
      <c r="AG269" t="str">
        <f t="shared" si="212"/>
        <v>1+7,75007584790854i</v>
      </c>
      <c r="AH269">
        <f t="shared" si="230"/>
        <v>7.8143250283268406</v>
      </c>
      <c r="AI269">
        <f t="shared" si="231"/>
        <v>1.4424743412328012</v>
      </c>
      <c r="AJ269" t="str">
        <f t="shared" si="213"/>
        <v>1+0,00914939509822538i</v>
      </c>
      <c r="AK269">
        <f t="shared" si="232"/>
        <v>1.0000418548394179</v>
      </c>
      <c r="AL269">
        <f t="shared" si="233"/>
        <v>9.1491398080632211E-3</v>
      </c>
      <c r="AM269" t="str">
        <f t="shared" si="214"/>
        <v>1-0,022788017671386i</v>
      </c>
      <c r="AN269">
        <f t="shared" si="234"/>
        <v>1.0002596131751953</v>
      </c>
      <c r="AO269">
        <f t="shared" si="235"/>
        <v>-2.2784074341581757E-2</v>
      </c>
      <c r="AP269" s="41" t="str">
        <f t="shared" si="236"/>
        <v>1,14224842487104-9,91599290702242i</v>
      </c>
      <c r="AQ269">
        <f t="shared" si="237"/>
        <v>19.983973087643879</v>
      </c>
      <c r="AR269" s="43">
        <f t="shared" si="238"/>
        <v>-83.428916011261066</v>
      </c>
      <c r="AS269" t="str">
        <f t="shared" si="215"/>
        <v>-0,0000166666666666667</v>
      </c>
      <c r="AT269" t="str">
        <f t="shared" si="216"/>
        <v>0,000139213129416776i</v>
      </c>
      <c r="AU269">
        <f t="shared" si="239"/>
        <v>1.39213129416776E-4</v>
      </c>
      <c r="AV269">
        <f t="shared" si="240"/>
        <v>1.5707963267948966</v>
      </c>
      <c r="AW269" t="str">
        <f t="shared" si="217"/>
        <v>1+0,0521025111952571i</v>
      </c>
      <c r="AX269">
        <f t="shared" si="241"/>
        <v>1.0013564159043731</v>
      </c>
      <c r="AY269">
        <f t="shared" si="242"/>
        <v>5.2055440769545845E-2</v>
      </c>
      <c r="AZ269" t="str">
        <f t="shared" si="218"/>
        <v>1+7,59033817348778i</v>
      </c>
      <c r="BA269">
        <f t="shared" si="243"/>
        <v>7.6559280030513479</v>
      </c>
      <c r="BB269">
        <f t="shared" si="244"/>
        <v>1.4398042963521005</v>
      </c>
      <c r="BC269" s="41" t="str">
        <f t="shared" si="245"/>
        <v>-0,900038099994134+0,166614753846417i</v>
      </c>
      <c r="BD269">
        <f t="shared" si="246"/>
        <v>-0.76844581484916974</v>
      </c>
      <c r="BE269" s="43">
        <f t="shared" si="247"/>
        <v>169.51215244899035</v>
      </c>
      <c r="BF269" s="41" t="str">
        <f t="shared" si="248"/>
        <v>0,638802551510303+3,80103864947693i</v>
      </c>
      <c r="BG269" s="20">
        <f t="shared" si="249"/>
        <v>11.71900824131508</v>
      </c>
      <c r="BH269" s="43">
        <f t="shared" si="250"/>
        <v>80.460020948672309</v>
      </c>
      <c r="BI269" s="41" t="str">
        <f t="shared" si="255"/>
        <v>0,624083615304134+9,11508685573311i</v>
      </c>
      <c r="BJ269" s="20">
        <f t="shared" si="251"/>
        <v>19.215527272794702</v>
      </c>
      <c r="BK269" s="43">
        <f t="shared" si="256"/>
        <v>86.083236437729312</v>
      </c>
      <c r="BL269">
        <f t="shared" si="252"/>
        <v>11.71900824131508</v>
      </c>
      <c r="BM269" s="43">
        <f t="shared" si="253"/>
        <v>80.460020948672309</v>
      </c>
    </row>
    <row r="270" spans="14:65" x14ac:dyDescent="0.25">
      <c r="N270" s="9">
        <v>52</v>
      </c>
      <c r="O270" s="34">
        <f t="shared" si="254"/>
        <v>3311.3112148259115</v>
      </c>
      <c r="P270" s="33" t="str">
        <f t="shared" si="206"/>
        <v>32,2315671197498</v>
      </c>
      <c r="Q270" s="4" t="str">
        <f t="shared" si="207"/>
        <v>1+7,75975963668022i</v>
      </c>
      <c r="R270" s="4">
        <f t="shared" si="219"/>
        <v>7.8239292953765593</v>
      </c>
      <c r="S270" s="4">
        <f t="shared" si="220"/>
        <v>1.4426327316567522</v>
      </c>
      <c r="T270" s="4" t="str">
        <f t="shared" si="208"/>
        <v>1+0,00936251188762195i</v>
      </c>
      <c r="U270" s="4">
        <f t="shared" si="221"/>
        <v>1.0000438273540044</v>
      </c>
      <c r="V270" s="4">
        <f t="shared" si="222"/>
        <v>9.3622383399322353E-3</v>
      </c>
      <c r="W270" t="str">
        <f t="shared" si="209"/>
        <v>1-0,0551984827841656i</v>
      </c>
      <c r="X270" s="4">
        <f t="shared" si="223"/>
        <v>1.001522277586312</v>
      </c>
      <c r="Y270" s="4">
        <f t="shared" si="224"/>
        <v>-5.5142524134811154E-2</v>
      </c>
      <c r="Z270" t="str">
        <f t="shared" si="210"/>
        <v>0,999773454918152+0,0715585925417569i</v>
      </c>
      <c r="AA270" s="4">
        <f t="shared" si="225"/>
        <v>1.0023310796964919</v>
      </c>
      <c r="AB270" s="4">
        <f t="shared" si="226"/>
        <v>7.1452956991157182E-2</v>
      </c>
      <c r="AC270" s="47" t="str">
        <f>(IMDIV(IMPRODUCT(P270,T270,W270),IMPRODUCT(Q270,Z270)))</f>
        <v>0,0449935716816273-4,11622410558798i</v>
      </c>
      <c r="AD270" s="20">
        <f t="shared" si="228"/>
        <v>12.29049910648234</v>
      </c>
      <c r="AE270" s="43">
        <f t="shared" si="229"/>
        <v>-89.373736941633283</v>
      </c>
      <c r="AF270" t="str">
        <f t="shared" si="211"/>
        <v>77,9756878975879</v>
      </c>
      <c r="AG270" t="str">
        <f t="shared" si="212"/>
        <v>1+7,93059830480916i</v>
      </c>
      <c r="AH270">
        <f t="shared" si="230"/>
        <v>7.9933966167232011</v>
      </c>
      <c r="AI270">
        <f t="shared" si="231"/>
        <v>1.4453644155230319</v>
      </c>
      <c r="AJ270" t="str">
        <f t="shared" si="213"/>
        <v>1+0,00936251188762195i</v>
      </c>
      <c r="AK270">
        <f t="shared" si="232"/>
        <v>1.0000438273540044</v>
      </c>
      <c r="AL270">
        <f t="shared" si="233"/>
        <v>9.3622383399322353E-3</v>
      </c>
      <c r="AM270" t="str">
        <f t="shared" si="214"/>
        <v>1-0,0233188187910993i</v>
      </c>
      <c r="AN270">
        <f t="shared" si="234"/>
        <v>1.0002718467045906</v>
      </c>
      <c r="AO270">
        <f t="shared" si="235"/>
        <v>-2.331459349910504E-2</v>
      </c>
      <c r="AP270" s="41" t="str">
        <f t="shared" si="236"/>
        <v>1,08557602414829-9,69752000816043i</v>
      </c>
      <c r="AQ270">
        <f t="shared" si="237"/>
        <v>19.787298629242677</v>
      </c>
      <c r="AR270" s="43">
        <f t="shared" si="238"/>
        <v>-83.612691932750934</v>
      </c>
      <c r="AS270" t="str">
        <f t="shared" si="215"/>
        <v>-0,0000166666666666667</v>
      </c>
      <c r="AT270" t="str">
        <f t="shared" si="216"/>
        <v>0,000142455819765661i</v>
      </c>
      <c r="AU270">
        <f t="shared" si="239"/>
        <v>1.42455819765661E-4</v>
      </c>
      <c r="AV270">
        <f t="shared" si="240"/>
        <v>1.5707963267948966</v>
      </c>
      <c r="AW270" t="str">
        <f t="shared" si="217"/>
        <v>1+0,0533161345863363i</v>
      </c>
      <c r="AX270">
        <f t="shared" si="241"/>
        <v>1.0014202964825649</v>
      </c>
      <c r="AY270">
        <f t="shared" si="242"/>
        <v>5.3265701579132838E-2</v>
      </c>
      <c r="AZ270" t="str">
        <f t="shared" si="218"/>
        <v>1+7,76713986197117i</v>
      </c>
      <c r="BA270">
        <f t="shared" si="243"/>
        <v>7.8312490469542295</v>
      </c>
      <c r="BB270">
        <f t="shared" si="244"/>
        <v>1.4427531835603526</v>
      </c>
      <c r="BC270" s="41" t="str">
        <f t="shared" si="245"/>
        <v>-0,899923276836219+0,164975767724685i</v>
      </c>
      <c r="BD270">
        <f t="shared" si="246"/>
        <v>-0.77233600848684358</v>
      </c>
      <c r="BE270" s="43">
        <f t="shared" si="247"/>
        <v>169.61176840378388</v>
      </c>
      <c r="BF270" s="41" t="str">
        <f t="shared" si="248"/>
        <v>0,638586469481936+3,71170873432382i</v>
      </c>
      <c r="BG270" s="20">
        <f t="shared" si="249"/>
        <v>11.51816309799549</v>
      </c>
      <c r="BH270" s="43">
        <f t="shared" si="250"/>
        <v>80.238031462150616</v>
      </c>
      <c r="BI270" s="41" t="str">
        <f t="shared" si="255"/>
        <v>0,622920675465397+8,90611772093591i</v>
      </c>
      <c r="BJ270" s="20">
        <f t="shared" si="251"/>
        <v>19.014962620755835</v>
      </c>
      <c r="BK270" s="43">
        <f t="shared" si="256"/>
        <v>85.99907647103295</v>
      </c>
      <c r="BL270">
        <f t="shared" si="252"/>
        <v>11.51816309799549</v>
      </c>
      <c r="BM270" s="43">
        <f t="shared" si="253"/>
        <v>80.238031462150616</v>
      </c>
    </row>
    <row r="271" spans="14:65" x14ac:dyDescent="0.25">
      <c r="N271" s="9">
        <v>53</v>
      </c>
      <c r="O271" s="34">
        <f t="shared" si="254"/>
        <v>3388.4415613920314</v>
      </c>
      <c r="P271" s="33" t="str">
        <f t="shared" si="206"/>
        <v>32,2315671197498</v>
      </c>
      <c r="Q271" s="4" t="str">
        <f t="shared" si="207"/>
        <v>1+7,94050765799792i</v>
      </c>
      <c r="R271" s="4">
        <f t="shared" si="219"/>
        <v>8.0032282153343353</v>
      </c>
      <c r="S271" s="4">
        <f t="shared" si="220"/>
        <v>1.4455193145701064</v>
      </c>
      <c r="T271" s="4" t="str">
        <f t="shared" si="208"/>
        <v>1+0,0095805928047488i</v>
      </c>
      <c r="U271" s="4">
        <f t="shared" si="221"/>
        <v>1.0000458928261695</v>
      </c>
      <c r="V271" s="4">
        <f t="shared" si="222"/>
        <v>9.5802996938448397E-3</v>
      </c>
      <c r="W271" t="str">
        <f t="shared" si="209"/>
        <v>1-0,0564842206175666i</v>
      </c>
      <c r="X271" s="4">
        <f t="shared" si="223"/>
        <v>1.0015939632299977</v>
      </c>
      <c r="Y271" s="4">
        <f t="shared" si="224"/>
        <v>-5.6424264996983498E-2</v>
      </c>
      <c r="Z271" t="str">
        <f t="shared" si="210"/>
        <v>0,999762778177377+0,0732254062854538i</v>
      </c>
      <c r="AA271" s="4">
        <f t="shared" si="225"/>
        <v>1.0024408076064226</v>
      </c>
      <c r="AB271" s="4">
        <f t="shared" si="226"/>
        <v>7.3112230596513839E-2</v>
      </c>
      <c r="AC271" s="47" t="str">
        <f t="shared" si="227"/>
        <v>0,0214114130598004-4,02404625360631i</v>
      </c>
      <c r="AD271" s="20">
        <f t="shared" si="228"/>
        <v>12.093382233843224</v>
      </c>
      <c r="AE271" s="43">
        <f t="shared" si="229"/>
        <v>-89.695139681005301</v>
      </c>
      <c r="AF271" t="str">
        <f t="shared" si="211"/>
        <v>77,9756878975879</v>
      </c>
      <c r="AG271" t="str">
        <f t="shared" si="212"/>
        <v>1+8,11532566990485i</v>
      </c>
      <c r="AH271">
        <f t="shared" si="230"/>
        <v>8.1767053712737265</v>
      </c>
      <c r="AI271">
        <f t="shared" si="231"/>
        <v>1.4481907405372596</v>
      </c>
      <c r="AJ271" t="str">
        <f t="shared" si="213"/>
        <v>1+0,0095805928047488i</v>
      </c>
      <c r="AK271">
        <f t="shared" si="232"/>
        <v>1.0000458928261695</v>
      </c>
      <c r="AL271">
        <f t="shared" si="233"/>
        <v>9.5802996938448397E-3</v>
      </c>
      <c r="AM271" t="str">
        <f t="shared" si="214"/>
        <v>1-0,0238619838571967i</v>
      </c>
      <c r="AN271">
        <f t="shared" si="234"/>
        <v>1.0002846566221044</v>
      </c>
      <c r="AO271">
        <f t="shared" si="235"/>
        <v>-2.3857456444837329E-2</v>
      </c>
      <c r="AP271" s="41" t="str">
        <f t="shared" si="236"/>
        <v>1,03137620287534-9,48355506597236i</v>
      </c>
      <c r="AQ271">
        <f t="shared" si="237"/>
        <v>19.590488065770476</v>
      </c>
      <c r="AR271" s="43">
        <f t="shared" si="238"/>
        <v>-83.793238187988862</v>
      </c>
      <c r="AS271" t="str">
        <f t="shared" si="215"/>
        <v>-0,0000166666666666667</v>
      </c>
      <c r="AT271" t="str">
        <f t="shared" si="216"/>
        <v>0,000145774042075811i</v>
      </c>
      <c r="AU271">
        <f t="shared" si="239"/>
        <v>1.4577404207581101E-4</v>
      </c>
      <c r="AV271">
        <f t="shared" si="240"/>
        <v>1.5707963267948966</v>
      </c>
      <c r="AW271" t="str">
        <f t="shared" si="217"/>
        <v>1+0,0545580268976956i</v>
      </c>
      <c r="AX271">
        <f t="shared" si="241"/>
        <v>1.0014871832924122</v>
      </c>
      <c r="AY271">
        <f t="shared" si="242"/>
        <v>5.4503991290013994E-2</v>
      </c>
      <c r="AZ271" t="str">
        <f t="shared" si="218"/>
        <v>1+7,94805979081961i</v>
      </c>
      <c r="BA271">
        <f t="shared" si="243"/>
        <v>8.0107212183700067</v>
      </c>
      <c r="BB271">
        <f t="shared" si="244"/>
        <v>1.4456371111825108</v>
      </c>
      <c r="BC271" s="41" t="str">
        <f t="shared" si="245"/>
        <v>-0,899803073626375+0,163423678463627i</v>
      </c>
      <c r="BD271">
        <f t="shared" si="246"/>
        <v>-0.77610448451153924</v>
      </c>
      <c r="BE271" s="43">
        <f t="shared" si="247"/>
        <v>169.70605651070684</v>
      </c>
      <c r="BF271" s="41" t="str">
        <f t="shared" si="248"/>
        <v>0,638358385790228+3,62434831929299i</v>
      </c>
      <c r="BG271" s="20">
        <f t="shared" si="249"/>
        <v>11.317277749331673</v>
      </c>
      <c r="BH271" s="43">
        <f t="shared" si="250"/>
        <v>80.010916829701529</v>
      </c>
      <c r="BI271" s="41" t="str">
        <f t="shared" si="255"/>
        <v>0,621801976381237+8,70188329022065i</v>
      </c>
      <c r="BJ271" s="20">
        <f t="shared" si="251"/>
        <v>18.814383581258944</v>
      </c>
      <c r="BK271" s="43">
        <f t="shared" si="256"/>
        <v>85.912818322717982</v>
      </c>
      <c r="BL271">
        <f t="shared" si="252"/>
        <v>11.317277749331673</v>
      </c>
      <c r="BM271" s="43">
        <f t="shared" si="253"/>
        <v>80.010916829701529</v>
      </c>
    </row>
    <row r="272" spans="14:65" x14ac:dyDescent="0.25">
      <c r="N272" s="9">
        <v>54</v>
      </c>
      <c r="O272" s="34">
        <f t="shared" si="254"/>
        <v>3467.3685045253224</v>
      </c>
      <c r="P272" s="33" t="str">
        <f t="shared" si="206"/>
        <v>32,2315671197498</v>
      </c>
      <c r="Q272" s="4" t="str">
        <f t="shared" si="207"/>
        <v>1+8,12546584158094i</v>
      </c>
      <c r="R272" s="4">
        <f t="shared" si="219"/>
        <v>8.1867695181126638</v>
      </c>
      <c r="S272" s="4">
        <f t="shared" si="220"/>
        <v>1.4483422202233056</v>
      </c>
      <c r="T272" s="4" t="str">
        <f t="shared" si="208"/>
        <v>1+0,00980375347899487i</v>
      </c>
      <c r="U272" s="4">
        <f t="shared" si="221"/>
        <v>1.0000480556364664</v>
      </c>
      <c r="V272" s="4">
        <f t="shared" si="222"/>
        <v>9.803439405817814E-3</v>
      </c>
      <c r="W272" t="str">
        <f t="shared" si="209"/>
        <v>1-0,057799907132396i</v>
      </c>
      <c r="X272" s="4">
        <f t="shared" si="223"/>
        <v>1.0016690218153468</v>
      </c>
      <c r="Y272" s="4">
        <f t="shared" si="224"/>
        <v>-5.7735669307468179E-2</v>
      </c>
      <c r="Z272" t="str">
        <f t="shared" si="210"/>
        <v>0,99975159825731+0,074931045108816i</v>
      </c>
      <c r="AA272" s="4">
        <f t="shared" si="225"/>
        <v>1.0025556940834486</v>
      </c>
      <c r="AB272" s="4">
        <f t="shared" si="226"/>
        <v>7.4809791821861815E-2</v>
      </c>
      <c r="AC272" s="47" t="str">
        <f t="shared" si="227"/>
        <v>-0,00113258283995588-3,93373812077501i</v>
      </c>
      <c r="AD272" s="20">
        <f t="shared" si="228"/>
        <v>11.896109248553874</v>
      </c>
      <c r="AE272" s="43">
        <f t="shared" si="229"/>
        <v>-90.016496323062938</v>
      </c>
      <c r="AF272" t="str">
        <f t="shared" si="211"/>
        <v>77,9756878975879</v>
      </c>
      <c r="AG272" t="str">
        <f t="shared" si="212"/>
        <v>1+8,30435588808975i</v>
      </c>
      <c r="AH272">
        <f t="shared" si="230"/>
        <v>8.364348552998667</v>
      </c>
      <c r="AI272">
        <f t="shared" si="231"/>
        <v>1.4509546341178439</v>
      </c>
      <c r="AJ272" t="str">
        <f t="shared" si="213"/>
        <v>1+0,00980375347899487i</v>
      </c>
      <c r="AK272">
        <f t="shared" si="232"/>
        <v>1.0000480556364664</v>
      </c>
      <c r="AL272">
        <f t="shared" si="233"/>
        <v>9.803439405817814E-3</v>
      </c>
      <c r="AM272" t="str">
        <f t="shared" si="214"/>
        <v>1-0,0244178008629859i</v>
      </c>
      <c r="AN272">
        <f t="shared" si="234"/>
        <v>1.0002980700766069</v>
      </c>
      <c r="AO272">
        <f t="shared" si="235"/>
        <v>-2.4412949731310269E-2</v>
      </c>
      <c r="AP272" s="41" t="str">
        <f t="shared" si="236"/>
        <v>0,979544397657297-9,27402568406536i</v>
      </c>
      <c r="AQ272">
        <f t="shared" si="237"/>
        <v>19.393547866864818</v>
      </c>
      <c r="AR272" s="43">
        <f t="shared" si="238"/>
        <v>-83.970640082304541</v>
      </c>
      <c r="AS272" t="str">
        <f t="shared" si="215"/>
        <v>-0,0000166666666666667</v>
      </c>
      <c r="AT272" t="str">
        <f t="shared" si="216"/>
        <v>0,000149169555712617i</v>
      </c>
      <c r="AU272">
        <f t="shared" si="239"/>
        <v>1.49169555712617E-4</v>
      </c>
      <c r="AV272">
        <f t="shared" si="240"/>
        <v>1.5707963267948966</v>
      </c>
      <c r="AW272" t="str">
        <f t="shared" si="217"/>
        <v>1+0,0558288465970768i</v>
      </c>
      <c r="AX272">
        <f t="shared" si="241"/>
        <v>1.0015572175928642</v>
      </c>
      <c r="AY272">
        <f t="shared" si="242"/>
        <v>5.5770951261209296E-2</v>
      </c>
      <c r="AZ272" t="str">
        <f t="shared" si="218"/>
        <v>1+8,13319388617414i</v>
      </c>
      <c r="BA272">
        <f t="shared" si="243"/>
        <v>8.1944397483964941</v>
      </c>
      <c r="BB272">
        <f t="shared" si="244"/>
        <v>1.4484574163270243</v>
      </c>
      <c r="BC272" s="41" t="str">
        <f t="shared" si="245"/>
        <v>-0,899677239825867+0,161957622214628i</v>
      </c>
      <c r="BD272">
        <f t="shared" si="246"/>
        <v>-0.77975890540116544</v>
      </c>
      <c r="BE272" s="43">
        <f t="shared" si="247"/>
        <v>169.79505663326498</v>
      </c>
      <c r="BF272" s="41" t="str">
        <f t="shared" si="248"/>
        <v>0,638117831459085+3,53891122427293i</v>
      </c>
      <c r="BG272" s="20">
        <f t="shared" si="249"/>
        <v>11.116350343152702</v>
      </c>
      <c r="BH272" s="43">
        <f t="shared" si="250"/>
        <v>79.77856031020201</v>
      </c>
      <c r="BI272" s="41" t="str">
        <f t="shared" si="255"/>
        <v>0,620725348177406+8,50227451101236i</v>
      </c>
      <c r="BJ272" s="20">
        <f t="shared" si="251"/>
        <v>18.613788961463651</v>
      </c>
      <c r="BK272" s="43">
        <f t="shared" si="256"/>
        <v>85.824416550960422</v>
      </c>
      <c r="BL272">
        <f t="shared" si="252"/>
        <v>11.116350343152702</v>
      </c>
      <c r="BM272" s="43">
        <f t="shared" si="253"/>
        <v>79.77856031020201</v>
      </c>
    </row>
    <row r="273" spans="14:65" x14ac:dyDescent="0.25">
      <c r="N273" s="9">
        <v>55</v>
      </c>
      <c r="O273" s="34">
        <f t="shared" si="254"/>
        <v>3548.1338923357539</v>
      </c>
      <c r="P273" s="33" t="str">
        <f t="shared" si="206"/>
        <v>32,2315671197498</v>
      </c>
      <c r="Q273" s="4" t="str">
        <f t="shared" si="207"/>
        <v>1+8,31473225470638i</v>
      </c>
      <c r="R273" s="4">
        <f t="shared" si="219"/>
        <v>8.3746505877830284</v>
      </c>
      <c r="S273" s="4">
        <f t="shared" si="220"/>
        <v>1.4511027653007988</v>
      </c>
      <c r="T273" s="4" t="str">
        <f t="shared" si="208"/>
        <v>1+0,0100321122331035i</v>
      </c>
      <c r="U273" s="4">
        <f t="shared" si="221"/>
        <v>1.0000503203718589</v>
      </c>
      <c r="V273" s="4">
        <f t="shared" si="222"/>
        <v>1.0031775698545593E-2</v>
      </c>
      <c r="W273" t="str">
        <f t="shared" si="209"/>
        <v>1-0,0591462399230589i</v>
      </c>
      <c r="X273" s="4">
        <f t="shared" si="223"/>
        <v>1.0017476117750599</v>
      </c>
      <c r="Y273" s="4">
        <f t="shared" si="224"/>
        <v>-5.9077414337350094E-2</v>
      </c>
      <c r="Z273" t="str">
        <f t="shared" si="210"/>
        <v>0,999739891443844+0,0766764133641241i</v>
      </c>
      <c r="AA273" s="4">
        <f t="shared" si="225"/>
        <v>1.0026759810180632</v>
      </c>
      <c r="AB273" s="4">
        <f t="shared" si="226"/>
        <v>7.6546506800150682E-2</v>
      </c>
      <c r="AC273" s="47" t="str">
        <f t="shared" si="227"/>
        <v>-0,0226819050938535-3,84526900793402i</v>
      </c>
      <c r="AD273" s="20">
        <f t="shared" si="228"/>
        <v>11.698685659064241</v>
      </c>
      <c r="AE273" s="43">
        <f t="shared" si="229"/>
        <v>-90.337963965143942</v>
      </c>
      <c r="AF273" t="str">
        <f t="shared" si="211"/>
        <v>77,9756878975879</v>
      </c>
      <c r="AG273" t="str">
        <f t="shared" si="212"/>
        <v>1+8,49778918568762i</v>
      </c>
      <c r="AH273">
        <f t="shared" si="230"/>
        <v>8.5564257166406499</v>
      </c>
      <c r="AI273">
        <f t="shared" si="231"/>
        <v>1.4536573927177168</v>
      </c>
      <c r="AJ273" t="str">
        <f t="shared" si="213"/>
        <v>1+0,0100321122331035i</v>
      </c>
      <c r="AK273">
        <f t="shared" si="232"/>
        <v>1.0000503203718589</v>
      </c>
      <c r="AL273">
        <f t="shared" si="233"/>
        <v>1.0031775698545593E-2</v>
      </c>
      <c r="AM273" t="str">
        <f t="shared" si="214"/>
        <v>1-0,0249865645100003i</v>
      </c>
      <c r="AN273">
        <f t="shared" si="234"/>
        <v>1.000312115494965</v>
      </c>
      <c r="AO273">
        <f t="shared" si="235"/>
        <v>-2.498136651635038E-2</v>
      </c>
      <c r="AP273" s="41" t="str">
        <f t="shared" si="236"/>
        <v>0,929980178950891-9,0688592110154i</v>
      </c>
      <c r="AQ273">
        <f t="shared" si="237"/>
        <v>19.196484252627918</v>
      </c>
      <c r="AR273" s="43">
        <f t="shared" si="238"/>
        <v>-84.144981920024165</v>
      </c>
      <c r="AS273" t="str">
        <f t="shared" si="215"/>
        <v>-0,0000166666666666667</v>
      </c>
      <c r="AT273" t="str">
        <f t="shared" si="216"/>
        <v>0,000152644161022354i</v>
      </c>
      <c r="AU273">
        <f t="shared" si="239"/>
        <v>1.5264416102235399E-4</v>
      </c>
      <c r="AV273">
        <f t="shared" si="240"/>
        <v>1.5707963267948966</v>
      </c>
      <c r="AW273" t="str">
        <f t="shared" si="217"/>
        <v>1+0,0571292674899056i</v>
      </c>
      <c r="AX273">
        <f t="shared" si="241"/>
        <v>1.0016305472597835</v>
      </c>
      <c r="AY273">
        <f t="shared" si="242"/>
        <v>5.7067236972782043E-2</v>
      </c>
      <c r="AZ273" t="str">
        <f t="shared" si="218"/>
        <v>1+8,32264030858263i</v>
      </c>
      <c r="BA273">
        <f t="shared" si="243"/>
        <v>8.3825021148845753</v>
      </c>
      <c r="BB273">
        <f t="shared" si="244"/>
        <v>1.4512154147966627</v>
      </c>
      <c r="BC273" s="41" t="str">
        <f t="shared" si="245"/>
        <v>-0,899545513377308+0,160576777849047i</v>
      </c>
      <c r="BD273">
        <f t="shared" si="246"/>
        <v>-0.78330671830031939</v>
      </c>
      <c r="BE273" s="43">
        <f t="shared" si="247"/>
        <v>169.87880660516254</v>
      </c>
      <c r="BF273" s="41" t="str">
        <f t="shared" si="248"/>
        <v>0,637864313218872+3,45535229658041i</v>
      </c>
      <c r="BG273" s="20">
        <f t="shared" si="249"/>
        <v>10.915378940763919</v>
      </c>
      <c r="BH273" s="43">
        <f t="shared" si="250"/>
        <v>79.54084264001861</v>
      </c>
      <c r="BI273" s="41" t="str">
        <f t="shared" si="255"/>
        <v>0,619688693366404+8,30718483531879i</v>
      </c>
      <c r="BJ273" s="20">
        <f t="shared" si="251"/>
        <v>18.413177534327595</v>
      </c>
      <c r="BK273" s="43">
        <f t="shared" si="256"/>
        <v>85.733824685138387</v>
      </c>
      <c r="BL273">
        <f t="shared" si="252"/>
        <v>10.915378940763919</v>
      </c>
      <c r="BM273" s="43">
        <f t="shared" si="253"/>
        <v>79.54084264001861</v>
      </c>
    </row>
    <row r="274" spans="14:65" x14ac:dyDescent="0.25">
      <c r="N274" s="9">
        <v>56</v>
      </c>
      <c r="O274" s="34">
        <f t="shared" si="254"/>
        <v>3630.7805477010188</v>
      </c>
      <c r="P274" s="33" t="str">
        <f t="shared" si="206"/>
        <v>32,2315671197498</v>
      </c>
      <c r="Q274" s="4" t="str">
        <f t="shared" si="207"/>
        <v>1+8,50840724893182i</v>
      </c>
      <c r="R274" s="4">
        <f t="shared" si="219"/>
        <v>8.566971104986612</v>
      </c>
      <c r="S274" s="4">
        <f t="shared" si="220"/>
        <v>1.4538022450935792</v>
      </c>
      <c r="T274" s="4" t="str">
        <f t="shared" si="208"/>
        <v>1+0,0102657901459088i</v>
      </c>
      <c r="U274" s="4">
        <f t="shared" si="221"/>
        <v>1.0000526918354453</v>
      </c>
      <c r="V274" s="4">
        <f t="shared" si="222"/>
        <v>1.0265429543659275E-2</v>
      </c>
      <c r="W274" t="str">
        <f t="shared" si="209"/>
        <v>1-0,0605239328330225i</v>
      </c>
      <c r="X274" s="4">
        <f t="shared" si="223"/>
        <v>1.0018298989576904</v>
      </c>
      <c r="Y274" s="4">
        <f t="shared" si="224"/>
        <v>-6.0450192162546282E-2</v>
      </c>
      <c r="Z274" t="str">
        <f t="shared" si="210"/>
        <v>0,999727632905257+0,0784624364687308i</v>
      </c>
      <c r="AA274" s="4">
        <f t="shared" si="225"/>
        <v>1.0028019215831998</v>
      </c>
      <c r="AB274" s="4">
        <f t="shared" si="226"/>
        <v>7.8323260022593127E-2</v>
      </c>
      <c r="AC274" s="47" t="str">
        <f t="shared" si="227"/>
        <v>-0,0432783042468304-3,75860810599147i</v>
      </c>
      <c r="AD274" s="20">
        <f t="shared" si="228"/>
        <v>11.501116681431498</v>
      </c>
      <c r="AE274" s="43">
        <f t="shared" si="229"/>
        <v>-90.659700221434221</v>
      </c>
      <c r="AF274" t="str">
        <f t="shared" si="211"/>
        <v>77,9756878975879</v>
      </c>
      <c r="AG274" t="str">
        <f t="shared" si="212"/>
        <v>1+8,69572812359335i</v>
      </c>
      <c r="AH274">
        <f t="shared" si="230"/>
        <v>8.7530387637352725</v>
      </c>
      <c r="AI274">
        <f t="shared" si="231"/>
        <v>1.4563002913431597</v>
      </c>
      <c r="AJ274" t="str">
        <f t="shared" si="213"/>
        <v>1+0,0102657901459088i</v>
      </c>
      <c r="AK274">
        <f t="shared" si="232"/>
        <v>1.0000526918354453</v>
      </c>
      <c r="AL274">
        <f t="shared" si="233"/>
        <v>1.0265429543659275E-2</v>
      </c>
      <c r="AM274" t="str">
        <f t="shared" si="214"/>
        <v>1-0,0255685763642544i</v>
      </c>
      <c r="AN274">
        <f t="shared" si="234"/>
        <v>1.0003268226421276</v>
      </c>
      <c r="AO274">
        <f t="shared" si="235"/>
        <v>-2.5563006711986681E-2</v>
      </c>
      <c r="AP274" s="41" t="str">
        <f t="shared" si="236"/>
        <v>0,882587112960056-8,86798286181305i</v>
      </c>
      <c r="AQ274">
        <f t="shared" si="237"/>
        <v>18.999303204637432</v>
      </c>
      <c r="AR274" s="43">
        <f t="shared" si="238"/>
        <v>-84.316347006156079</v>
      </c>
      <c r="AS274" t="str">
        <f t="shared" si="215"/>
        <v>-0,0000166666666666667</v>
      </c>
      <c r="AT274" t="str">
        <f t="shared" si="216"/>
        <v>0,00015619970028675i</v>
      </c>
      <c r="AU274">
        <f t="shared" si="239"/>
        <v>1.5619970028674999E-4</v>
      </c>
      <c r="AV274">
        <f t="shared" si="240"/>
        <v>1.5707963267948966</v>
      </c>
      <c r="AW274" t="str">
        <f t="shared" si="217"/>
        <v>1+0,0584599790765533i</v>
      </c>
      <c r="AX274">
        <f t="shared" si="241"/>
        <v>1.0017073270939127</v>
      </c>
      <c r="AY274">
        <f t="shared" si="242"/>
        <v>5.8393518296932595E-2</v>
      </c>
      <c r="AZ274" t="str">
        <f t="shared" si="218"/>
        <v>1+8,51649950504597i</v>
      </c>
      <c r="BA274">
        <f t="shared" si="243"/>
        <v>8.5750080944246498</v>
      </c>
      <c r="BB274">
        <f t="shared" si="244"/>
        <v>1.453912400997744</v>
      </c>
      <c r="BC274" s="41" t="str">
        <f t="shared" si="245"/>
        <v>-0,89940762018938+0,159280366319375i</v>
      </c>
      <c r="BD274">
        <f t="shared" si="246"/>
        <v>-0.78675516835865644</v>
      </c>
      <c r="BE274" s="43">
        <f t="shared" si="247"/>
        <v>169.95734220956868</v>
      </c>
      <c r="BF274" s="41" t="str">
        <f t="shared" si="248"/>
        <v>0,637597312601767+3,37362738768018i</v>
      </c>
      <c r="BG274" s="20">
        <f t="shared" si="249"/>
        <v>10.714361513072832</v>
      </c>
      <c r="BH274" s="43">
        <f t="shared" si="250"/>
        <v>79.297641988134444</v>
      </c>
      <c r="BI274" s="41" t="str">
        <f t="shared" si="255"/>
        <v>0,618689983866303+8,11651016028452i</v>
      </c>
      <c r="BJ274" s="20">
        <f t="shared" si="251"/>
        <v>18.212548036278775</v>
      </c>
      <c r="BK274" s="43">
        <f t="shared" si="256"/>
        <v>85.640995203412587</v>
      </c>
      <c r="BL274">
        <f t="shared" si="252"/>
        <v>10.714361513072832</v>
      </c>
      <c r="BM274" s="43">
        <f t="shared" si="253"/>
        <v>79.297641988134444</v>
      </c>
    </row>
    <row r="275" spans="14:65" x14ac:dyDescent="0.25">
      <c r="N275" s="9">
        <v>57</v>
      </c>
      <c r="O275" s="34">
        <f t="shared" si="254"/>
        <v>3715.352290971724</v>
      </c>
      <c r="P275" s="33" t="str">
        <f t="shared" ref="P275:P338" si="257">COMPLEX(Adc,0)</f>
        <v>32,2315671197498</v>
      </c>
      <c r="Q275" s="4" t="str">
        <f t="shared" ref="Q275:Q338" si="258">IMSUM(COMPLEX(1,0),IMDIV(COMPLEX(0,2*PI()*O275),COMPLEX(wp_lf,0)))</f>
        <v>1+8,7065935133027i</v>
      </c>
      <c r="R275" s="4">
        <f t="shared" si="219"/>
        <v>8.7638331000701211</v>
      </c>
      <c r="S275" s="4">
        <f t="shared" si="220"/>
        <v>1.4564419334438898</v>
      </c>
      <c r="T275" s="4" t="str">
        <f t="shared" ref="T275:T338" si="259">IMSUM(COMPLEX(1,0),IMDIV(COMPLEX(0,2*PI()*O275),COMPLEX(wz_esr,0)))</f>
        <v>1+0,0105049111165333i</v>
      </c>
      <c r="U275" s="4">
        <f t="shared" si="221"/>
        <v>1.0000551750566398</v>
      </c>
      <c r="V275" s="4">
        <f t="shared" si="222"/>
        <v>1.050452472541278E-2</v>
      </c>
      <c r="W275" t="str">
        <f t="shared" ref="W275:W338" si="260">IMSUB(COMPLEX(1,0),IMDIV(COMPLEX(0,2*PI()*O275),COMPLEX(wz_rhp,0)))</f>
        <v>1-0,061933716333303i</v>
      </c>
      <c r="X275" s="4">
        <f t="shared" si="223"/>
        <v>1.0019160569722665</v>
      </c>
      <c r="Y275" s="4">
        <f t="shared" si="224"/>
        <v>-6.1854709940128427E-2</v>
      </c>
      <c r="Z275" t="str">
        <f t="shared" ref="Z275:Z338" si="261">IMSUM(COMPLEX(1,0),IMDIV(COMPLEX(0,2*PI()*O275),COMPLEX(Q*(wsl/2),0)),IMDIV(IMPOWER(COMPLEX(0,2*PI()*O275),2),IMPOWER(COMPLEX(wsl/2,0),2)))</f>
        <v>0,999714796639545+0,0802900613957261i</v>
      </c>
      <c r="AA275" s="4">
        <f t="shared" si="225"/>
        <v>1.0029337807547296</v>
      </c>
      <c r="AB275" s="4">
        <f t="shared" si="226"/>
        <v>8.0140954638959955E-2</v>
      </c>
      <c r="AC275" s="47" t="str">
        <f t="shared" si="227"/>
        <v>-0,0629618496918831-3,67372454661834i</v>
      </c>
      <c r="AD275" s="20">
        <f t="shared" si="228"/>
        <v>11.303407248377837</v>
      </c>
      <c r="AE275" s="43">
        <f t="shared" si="229"/>
        <v>-90.981863249188478</v>
      </c>
      <c r="AF275" t="str">
        <f t="shared" ref="AF275:AF338" si="262">COMPLEX($B$72,0)</f>
        <v>77,9756878975879</v>
      </c>
      <c r="AG275" t="str">
        <f t="shared" ref="AG275:AG338" si="263">IMSUM(COMPLEX(1,0),IMDIV(COMPLEX(0,2*PI()*O275),COMPLEX(wp_lf_DCM,0)))</f>
        <v>1+8,89827765165174i</v>
      </c>
      <c r="AH275">
        <f t="shared" si="230"/>
        <v>8.9542919969076742</v>
      </c>
      <c r="AI275">
        <f t="shared" si="231"/>
        <v>1.4588845835309852</v>
      </c>
      <c r="AJ275" t="str">
        <f t="shared" ref="AJ275:AJ338" si="264">IMSUM(COMPLEX(1,0),IMDIV(COMPLEX(0,2*PI()*O275),COMPLEX(wz1_dcm,0)))</f>
        <v>1+0,0105049111165333i</v>
      </c>
      <c r="AK275">
        <f t="shared" si="232"/>
        <v>1.0000551750566398</v>
      </c>
      <c r="AL275">
        <f t="shared" si="233"/>
        <v>1.050452472541278E-2</v>
      </c>
      <c r="AM275" t="str">
        <f t="shared" ref="AM275:AM338" si="265">IMSUB(COMPLEX(1,0),IMDIV(COMPLEX(0,2*PI()*O275),COMPLEX(wz2_dcm,0)))</f>
        <v>1-0,0261641450161368i</v>
      </c>
      <c r="AN275">
        <f t="shared" si="234"/>
        <v>1.0003422226840299</v>
      </c>
      <c r="AO275">
        <f t="shared" si="235"/>
        <v>-2.6158177136471974E-2</v>
      </c>
      <c r="AP275" s="41" t="str">
        <f t="shared" si="236"/>
        <v>0,837272625828688-8,671323830022i</v>
      </c>
      <c r="AQ275">
        <f t="shared" si="237"/>
        <v>18.802010476635253</v>
      </c>
      <c r="AR275" s="43">
        <f t="shared" si="238"/>
        <v>-84.484817650144734</v>
      </c>
      <c r="AS275" t="str">
        <f t="shared" ref="AS275:AS338" si="266">COMPLEX(Adc_ea,0)</f>
        <v>-0,0000166666666666667</v>
      </c>
      <c r="AT275" t="str">
        <f t="shared" ref="AT275:AT338" si="267">COMPLEX(0,2*PI()*O275*wp0_ea)</f>
        <v>0,000159838058699786i</v>
      </c>
      <c r="AU275">
        <f t="shared" si="239"/>
        <v>1.5983805869978601E-4</v>
      </c>
      <c r="AV275">
        <f t="shared" si="240"/>
        <v>1.5707963267948966</v>
      </c>
      <c r="AW275" t="str">
        <f t="shared" ref="AW275:AW338" si="268">IMSUM(COMPLEX(1,0),IMDIV(COMPLEX(0,2*PI()*O275),COMPLEX(wp1_ea,0)))</f>
        <v>1+0,0598216869179165i</v>
      </c>
      <c r="AX275">
        <f t="shared" si="241"/>
        <v>1.0017877191429854</v>
      </c>
      <c r="AY275">
        <f t="shared" si="242"/>
        <v>5.9750479771349875E-2</v>
      </c>
      <c r="AZ275" t="str">
        <f t="shared" ref="AZ275:AZ338" si="269">IMSUM(COMPLEX(1,0),IMDIV(COMPLEX(0,2*PI()*O275),COMPLEX(wz_ea,0)))</f>
        <v>1+8,71487426227605i</v>
      </c>
      <c r="BA275">
        <f t="shared" si="243"/>
        <v>8.7720598155325824</v>
      </c>
      <c r="BB275">
        <f t="shared" si="244"/>
        <v>1.4565496478863065</v>
      </c>
      <c r="BC275" s="41" t="str">
        <f t="shared" si="245"/>
        <v>-0,899263273599852+0,158067650028581i</v>
      </c>
      <c r="BD275">
        <f t="shared" si="246"/>
        <v>-0.79011131183041683</v>
      </c>
      <c r="BE275" s="43">
        <f t="shared" si="247"/>
        <v>170.03069716037137</v>
      </c>
      <c r="BF275" s="41" t="str">
        <f t="shared" si="248"/>
        <v>0,6373162850021+3,29369333047389i</v>
      </c>
      <c r="BG275" s="20">
        <f t="shared" si="249"/>
        <v>10.513295936547413</v>
      </c>
      <c r="BH275" s="43">
        <f t="shared" si="250"/>
        <v>79.048833911182882</v>
      </c>
      <c r="BI275" s="41" t="str">
        <f t="shared" si="255"/>
        <v>0,617727258050162+7,93014877022799i</v>
      </c>
      <c r="BJ275" s="20">
        <f t="shared" si="251"/>
        <v>18.011899164804834</v>
      </c>
      <c r="BK275" s="43">
        <f t="shared" si="256"/>
        <v>85.545879510226655</v>
      </c>
      <c r="BL275">
        <f t="shared" si="252"/>
        <v>10.513295936547413</v>
      </c>
      <c r="BM275" s="43">
        <f t="shared" si="253"/>
        <v>79.048833911182882</v>
      </c>
    </row>
    <row r="276" spans="14:65" x14ac:dyDescent="0.25">
      <c r="N276" s="9">
        <v>58</v>
      </c>
      <c r="O276" s="34">
        <f t="shared" si="254"/>
        <v>3801.8939632056172</v>
      </c>
      <c r="P276" s="33" t="str">
        <f t="shared" si="257"/>
        <v>32,2315671197498</v>
      </c>
      <c r="Q276" s="4" t="str">
        <f t="shared" si="258"/>
        <v>1+8,90939612879972i</v>
      </c>
      <c r="R276" s="4">
        <f t="shared" ref="R276:R339" si="270">IMABS(Q276)</f>
        <v>8.9653410074503821</v>
      </c>
      <c r="S276" s="4">
        <f t="shared" ref="S276:S339" si="271">IMARGUMENT(Q276)</f>
        <v>1.4590230827242017</v>
      </c>
      <c r="T276" s="4" t="str">
        <f t="shared" si="259"/>
        <v>1+0,0107496019300807i</v>
      </c>
      <c r="U276" s="4">
        <f t="shared" ref="U276:U339" si="272">IMABS(T276)</f>
        <v>1.0000577753018349</v>
      </c>
      <c r="V276" s="4">
        <f t="shared" ref="V276:V339" si="273">IMARGUMENT(T276)</f>
        <v>1.0749187905827519E-2</v>
      </c>
      <c r="W276" t="str">
        <f t="shared" si="260"/>
        <v>1-0,063376337909773i</v>
      </c>
      <c r="X276" s="4">
        <f t="shared" ref="X276:X339" si="274">IMABS(W276)</f>
        <v>1.0020062675486885</v>
      </c>
      <c r="Y276" s="4">
        <f t="shared" ref="Y276:Y339" si="275">IMARGUMENT(W276)</f>
        <v>-6.3291690186295324E-2</v>
      </c>
      <c r="Z276" t="str">
        <f t="shared" si="261"/>
        <v>0,999701355419267+0,082160257176038i</v>
      </c>
      <c r="AA276" s="4">
        <f t="shared" ref="AA276:AA339" si="276">IMABS(Z276)</f>
        <v>1.0030718358554149</v>
      </c>
      <c r="AB276" s="4">
        <f t="shared" ref="AB276:AB339" si="277">IMARGUMENT(Z276)</f>
        <v>8.2000512756083277E-2</v>
      </c>
      <c r="AC276" s="47" t="str">
        <f t="shared" ref="AC276:AC339" si="278">(IMDIV(IMPRODUCT(P276,T276,W276),IMPRODUCT(Q276,Z276)))</f>
        <v>-0,0817709860659603-3,59058744907665i</v>
      </c>
      <c r="AD276" s="20">
        <f t="shared" ref="AD276:AD339" si="279">20*LOG(IMABS(AC276))</f>
        <v>11.105562017945019</v>
      </c>
      <c r="AE276" s="43">
        <f t="shared" ref="AE276:AE339" si="280">(180/PI())*IMARGUMENT(AC276)</f>
        <v>-91.304611776823066</v>
      </c>
      <c r="AF276" t="str">
        <f t="shared" si="262"/>
        <v>77,9756878975879</v>
      </c>
      <c r="AG276" t="str">
        <f t="shared" si="263"/>
        <v>1+9,10554516430367i</v>
      </c>
      <c r="AH276">
        <f t="shared" ref="AH276:AH339" si="281">IMABS(AG276)</f>
        <v>9.1602921754261732</v>
      </c>
      <c r="AI276">
        <f t="shared" ref="AI276:AI339" si="282">IMARGUMENT(AG276)</f>
        <v>1.4614115013574789</v>
      </c>
      <c r="AJ276" t="str">
        <f t="shared" si="264"/>
        <v>1+0,0107496019300807i</v>
      </c>
      <c r="AK276">
        <f t="shared" ref="AK276:AK339" si="283">IMABS(AJ276)</f>
        <v>1.0000577753018349</v>
      </c>
      <c r="AL276">
        <f t="shared" ref="AL276:AL339" si="284">IMARGUMENT(AJ276)</f>
        <v>1.0749187905827519E-2</v>
      </c>
      <c r="AM276" t="str">
        <f t="shared" si="265"/>
        <v>1-0,0267735862440302i</v>
      </c>
      <c r="AN276">
        <f t="shared" ref="AN276:AN339" si="285">IMABS(AM276)</f>
        <v>1.0003583482534479</v>
      </c>
      <c r="AO276">
        <f t="shared" ref="AO276:AO339" si="286">IMARGUMENT(AM276)</f>
        <v>-2.676719166947011E-2</v>
      </c>
      <c r="AP276" s="41" t="str">
        <f t="shared" ref="AP276:AP339" si="287">(IMDIV(IMPRODUCT(AF276,AJ276,AM276),IMPRODUCT(AG276)))</f>
        <v>0,793947870334545-8,47880939117429i</v>
      </c>
      <c r="AQ276">
        <f t="shared" ref="AQ276:AQ339" si="288">20*LOG(IMABS(AP276))</f>
        <v>18.604611604900491</v>
      </c>
      <c r="AR276" s="43">
        <f t="shared" ref="AR276:AR339" si="289">(180/PI())*IMARGUMENT(AP276)</f>
        <v>-84.650475171542112</v>
      </c>
      <c r="AS276" t="str">
        <f t="shared" si="266"/>
        <v>-0,0000166666666666667</v>
      </c>
      <c r="AT276" t="str">
        <f t="shared" si="267"/>
        <v>0,000163561165367251i</v>
      </c>
      <c r="AU276">
        <f t="shared" ref="AU276:AU339" si="290">IMABS(AT276)</f>
        <v>1.6356116536725101E-4</v>
      </c>
      <c r="AV276">
        <f t="shared" ref="AV276:AV339" si="291">IMARGUMENT(AT276)</f>
        <v>1.5707963267948966</v>
      </c>
      <c r="AW276" t="str">
        <f t="shared" si="268"/>
        <v>1+0,0612151130095172i</v>
      </c>
      <c r="AX276">
        <f t="shared" ref="AX276:AX339" si="292">IMABS(AW276)</f>
        <v>1.0018718930386099</v>
      </c>
      <c r="AY276">
        <f t="shared" ref="AY276:AY339" si="293">IMARGUMENT(AW276)</f>
        <v>6.1138820874601985E-2</v>
      </c>
      <c r="AZ276" t="str">
        <f t="shared" si="269"/>
        <v>1+8,91786976119498i</v>
      </c>
      <c r="BA276">
        <f t="shared" ref="BA276:BA339" si="294">IMABS(AZ276)</f>
        <v>8.9737618130656784</v>
      </c>
      <c r="BB276">
        <f t="shared" ref="BB276:BB339" si="295">IMARGUMENT(AZ276)</f>
        <v>1.4591284069484476</v>
      </c>
      <c r="BC276" s="41" t="str">
        <f t="shared" ref="BC276:BC339" si="296">IMPRODUCT(AS276,IMDIV(AZ276,IMPRODUCT(AT276,AW276)))</f>
        <v>-0,899112173816217+0,156937932206378i</v>
      </c>
      <c r="BD276">
        <f t="shared" ref="BD276:BD339" si="297">20*LOG(IMABS(BC276))</f>
        <v>-0.79338202894464627</v>
      </c>
      <c r="BE276" s="43">
        <f t="shared" ref="BE276:BE339" si="298">(180/PI())*IMARGUMENT(BC276)</f>
        <v>170.09890308527233</v>
      </c>
      <c r="BF276" s="41" t="str">
        <f t="shared" ref="BF276:BF339" si="299">IMPRODUCT(AC276,BC276)</f>
        <v>0,637020658701124+3,21550791714886i</v>
      </c>
      <c r="BG276" s="20">
        <f t="shared" ref="BG276:BG339" si="300">20*LOG(IMABS(BF276))</f>
        <v>10.312179989000366</v>
      </c>
      <c r="BH276" s="43">
        <f t="shared" ref="BH276:BH339" si="301">(180/PI())*IMARGUMENT(BF276)</f>
        <v>78.794291308449232</v>
      </c>
      <c r="BI276" s="41" t="str">
        <f t="shared" si="255"/>
        <v>0,616798617829663+7,74800128012203i</v>
      </c>
      <c r="BJ276" s="20">
        <f t="shared" ref="BJ276:BJ339" si="302">20*LOG(IMABS(BI276))</f>
        <v>17.811229575955842</v>
      </c>
      <c r="BK276" s="43">
        <f t="shared" si="256"/>
        <v>85.448427913730214</v>
      </c>
      <c r="BL276">
        <f t="shared" ref="BL276:BL339" si="303">IF($B$31=0,BJ276,BG276)</f>
        <v>10.312179989000366</v>
      </c>
      <c r="BM276" s="43">
        <f t="shared" ref="BM276:BM339" si="304">IF($B$31=0,BK276,BH276)</f>
        <v>78.794291308449232</v>
      </c>
    </row>
    <row r="277" spans="14:65" x14ac:dyDescent="0.25">
      <c r="N277" s="9">
        <v>59</v>
      </c>
      <c r="O277" s="34">
        <f t="shared" si="254"/>
        <v>3890.451449942811</v>
      </c>
      <c r="P277" s="33" t="str">
        <f t="shared" si="257"/>
        <v>32,2315671197498</v>
      </c>
      <c r="Q277" s="4" t="str">
        <f t="shared" si="258"/>
        <v>1+9,11692262405403i</v>
      </c>
      <c r="R277" s="4">
        <f t="shared" si="270"/>
        <v>9.1716017212364935</v>
      </c>
      <c r="S277" s="4">
        <f t="shared" si="271"/>
        <v>1.4615469238478007</v>
      </c>
      <c r="T277" s="4" t="str">
        <f t="shared" si="259"/>
        <v>1+0,0109999923248593i</v>
      </c>
      <c r="U277" s="4">
        <f t="shared" si="272"/>
        <v>1.0000604980855643</v>
      </c>
      <c r="V277" s="4">
        <f t="shared" si="273"/>
        <v>1.0999548691328628E-2</v>
      </c>
      <c r="W277" t="str">
        <f t="shared" si="260"/>
        <v>1-0,0648525624594879i</v>
      </c>
      <c r="X277" s="4">
        <f t="shared" si="274"/>
        <v>1.0021007209146005</v>
      </c>
      <c r="Y277" s="4">
        <f t="shared" si="275"/>
        <v>-6.4761871055697542E-2</v>
      </c>
      <c r="Z277" t="str">
        <f t="shared" si="261"/>
        <v>0,999687280733794+0,0840740154122242i</v>
      </c>
      <c r="AA277" s="4">
        <f t="shared" si="276"/>
        <v>1.0032163771233313</v>
      </c>
      <c r="AB277" s="4">
        <f t="shared" si="277"/>
        <v>8.3902875733924062E-2</v>
      </c>
      <c r="AC277" s="47" t="str">
        <f t="shared" si="278"/>
        <v>-0,0997425885770468-3,50916596340218i</v>
      </c>
      <c r="AD277" s="20">
        <f t="shared" si="279"/>
        <v>10.90758538175127</v>
      </c>
      <c r="AE277" s="43">
        <f t="shared" si="280"/>
        <v>-91.628105133671895</v>
      </c>
      <c r="AF277" t="str">
        <f t="shared" si="262"/>
        <v>77,9756878975879</v>
      </c>
      <c r="AG277" t="str">
        <f t="shared" si="263"/>
        <v>1+9,31764055752786i</v>
      </c>
      <c r="AH277">
        <f t="shared" si="281"/>
        <v>9.3711485720421734</v>
      </c>
      <c r="AI277">
        <f t="shared" si="282"/>
        <v>1.4638822554765833</v>
      </c>
      <c r="AJ277" t="str">
        <f t="shared" si="264"/>
        <v>1+0,0109999923248593i</v>
      </c>
      <c r="AK277">
        <f t="shared" si="283"/>
        <v>1.0000604980855643</v>
      </c>
      <c r="AL277">
        <f t="shared" si="284"/>
        <v>1.0999548691328628E-2</v>
      </c>
      <c r="AM277" t="str">
        <f t="shared" si="265"/>
        <v>1-0,0273972231817406i</v>
      </c>
      <c r="AN277">
        <f t="shared" si="285"/>
        <v>1.0003752335189382</v>
      </c>
      <c r="AO277">
        <f t="shared" si="286"/>
        <v>-2.7390371410451409E-2</v>
      </c>
      <c r="AP277" s="41" t="str">
        <f t="shared" si="287"/>
        <v>0,752527595257182-8,2903669979081i</v>
      </c>
      <c r="AQ277">
        <f t="shared" si="288"/>
        <v>18.407111918316033</v>
      </c>
      <c r="AR277" s="43">
        <f t="shared" si="289"/>
        <v>-84.813399907452862</v>
      </c>
      <c r="AS277" t="str">
        <f t="shared" si="266"/>
        <v>-0,0000166666666666667</v>
      </c>
      <c r="AT277" t="str">
        <f t="shared" si="267"/>
        <v>0,000167370994329581i</v>
      </c>
      <c r="AU277">
        <f t="shared" si="290"/>
        <v>1.6737099432958101E-4</v>
      </c>
      <c r="AV277">
        <f t="shared" si="291"/>
        <v>1.5707963267948966</v>
      </c>
      <c r="AW277" t="str">
        <f t="shared" si="268"/>
        <v>1+0,0626409961643134i</v>
      </c>
      <c r="AX277">
        <f t="shared" si="292"/>
        <v>1.0019600263485853</v>
      </c>
      <c r="AY277">
        <f t="shared" si="293"/>
        <v>6.2559256303306193E-2</v>
      </c>
      <c r="AZ277" t="str">
        <f t="shared" si="269"/>
        <v>1+9,12559363270327i</v>
      </c>
      <c r="BA277">
        <f t="shared" si="294"/>
        <v>9.1802210838974059</v>
      </c>
      <c r="BB277">
        <f t="shared" si="295"/>
        <v>1.4616499082121586</v>
      </c>
      <c r="BC277" s="41" t="str">
        <f t="shared" si="296"/>
        <v>-0,898954007333034+0,155890556291035i</v>
      </c>
      <c r="BD277">
        <f t="shared" si="297"/>
        <v>-0.7965740365586027</v>
      </c>
      <c r="BE277" s="43">
        <f t="shared" si="298"/>
        <v>170.16198951058419</v>
      </c>
      <c r="BF277" s="41" t="str">
        <f t="shared" si="299"/>
        <v>0,636709833855438+3,13902987757789i</v>
      </c>
      <c r="BG277" s="20">
        <f t="shared" si="300"/>
        <v>10.11101134519266</v>
      </c>
      <c r="BH277" s="43">
        <f t="shared" si="301"/>
        <v>78.533884376912297</v>
      </c>
      <c r="BI277" s="41" t="str">
        <f t="shared" si="255"/>
        <v>0,615902225775596+7,56997058048002i</v>
      </c>
      <c r="BJ277" s="20">
        <f t="shared" si="302"/>
        <v>17.610537881757434</v>
      </c>
      <c r="BK277" s="43">
        <f t="shared" si="256"/>
        <v>85.348589603131359</v>
      </c>
      <c r="BL277">
        <f t="shared" si="303"/>
        <v>10.11101134519266</v>
      </c>
      <c r="BM277" s="43">
        <f t="shared" si="304"/>
        <v>78.533884376912297</v>
      </c>
    </row>
    <row r="278" spans="14:65" x14ac:dyDescent="0.25">
      <c r="N278" s="9">
        <v>60</v>
      </c>
      <c r="O278" s="34">
        <f t="shared" si="254"/>
        <v>3981.0717055349769</v>
      </c>
      <c r="P278" s="33" t="str">
        <f t="shared" si="257"/>
        <v>32,2315671197498</v>
      </c>
      <c r="Q278" s="4" t="str">
        <f t="shared" si="258"/>
        <v>1+9,32928303236034i</v>
      </c>
      <c r="R278" s="4">
        <f t="shared" si="270"/>
        <v>9.3827246521405794</v>
      </c>
      <c r="S278" s="4">
        <f t="shared" si="271"/>
        <v>1.4640146663084896</v>
      </c>
      <c r="T278" s="4" t="str">
        <f t="shared" si="259"/>
        <v>1+0,0112562150611706i</v>
      </c>
      <c r="U278" s="4">
        <f t="shared" si="272"/>
        <v>1.0000633491821922</v>
      </c>
      <c r="V278" s="4">
        <f t="shared" si="273"/>
        <v>1.1255739700904328E-2</v>
      </c>
      <c r="W278" t="str">
        <f t="shared" si="260"/>
        <v>1-0,0663631726962437i</v>
      </c>
      <c r="X278" s="4">
        <f t="shared" si="274"/>
        <v>1.0021996161894653</v>
      </c>
      <c r="Y278" s="4">
        <f t="shared" si="275"/>
        <v>-6.6266006621796672E-2</v>
      </c>
      <c r="Z278" t="str">
        <f t="shared" si="261"/>
        <v>0,99967254272883+0,086032350804233i</v>
      </c>
      <c r="AA278" s="4">
        <f t="shared" si="276"/>
        <v>1.003367708305797</v>
      </c>
      <c r="AB278" s="4">
        <f t="shared" si="277"/>
        <v>8.5849004478524157E-2</v>
      </c>
      <c r="AC278" s="47" t="str">
        <f t="shared" si="278"/>
        <v>-0,11691201719053-3,42942931015345i</v>
      </c>
      <c r="AD278" s="20">
        <f t="shared" si="279"/>
        <v>10.709481472855046</v>
      </c>
      <c r="AE278" s="43">
        <f t="shared" si="280"/>
        <v>-91.9525032812044</v>
      </c>
      <c r="AF278" t="str">
        <f t="shared" si="262"/>
        <v>77,9756878975879</v>
      </c>
      <c r="AG278" t="str">
        <f t="shared" si="263"/>
        <v>1+9,53467628710917i</v>
      </c>
      <c r="AH278">
        <f t="shared" si="281"/>
        <v>9.5869730311481494</v>
      </c>
      <c r="AI278">
        <f t="shared" si="282"/>
        <v>1.4662980351849642</v>
      </c>
      <c r="AJ278" t="str">
        <f t="shared" si="264"/>
        <v>1+0,0112562150611706i</v>
      </c>
      <c r="AK278">
        <f t="shared" si="283"/>
        <v>1.0000633491821922</v>
      </c>
      <c r="AL278">
        <f t="shared" si="284"/>
        <v>1.1255739700904328E-2</v>
      </c>
      <c r="AM278" t="str">
        <f t="shared" si="265"/>
        <v>1-0,0280353864898269i</v>
      </c>
      <c r="AN278">
        <f t="shared" si="285"/>
        <v>1.0003929142570103</v>
      </c>
      <c r="AO278">
        <f t="shared" si="286"/>
        <v>-2.8028044840344744E-2</v>
      </c>
      <c r="AP278" s="41" t="str">
        <f t="shared" si="287"/>
        <v>0,71293001756338-8,10592436733091i</v>
      </c>
      <c r="AQ278">
        <f t="shared" si="288"/>
        <v>18.209516548136399</v>
      </c>
      <c r="AR278" s="43">
        <f t="shared" si="289"/>
        <v>-84.973671221619043</v>
      </c>
      <c r="AS278" t="str">
        <f t="shared" si="266"/>
        <v>-0,0000166666666666667</v>
      </c>
      <c r="AT278" t="str">
        <f t="shared" si="267"/>
        <v>0,000171269565608522i</v>
      </c>
      <c r="AU278">
        <f t="shared" si="290"/>
        <v>1.71269565608522E-4</v>
      </c>
      <c r="AV278">
        <f t="shared" si="291"/>
        <v>1.5707963267948966</v>
      </c>
      <c r="AW278" t="str">
        <f t="shared" si="268"/>
        <v>1+0,0641000924044274i</v>
      </c>
      <c r="AX278">
        <f t="shared" si="292"/>
        <v>1.0020523049453338</v>
      </c>
      <c r="AY278">
        <f t="shared" si="293"/>
        <v>6.4012516250805576E-2</v>
      </c>
      <c r="AZ278" t="str">
        <f t="shared" si="269"/>
        <v>1+9,33815601474711i</v>
      </c>
      <c r="BA278">
        <f t="shared" si="294"/>
        <v>9.3915471438819722</v>
      </c>
      <c r="BB278">
        <f t="shared" si="295"/>
        <v>1.4641153602881769</v>
      </c>
      <c r="BC278" s="41" t="str">
        <f t="shared" si="296"/>
        <v>-0,898788446325252+0,154924905315337i</v>
      </c>
      <c r="BD278">
        <f t="shared" si="297"/>
        <v>-0.79969390060549872</v>
      </c>
      <c r="BE278" s="43">
        <f t="shared" si="298"/>
        <v>170.21998384760468</v>
      </c>
      <c r="BF278" s="41" t="str">
        <f t="shared" si="299"/>
        <v>0,636383181448592+3,06421885826163i</v>
      </c>
      <c r="BG278" s="20">
        <f t="shared" si="300"/>
        <v>9.9097875722495417</v>
      </c>
      <c r="BH278" s="43">
        <f t="shared" si="301"/>
        <v>78.26748056640028</v>
      </c>
      <c r="BI278" s="41" t="str">
        <f t="shared" si="255"/>
        <v>0,615036302277599+7,39596178361082i</v>
      </c>
      <c r="BJ278" s="20">
        <f t="shared" si="302"/>
        <v>17.409822647530902</v>
      </c>
      <c r="BK278" s="43">
        <f t="shared" si="256"/>
        <v>85.246312625985638</v>
      </c>
      <c r="BL278">
        <f t="shared" si="303"/>
        <v>9.9097875722495417</v>
      </c>
      <c r="BM278" s="43">
        <f t="shared" si="304"/>
        <v>78.26748056640028</v>
      </c>
    </row>
    <row r="279" spans="14:65" x14ac:dyDescent="0.25">
      <c r="N279" s="9">
        <v>61</v>
      </c>
      <c r="O279" s="34">
        <f t="shared" si="254"/>
        <v>4073.8027780411317</v>
      </c>
      <c r="P279" s="33" t="str">
        <f t="shared" si="257"/>
        <v>32,2315671197498</v>
      </c>
      <c r="Q279" s="4" t="str">
        <f t="shared" si="258"/>
        <v>1+9,54658995001808i</v>
      </c>
      <c r="R279" s="4">
        <f t="shared" si="270"/>
        <v>9.5988217857081928</v>
      </c>
      <c r="S279" s="4">
        <f t="shared" si="271"/>
        <v>1.4664274982470473</v>
      </c>
      <c r="T279" s="4" t="str">
        <f t="shared" si="259"/>
        <v>1+0,0115184059917009i</v>
      </c>
      <c r="U279" s="4">
        <f t="shared" si="272"/>
        <v>1.0000663346381526</v>
      </c>
      <c r="V279" s="4">
        <f t="shared" si="273"/>
        <v>1.1517896635823364E-2</v>
      </c>
      <c r="W279" t="str">
        <f t="shared" si="260"/>
        <v>1-0,0679089695655837i</v>
      </c>
      <c r="X279" s="4">
        <f t="shared" si="274"/>
        <v>1.002303161796599</v>
      </c>
      <c r="Y279" s="4">
        <f t="shared" si="275"/>
        <v>-6.7804867157911106E-2</v>
      </c>
      <c r="Z279" t="str">
        <f t="shared" si="261"/>
        <v>0,999657110143091+0,0880363016874112i</v>
      </c>
      <c r="AA279" s="4">
        <f t="shared" si="276"/>
        <v>1.0035261472798969</v>
      </c>
      <c r="AB279" s="4">
        <f t="shared" si="277"/>
        <v>8.7839879731098955E-2</v>
      </c>
      <c r="AC279" s="47" t="str">
        <f t="shared" si="278"/>
        <v>-0,133313169614879-3,35134681693038i</v>
      </c>
      <c r="AD279" s="20">
        <f t="shared" si="279"/>
        <v>10.511254173231741</v>
      </c>
      <c r="AE279" s="43">
        <f t="shared" si="280"/>
        <v>-92.277966845505347</v>
      </c>
      <c r="AF279" t="str">
        <f t="shared" si="262"/>
        <v>77,9756878975879</v>
      </c>
      <c r="AG279" t="str">
        <f t="shared" si="263"/>
        <v>1+9,75676742826431i</v>
      </c>
      <c r="AH279">
        <f t="shared" si="281"/>
        <v>9.8078800282853855</v>
      </c>
      <c r="AI279">
        <f t="shared" si="282"/>
        <v>1.4686600085117365</v>
      </c>
      <c r="AJ279" t="str">
        <f t="shared" si="264"/>
        <v>1+0,0115184059917009i</v>
      </c>
      <c r="AK279">
        <f t="shared" si="283"/>
        <v>1.0000663346381526</v>
      </c>
      <c r="AL279">
        <f t="shared" si="284"/>
        <v>1.1517896635823364E-2</v>
      </c>
      <c r="AM279" t="str">
        <f t="shared" si="265"/>
        <v>1-0,0286884145309224i</v>
      </c>
      <c r="AN279">
        <f t="shared" si="285"/>
        <v>1.0004114279276792</v>
      </c>
      <c r="AO279">
        <f t="shared" si="286"/>
        <v>-2.8680547986492083E-2</v>
      </c>
      <c r="AP279" s="41" t="str">
        <f t="shared" si="287"/>
        <v>0,675076697527567-7,92540956107045i</v>
      </c>
      <c r="AQ279">
        <f t="shared" si="288"/>
        <v>18.011830437465456</v>
      </c>
      <c r="AR279" s="43">
        <f t="shared" si="289"/>
        <v>-85.131367515017871</v>
      </c>
      <c r="AS279" t="str">
        <f t="shared" si="266"/>
        <v>-0,0000166666666666667</v>
      </c>
      <c r="AT279" t="str">
        <f t="shared" si="267"/>
        <v>0,00017525894627817i</v>
      </c>
      <c r="AU279">
        <f t="shared" si="290"/>
        <v>1.7525894627816999E-4</v>
      </c>
      <c r="AV279">
        <f t="shared" si="291"/>
        <v>1.5707963267948966</v>
      </c>
      <c r="AW279" t="str">
        <f t="shared" si="268"/>
        <v>1+0,0655931753619994i</v>
      </c>
      <c r="AX279">
        <f t="shared" si="292"/>
        <v>1.0021489233911645</v>
      </c>
      <c r="AY279">
        <f t="shared" si="293"/>
        <v>6.5499346687046919E-2</v>
      </c>
      <c r="AZ279" t="str">
        <f t="shared" si="269"/>
        <v>1+9,5556696107151i</v>
      </c>
      <c r="BA279">
        <f t="shared" si="294"/>
        <v>9.6078520861399657</v>
      </c>
      <c r="BB279">
        <f t="shared" si="295"/>
        <v>1.4665259504375032</v>
      </c>
      <c r="BC279" s="41" t="str">
        <f t="shared" si="296"/>
        <v>-0,89861514801672+0,154040401295222i</v>
      </c>
      <c r="BD279">
        <f t="shared" si="297"/>
        <v>-0.80274804834890745</v>
      </c>
      <c r="BE279" s="43">
        <f t="shared" si="298"/>
        <v>170.2729113804487</v>
      </c>
      <c r="BF279" s="41" t="str">
        <f t="shared" si="299"/>
        <v>0,636040042205473+2,99103540180584i</v>
      </c>
      <c r="BG279" s="20">
        <f t="shared" si="300"/>
        <v>9.7085061248828257</v>
      </c>
      <c r="BH279" s="43">
        <f t="shared" si="301"/>
        <v>77.994944534943329</v>
      </c>
      <c r="BI279" s="41" t="str">
        <f t="shared" si="255"/>
        <v>0,614199122744908+7,22588217120665i</v>
      </c>
      <c r="BJ279" s="20">
        <f t="shared" si="302"/>
        <v>17.209082389116546</v>
      </c>
      <c r="BK279" s="43">
        <f t="shared" si="256"/>
        <v>85.141543865430833</v>
      </c>
      <c r="BL279">
        <f t="shared" si="303"/>
        <v>9.7085061248828257</v>
      </c>
      <c r="BM279" s="43">
        <f t="shared" si="304"/>
        <v>77.994944534943329</v>
      </c>
    </row>
    <row r="280" spans="14:65" x14ac:dyDescent="0.25">
      <c r="N280" s="9">
        <v>62</v>
      </c>
      <c r="O280" s="34">
        <f t="shared" si="254"/>
        <v>4168.6938347033583</v>
      </c>
      <c r="P280" s="33" t="str">
        <f t="shared" si="257"/>
        <v>32,2315671197498</v>
      </c>
      <c r="Q280" s="4" t="str">
        <f t="shared" si="258"/>
        <v>1+9,7689585960314i</v>
      </c>
      <c r="R280" s="4">
        <f t="shared" si="270"/>
        <v>9.8200077418999925</v>
      </c>
      <c r="S280" s="4">
        <f t="shared" si="271"/>
        <v>1.4687865865422312</v>
      </c>
      <c r="T280" s="4" t="str">
        <f t="shared" si="259"/>
        <v>1+0,0117867041335522i</v>
      </c>
      <c r="U280" s="4">
        <f t="shared" si="272"/>
        <v>1.0000694607847656</v>
      </c>
      <c r="V280" s="4">
        <f t="shared" si="273"/>
        <v>1.1786158350943534E-2</v>
      </c>
      <c r="W280" t="str">
        <f t="shared" si="260"/>
        <v>1-0,0694907726694689i</v>
      </c>
      <c r="X280" s="4">
        <f t="shared" si="274"/>
        <v>1.0024115758939538</v>
      </c>
      <c r="Y280" s="4">
        <f t="shared" si="275"/>
        <v>-6.9379239418559488E-2</v>
      </c>
      <c r="Z280" t="str">
        <f t="shared" si="261"/>
        <v>0,999640950241994+0,0900869305830424i</v>
      </c>
      <c r="AA280" s="4">
        <f t="shared" si="276"/>
        <v>1.0036920267007159</v>
      </c>
      <c r="AB280" s="4">
        <f t="shared" si="277"/>
        <v>8.9876502352468399E-2</v>
      </c>
      <c r="AC280" s="47" t="str">
        <f t="shared" si="278"/>
        <v>-0,148978533037619-3,27488795185712i</v>
      </c>
      <c r="AD280" s="20">
        <f t="shared" si="279"/>
        <v>10.312907120868882</v>
      </c>
      <c r="AE280" s="43">
        <f t="shared" si="280"/>
        <v>-92.604657150819719</v>
      </c>
      <c r="AF280" t="str">
        <f t="shared" si="262"/>
        <v>77,9756878975879</v>
      </c>
      <c r="AG280" t="str">
        <f t="shared" si="263"/>
        <v>1+9,984031736656i</v>
      </c>
      <c r="AH280">
        <f t="shared" si="281"/>
        <v>10.033986731033394</v>
      </c>
      <c r="AI280">
        <f t="shared" si="282"/>
        <v>1.4709693223307585</v>
      </c>
      <c r="AJ280" t="str">
        <f t="shared" si="264"/>
        <v>1+0,0117867041335522i</v>
      </c>
      <c r="AK280">
        <f t="shared" si="283"/>
        <v>1.0000694607847656</v>
      </c>
      <c r="AL280">
        <f t="shared" si="284"/>
        <v>1.1786158350943534E-2</v>
      </c>
      <c r="AM280" t="str">
        <f t="shared" si="265"/>
        <v>1-0,0293566535491383i</v>
      </c>
      <c r="AN280">
        <f t="shared" si="285"/>
        <v>1.0004308137535569</v>
      </c>
      <c r="AO280">
        <f t="shared" si="286"/>
        <v>-2.934822459094652E-2</v>
      </c>
      <c r="AP280" s="41" t="str">
        <f t="shared" si="287"/>
        <v>0,638892416881159-7,7487510584565i</v>
      </c>
      <c r="AQ280">
        <f t="shared" si="288"/>
        <v>17.814058350454374</v>
      </c>
      <c r="AR280" s="43">
        <f t="shared" si="289"/>
        <v>-85.286566237852625</v>
      </c>
      <c r="AS280" t="str">
        <f t="shared" si="266"/>
        <v>-0,0000166666666666667</v>
      </c>
      <c r="AT280" t="str">
        <f t="shared" si="267"/>
        <v>0,00017934125156096i</v>
      </c>
      <c r="AU280">
        <f t="shared" si="290"/>
        <v>1.7934125156096001E-4</v>
      </c>
      <c r="AV280">
        <f t="shared" si="291"/>
        <v>1.5707963267948966</v>
      </c>
      <c r="AW280" t="str">
        <f t="shared" si="268"/>
        <v>1+0,0671210366893767i</v>
      </c>
      <c r="AX280">
        <f t="shared" si="292"/>
        <v>1.0022500853411072</v>
      </c>
      <c r="AY280">
        <f t="shared" si="293"/>
        <v>6.7020509639323253E-2</v>
      </c>
      <c r="AZ280" t="str">
        <f t="shared" si="269"/>
        <v>1+9,77824974919494i</v>
      </c>
      <c r="BA280">
        <f t="shared" si="294"/>
        <v>9.8292506406964151</v>
      </c>
      <c r="BB280">
        <f t="shared" si="295"/>
        <v>1.4688828446633697</v>
      </c>
      <c r="BC280" s="41" t="str">
        <f t="shared" si="296"/>
        <v>-0,898433754022995+0,153236504619522i</v>
      </c>
      <c r="BD280">
        <f t="shared" si="297"/>
        <v>-0.80574278045745884</v>
      </c>
      <c r="BE280" s="43">
        <f t="shared" si="298"/>
        <v>170.32079525523255</v>
      </c>
      <c r="BF280" s="41" t="str">
        <f t="shared" si="299"/>
        <v>0,635679725468997+2,91944092692564i</v>
      </c>
      <c r="BG280" s="20">
        <f t="shared" si="300"/>
        <v>9.5071643404114212</v>
      </c>
      <c r="BH280" s="43">
        <f t="shared" si="301"/>
        <v>77.716138104412821</v>
      </c>
      <c r="BI280" s="41" t="str">
        <f t="shared" si="255"/>
        <v>0,613389014849332+7,05964114322952i</v>
      </c>
      <c r="BJ280" s="20">
        <f t="shared" si="302"/>
        <v>17.00831556999692</v>
      </c>
      <c r="BK280" s="43">
        <f t="shared" si="256"/>
        <v>85.034229017379914</v>
      </c>
      <c r="BL280">
        <f t="shared" si="303"/>
        <v>9.5071643404114212</v>
      </c>
      <c r="BM280" s="43">
        <f t="shared" si="304"/>
        <v>77.716138104412821</v>
      </c>
    </row>
    <row r="281" spans="14:65" x14ac:dyDescent="0.25">
      <c r="N281" s="9">
        <v>63</v>
      </c>
      <c r="O281" s="34">
        <f t="shared" si="254"/>
        <v>4265.7951880159299</v>
      </c>
      <c r="P281" s="33" t="str">
        <f t="shared" si="257"/>
        <v>32,2315671197498</v>
      </c>
      <c r="Q281" s="4" t="str">
        <f t="shared" si="258"/>
        <v>1+9,99650687319976i</v>
      </c>
      <c r="R281" s="4">
        <f t="shared" si="270"/>
        <v>10.046399836057194</v>
      </c>
      <c r="S281" s="4">
        <f t="shared" si="271"/>
        <v>1.4710930769242376</v>
      </c>
      <c r="T281" s="4" t="str">
        <f t="shared" si="259"/>
        <v>1+0,0120612517419506i</v>
      </c>
      <c r="U281" s="4">
        <f t="shared" si="272"/>
        <v>1.0000727342516555</v>
      </c>
      <c r="V281" s="4">
        <f t="shared" si="273"/>
        <v>1.2060666927646093E-2</v>
      </c>
      <c r="W281" t="str">
        <f t="shared" si="260"/>
        <v>1-0,0711094207008425i</v>
      </c>
      <c r="X281" s="4">
        <f t="shared" si="274"/>
        <v>1.0025250868244691</v>
      </c>
      <c r="Y281" s="4">
        <f t="shared" si="275"/>
        <v>-7.0989926920688257E-2</v>
      </c>
      <c r="Z281" t="str">
        <f t="shared" si="261"/>
        <v>0,999624028748221+0,09218532476171i</v>
      </c>
      <c r="AA281" s="4">
        <f t="shared" si="276"/>
        <v>1.0038656946784497</v>
      </c>
      <c r="AB281" s="4">
        <f t="shared" si="277"/>
        <v>9.1959893601963327E-2</v>
      </c>
      <c r="AC281" s="47" t="str">
        <f t="shared" si="278"/>
        <v>-0,163939234572498-3,20002235421514i</v>
      </c>
      <c r="AD281" s="20">
        <f t="shared" si="279"/>
        <v>10.114443716486354</v>
      </c>
      <c r="AE281" s="43">
        <f t="shared" si="280"/>
        <v>-92.932736253968017</v>
      </c>
      <c r="AF281" t="str">
        <f t="shared" si="262"/>
        <v>77,9756878975879</v>
      </c>
      <c r="AG281" t="str">
        <f t="shared" si="263"/>
        <v>1+10,2165897108287i</v>
      </c>
      <c r="AH281">
        <f t="shared" si="281"/>
        <v>10.265413061314721</v>
      </c>
      <c r="AI281">
        <f t="shared" si="282"/>
        <v>1.4732271024935342</v>
      </c>
      <c r="AJ281" t="str">
        <f t="shared" si="264"/>
        <v>1+0,0120612517419506i</v>
      </c>
      <c r="AK281">
        <f t="shared" si="283"/>
        <v>1.0000727342516555</v>
      </c>
      <c r="AL281">
        <f t="shared" si="284"/>
        <v>1.2060666927646093E-2</v>
      </c>
      <c r="AM281" t="str">
        <f t="shared" si="265"/>
        <v>1-0,0300404578536471i</v>
      </c>
      <c r="AN281">
        <f t="shared" si="285"/>
        <v>1.0004511128026481</v>
      </c>
      <c r="AO281">
        <f t="shared" si="286"/>
        <v>-3.0031426282159289E-2</v>
      </c>
      <c r="AP281" s="41" t="str">
        <f t="shared" si="287"/>
        <v>0,604305060063034-7,57587782325376i</v>
      </c>
      <c r="AQ281">
        <f t="shared" si="288"/>
        <v>17.61620488122783</v>
      </c>
      <c r="AR281" s="43">
        <f t="shared" si="289"/>
        <v>-85.439343902825513</v>
      </c>
      <c r="AS281" t="str">
        <f t="shared" si="266"/>
        <v>-0,0000166666666666667</v>
      </c>
      <c r="AT281" t="str">
        <f t="shared" si="267"/>
        <v>0,00018351864594919i</v>
      </c>
      <c r="AU281">
        <f t="shared" si="290"/>
        <v>1.8351864594919E-4</v>
      </c>
      <c r="AV281">
        <f t="shared" si="291"/>
        <v>1.5707963267948966</v>
      </c>
      <c r="AW281" t="str">
        <f t="shared" si="268"/>
        <v>1+0,0686844864788586i</v>
      </c>
      <c r="AX281">
        <f t="shared" si="292"/>
        <v>1.0023560039640929</v>
      </c>
      <c r="AY281">
        <f t="shared" si="293"/>
        <v>6.8576783473516797E-2</v>
      </c>
      <c r="AZ281" t="str">
        <f t="shared" si="269"/>
        <v>1+10,0060144451222i</v>
      </c>
      <c r="BA281">
        <f t="shared" si="294"/>
        <v>10.055860235504177</v>
      </c>
      <c r="BB281">
        <f t="shared" si="295"/>
        <v>1.471187187825586</v>
      </c>
      <c r="BC281" s="41" t="str">
        <f t="shared" si="296"/>
        <v>-0,898243889667645+0,15251271343919i</v>
      </c>
      <c r="BD281">
        <f t="shared" si="297"/>
        <v>-0.80868428291308037</v>
      </c>
      <c r="BE281" s="43">
        <f t="shared" si="298"/>
        <v>170.36365647051136</v>
      </c>
      <c r="BF281" s="41" t="str">
        <f t="shared" si="299"/>
        <v>0,635301508038953+2,84939770896983i</v>
      </c>
      <c r="BG281" s="20">
        <f t="shared" si="300"/>
        <v>9.3057594335732841</v>
      </c>
      <c r="BH281" s="43">
        <f t="shared" si="301"/>
        <v>77.430920216543356</v>
      </c>
      <c r="BI281" s="41" t="str">
        <f t="shared" si="255"/>
        <v>0,612604355811356+6,89715016806155i</v>
      </c>
      <c r="BJ281" s="20">
        <f t="shared" si="302"/>
        <v>16.807520598314746</v>
      </c>
      <c r="BK281" s="43">
        <f t="shared" si="256"/>
        <v>84.92431256768586</v>
      </c>
      <c r="BL281">
        <f t="shared" si="303"/>
        <v>9.3057594335732841</v>
      </c>
      <c r="BM281" s="43">
        <f t="shared" si="304"/>
        <v>77.430920216543356</v>
      </c>
    </row>
    <row r="282" spans="14:65" x14ac:dyDescent="0.25">
      <c r="N282" s="9">
        <v>64</v>
      </c>
      <c r="O282" s="34">
        <f t="shared" si="254"/>
        <v>4365.1583224016631</v>
      </c>
      <c r="P282" s="33" t="str">
        <f t="shared" si="257"/>
        <v>32,2315671197498</v>
      </c>
      <c r="Q282" s="4" t="str">
        <f t="shared" si="258"/>
        <v>1+10,2293554306317i</v>
      </c>
      <c r="R282" s="4">
        <f t="shared" si="270"/>
        <v>10.278118141284144</v>
      </c>
      <c r="S282" s="4">
        <f t="shared" si="271"/>
        <v>1.4733480941086705</v>
      </c>
      <c r="T282" s="4" t="str">
        <f t="shared" si="259"/>
        <v>1+0,0123421943856721i</v>
      </c>
      <c r="U282" s="4">
        <f t="shared" si="272"/>
        <v>1.0000761619808032</v>
      </c>
      <c r="V282" s="4">
        <f t="shared" si="273"/>
        <v>1.234156774843225E-2</v>
      </c>
      <c r="W282" t="str">
        <f t="shared" si="260"/>
        <v>1-0,072765771888316i</v>
      </c>
      <c r="X282" s="4">
        <f t="shared" si="274"/>
        <v>1.0026439335868453</v>
      </c>
      <c r="Y282" s="4">
        <f t="shared" si="275"/>
        <v>-7.2637750224323866E-2</v>
      </c>
      <c r="Z282" t="str">
        <f t="shared" si="261"/>
        <v>0,999606309769016+0,0943325968197831i</v>
      </c>
      <c r="AA282" s="4">
        <f t="shared" si="276"/>
        <v>1.0040475154855937</v>
      </c>
      <c r="AB282" s="4">
        <f t="shared" si="277"/>
        <v>9.4091095409874204E-2</v>
      </c>
      <c r="AC282" s="47" t="str">
        <f t="shared" si="278"/>
        <v>-0,178225090387663-3,12671986240409i</v>
      </c>
      <c r="AD282" s="20">
        <f t="shared" si="279"/>
        <v>9.9158671298879391</v>
      </c>
      <c r="AE282" s="43">
        <f t="shared" si="280"/>
        <v>-93.262366979438241</v>
      </c>
      <c r="AF282" t="str">
        <f t="shared" si="262"/>
        <v>77,9756878975879</v>
      </c>
      <c r="AG282" t="str">
        <f t="shared" si="263"/>
        <v>1+10,4545646560987i</v>
      </c>
      <c r="AH282">
        <f t="shared" si="281"/>
        <v>10.50228175914873</v>
      </c>
      <c r="AI282">
        <f t="shared" si="282"/>
        <v>1.4754344539808821</v>
      </c>
      <c r="AJ282" t="str">
        <f t="shared" si="264"/>
        <v>1+0,0123421943856721i</v>
      </c>
      <c r="AK282">
        <f t="shared" si="283"/>
        <v>1.0000761619808032</v>
      </c>
      <c r="AL282">
        <f t="shared" si="284"/>
        <v>1.234156774843225E-2</v>
      </c>
      <c r="AM282" t="str">
        <f t="shared" si="265"/>
        <v>1-0,0307401900065424i</v>
      </c>
      <c r="AN282">
        <f t="shared" si="285"/>
        <v>1.00047236807502</v>
      </c>
      <c r="AO282">
        <f t="shared" si="286"/>
        <v>-3.0730512750096115E-2</v>
      </c>
      <c r="AP282" s="41" t="str">
        <f t="shared" si="287"/>
        <v>0,571245498624402-7,40671936434832i</v>
      </c>
      <c r="AQ282">
        <f t="shared" si="288"/>
        <v>17.418274462549157</v>
      </c>
      <c r="AR282" s="43">
        <f t="shared" si="289"/>
        <v>-85.589776099587155</v>
      </c>
      <c r="AS282" t="str">
        <f t="shared" si="266"/>
        <v>-0,0000166666666666667</v>
      </c>
      <c r="AT282" t="str">
        <f t="shared" si="267"/>
        <v>0,000187793344352659i</v>
      </c>
      <c r="AU282">
        <f t="shared" si="290"/>
        <v>1.87793344352659E-4</v>
      </c>
      <c r="AV282">
        <f t="shared" si="291"/>
        <v>1.5707963267948966</v>
      </c>
      <c r="AW282" t="str">
        <f t="shared" si="268"/>
        <v>1+0,070284353692218i</v>
      </c>
      <c r="AX282">
        <f t="shared" si="292"/>
        <v>1.0024669023832822</v>
      </c>
      <c r="AY282">
        <f t="shared" si="293"/>
        <v>7.016896317544033E-2</v>
      </c>
      <c r="AZ282" t="str">
        <f t="shared" si="269"/>
        <v>1+10,2390844623535i</v>
      </c>
      <c r="BA282">
        <f t="shared" si="294"/>
        <v>10.287801058885659</v>
      </c>
      <c r="BB282">
        <f t="shared" si="295"/>
        <v>1.4734401037753129</v>
      </c>
      <c r="BC282" s="41" t="str">
        <f t="shared" si="296"/>
        <v>-0,898045163271272+0,151868563054297i</v>
      </c>
      <c r="BD282">
        <f t="shared" si="297"/>
        <v>-0.81157863876603009</v>
      </c>
      <c r="BE282" s="43">
        <f t="shared" si="298"/>
        <v>170.40151386888184</v>
      </c>
      <c r="BF282" s="41" t="str">
        <f t="shared" si="299"/>
        <v>0,634904632972864+2,78086886095881i</v>
      </c>
      <c r="BG282" s="20">
        <f t="shared" si="300"/>
        <v>9.1042884911218955</v>
      </c>
      <c r="BH282" s="43">
        <f t="shared" si="301"/>
        <v>77.139146889443566</v>
      </c>
      <c r="BI282" s="41" t="str">
        <f t="shared" si="255"/>
        <v>0,611843569729885+6,738322733888i</v>
      </c>
      <c r="BJ282" s="20">
        <f t="shared" si="302"/>
        <v>16.60669582378312</v>
      </c>
      <c r="BK282" s="43">
        <f t="shared" si="256"/>
        <v>84.811737769294666</v>
      </c>
      <c r="BL282">
        <f t="shared" si="303"/>
        <v>9.1042884911218955</v>
      </c>
      <c r="BM282" s="43">
        <f t="shared" si="304"/>
        <v>77.139146889443566</v>
      </c>
    </row>
    <row r="283" spans="14:65" x14ac:dyDescent="0.25">
      <c r="N283" s="9">
        <v>65</v>
      </c>
      <c r="O283" s="34">
        <f t="shared" si="254"/>
        <v>4466.8359215096343</v>
      </c>
      <c r="P283" s="33" t="str">
        <f t="shared" si="257"/>
        <v>32,2315671197498</v>
      </c>
      <c r="Q283" s="4" t="str">
        <f t="shared" si="258"/>
        <v>1+10,4676277277145i</v>
      </c>
      <c r="R283" s="4">
        <f t="shared" si="270"/>
        <v>10.515285552281375</v>
      </c>
      <c r="S283" s="4">
        <f t="shared" si="271"/>
        <v>1.475552741949173</v>
      </c>
      <c r="T283" s="4" t="str">
        <f t="shared" si="259"/>
        <v>1+0,0126296810242251i</v>
      </c>
      <c r="U283" s="4">
        <f t="shared" si="272"/>
        <v>1.0000797512412567</v>
      </c>
      <c r="V283" s="4">
        <f t="shared" si="273"/>
        <v>1.2629009573217094E-2</v>
      </c>
      <c r="W283" t="str">
        <f t="shared" si="260"/>
        <v>1-0,0744607044512136i</v>
      </c>
      <c r="X283" s="4">
        <f t="shared" si="274"/>
        <v>1.0027683663276235</v>
      </c>
      <c r="Y283" s="4">
        <f t="shared" si="275"/>
        <v>-7.4323547212153521E-2</v>
      </c>
      <c r="Z283" t="str">
        <f t="shared" si="261"/>
        <v>0,999587755720048+0,0965298852693298i</v>
      </c>
      <c r="AA283" s="4">
        <f t="shared" si="276"/>
        <v>1.0042378702954555</v>
      </c>
      <c r="AB283" s="4">
        <f t="shared" si="277"/>
        <v>9.6271170642438106E-2</v>
      </c>
      <c r="AC283" s="47" t="str">
        <f t="shared" si="278"/>
        <v>-0,19186465349272-3,05495053939989i</v>
      </c>
      <c r="AD283" s="20">
        <f t="shared" si="279"/>
        <v>9.7171803059515103</v>
      </c>
      <c r="AE283" s="43">
        <f t="shared" si="280"/>
        <v>-93.59371295496139</v>
      </c>
      <c r="AF283" t="str">
        <f t="shared" si="262"/>
        <v>77,9756878975879</v>
      </c>
      <c r="AG283" t="str">
        <f t="shared" si="263"/>
        <v>1+10,6980827499318i</v>
      </c>
      <c r="AH283">
        <f t="shared" si="281"/>
        <v>10.744718447888168</v>
      </c>
      <c r="AI283">
        <f t="shared" si="282"/>
        <v>1.4775924610716396</v>
      </c>
      <c r="AJ283" t="str">
        <f t="shared" si="264"/>
        <v>1+0,0126296810242251i</v>
      </c>
      <c r="AK283">
        <f t="shared" si="283"/>
        <v>1.0000797512412567</v>
      </c>
      <c r="AL283">
        <f t="shared" si="284"/>
        <v>1.2629009573217094E-2</v>
      </c>
      <c r="AM283" t="str">
        <f t="shared" si="265"/>
        <v>1-0,0314562210150737i</v>
      </c>
      <c r="AN283">
        <f t="shared" si="285"/>
        <v>1.0004946245935304</v>
      </c>
      <c r="AO283">
        <f t="shared" si="286"/>
        <v>-3.1445851924821328E-2</v>
      </c>
      <c r="AP283" s="41" t="str">
        <f t="shared" si="287"/>
        <v>0,539647478824051-7,24120579076963i</v>
      </c>
      <c r="AQ283">
        <f t="shared" si="288"/>
        <v>17.220271374234407</v>
      </c>
      <c r="AR283" s="43">
        <f t="shared" si="289"/>
        <v>-85.737937510263279</v>
      </c>
      <c r="AS283" t="str">
        <f t="shared" si="266"/>
        <v>-0,0000166666666666667</v>
      </c>
      <c r="AT283" t="str">
        <f t="shared" si="267"/>
        <v>0,000192167613273043i</v>
      </c>
      <c r="AU283">
        <f t="shared" si="290"/>
        <v>1.92167613273043E-4</v>
      </c>
      <c r="AV283">
        <f t="shared" si="291"/>
        <v>1.5707963267948966</v>
      </c>
      <c r="AW283" t="str">
        <f t="shared" si="268"/>
        <v>1+0,0719214866002287i</v>
      </c>
      <c r="AX283">
        <f t="shared" si="292"/>
        <v>1.002583014136379</v>
      </c>
      <c r="AY283">
        <f t="shared" si="293"/>
        <v>7.1797860631840876E-2</v>
      </c>
      <c r="AZ283" t="str">
        <f t="shared" si="269"/>
        <v>1+10,4775833776971i</v>
      </c>
      <c r="BA283">
        <f t="shared" si="294"/>
        <v>10.52519612342661</v>
      </c>
      <c r="BB283">
        <f t="shared" si="295"/>
        <v>1.4756426955084299</v>
      </c>
      <c r="BC283" s="41" t="str">
        <f t="shared" si="296"/>
        <v>-0,897837165412342+0,151303625297014i</v>
      </c>
      <c r="BD283">
        <f t="shared" si="297"/>
        <v>-0.81443183975167677</v>
      </c>
      <c r="BE283" s="43">
        <f t="shared" si="298"/>
        <v>170.4343841296685</v>
      </c>
      <c r="BF283" s="41" t="str">
        <f t="shared" si="299"/>
        <v>0,634488308348997+2,7138183151299i</v>
      </c>
      <c r="BG283" s="20">
        <f t="shared" si="300"/>
        <v>8.9027484661998368</v>
      </c>
      <c r="BH283" s="43">
        <f t="shared" si="301"/>
        <v>76.840671174707111</v>
      </c>
      <c r="BI283" s="41" t="str">
        <f t="shared" si="255"/>
        <v>0,611105124955873+6,58307430128051i</v>
      </c>
      <c r="BJ283" s="20">
        <f t="shared" si="302"/>
        <v>16.405839534482723</v>
      </c>
      <c r="BK283" s="43">
        <f t="shared" si="256"/>
        <v>84.696446619405236</v>
      </c>
      <c r="BL283">
        <f t="shared" si="303"/>
        <v>8.9027484661998368</v>
      </c>
      <c r="BM283" s="43">
        <f t="shared" si="304"/>
        <v>76.840671174707111</v>
      </c>
    </row>
    <row r="284" spans="14:65" x14ac:dyDescent="0.25">
      <c r="N284" s="9">
        <v>66</v>
      </c>
      <c r="O284" s="34">
        <f t="shared" ref="O284:O318" si="305">10^(3+(N284/100))</f>
        <v>4570.8818961487532</v>
      </c>
      <c r="P284" s="33" t="str">
        <f t="shared" si="257"/>
        <v>32,2315671197498</v>
      </c>
      <c r="Q284" s="4" t="str">
        <f t="shared" si="258"/>
        <v>1+10,7114500995739i</v>
      </c>
      <c r="R284" s="4">
        <f t="shared" si="270"/>
        <v>10.758027850663973</v>
      </c>
      <c r="S284" s="4">
        <f t="shared" si="271"/>
        <v>1.4777081036070132</v>
      </c>
      <c r="T284" s="4" t="str">
        <f t="shared" si="259"/>
        <v>1+0,0129238640868308i</v>
      </c>
      <c r="U284" s="4">
        <f t="shared" si="272"/>
        <v>1.0000835096445371</v>
      </c>
      <c r="V284" s="4">
        <f t="shared" si="273"/>
        <v>1.2923144617357902E-2</v>
      </c>
      <c r="W284" t="str">
        <f t="shared" si="260"/>
        <v>1-0,0761951170652153i</v>
      </c>
      <c r="X284" s="4">
        <f t="shared" si="274"/>
        <v>1.0028986468554946</v>
      </c>
      <c r="Y284" s="4">
        <f t="shared" si="275"/>
        <v>-7.6048173367493949E-2</v>
      </c>
      <c r="Z284" t="str">
        <f t="shared" si="261"/>
        <v>0,999568327245691+0,0987783551417704i</v>
      </c>
      <c r="AA284" s="4">
        <f t="shared" si="276"/>
        <v>1.00443715795328</v>
      </c>
      <c r="AB284" s="4">
        <f t="shared" si="277"/>
        <v>9.8501203358283496E-2</v>
      </c>
      <c r="AC284" s="47" t="str">
        <f t="shared" si="278"/>
        <v>-0,204885260169746-2,98468469587091i</v>
      </c>
      <c r="AD284" s="20">
        <f t="shared" si="279"/>
        <v>9.5183859702639726</v>
      </c>
      <c r="AE284" s="43">
        <f t="shared" si="280"/>
        <v>-93.926938647376701</v>
      </c>
      <c r="AF284" t="str">
        <f t="shared" si="262"/>
        <v>77,9756878975879</v>
      </c>
      <c r="AG284" t="str">
        <f t="shared" si="263"/>
        <v>1+10,9472731088449i</v>
      </c>
      <c r="AH284">
        <f t="shared" si="281"/>
        <v>10.992851700975443</v>
      </c>
      <c r="AI284">
        <f t="shared" si="282"/>
        <v>1.4797021875267977</v>
      </c>
      <c r="AJ284" t="str">
        <f t="shared" si="264"/>
        <v>1+0,0129238640868308i</v>
      </c>
      <c r="AK284">
        <f t="shared" si="283"/>
        <v>1.0000835096445371</v>
      </c>
      <c r="AL284">
        <f t="shared" si="284"/>
        <v>1.2923144617357902E-2</v>
      </c>
      <c r="AM284" t="str">
        <f t="shared" si="265"/>
        <v>1-0,0321889305283595i</v>
      </c>
      <c r="AN284">
        <f t="shared" si="285"/>
        <v>1.0005179294987969</v>
      </c>
      <c r="AO284">
        <f t="shared" si="286"/>
        <v>-3.217782015858868E-2</v>
      </c>
      <c r="AP284" s="41" t="str">
        <f t="shared" si="287"/>
        <v>0,509447512434207-7,07926786140986i</v>
      </c>
      <c r="AQ284">
        <f t="shared" si="288"/>
        <v>17.022199751324159</v>
      </c>
      <c r="AR284" s="43">
        <f t="shared" si="289"/>
        <v>-85.883901925967294</v>
      </c>
      <c r="AS284" t="str">
        <f t="shared" si="266"/>
        <v>-0,0000166666666666667</v>
      </c>
      <c r="AT284" t="str">
        <f t="shared" si="267"/>
        <v>0,000196643772005623i</v>
      </c>
      <c r="AU284">
        <f t="shared" si="290"/>
        <v>1.9664377200562301E-4</v>
      </c>
      <c r="AV284">
        <f t="shared" si="291"/>
        <v>1.5707963267948966</v>
      </c>
      <c r="AW284" t="str">
        <f t="shared" si="268"/>
        <v>1+0,0735967532324282i</v>
      </c>
      <c r="AX284">
        <f t="shared" si="292"/>
        <v>1.0027045836567992</v>
      </c>
      <c r="AY284">
        <f t="shared" si="293"/>
        <v>7.3464304910586545E-2</v>
      </c>
      <c r="AZ284" t="str">
        <f t="shared" si="269"/>
        <v>1+10,7216376464348i</v>
      </c>
      <c r="BA284">
        <f t="shared" si="294"/>
        <v>10.768171331356497</v>
      </c>
      <c r="BB284">
        <f t="shared" si="295"/>
        <v>1.4777960453357812</v>
      </c>
      <c r="BC284" s="41" t="str">
        <f t="shared" si="296"/>
        <v>-0,897619468159027+0,150817507908657i</v>
      </c>
      <c r="BD284">
        <f t="shared" si="297"/>
        <v>-0.81724979778316786</v>
      </c>
      <c r="BE284" s="43">
        <f t="shared" si="298"/>
        <v>170.46228176262514</v>
      </c>
      <c r="BF284" s="41" t="str">
        <f t="shared" si="299"/>
        <v>0,63405170599155+2,64821080498402i</v>
      </c>
      <c r="BG284" s="20">
        <f t="shared" si="300"/>
        <v>8.7011361724808207</v>
      </c>
      <c r="BH284" s="43">
        <f t="shared" si="301"/>
        <v>76.535343115248438</v>
      </c>
      <c r="BI284" s="41" t="str">
        <f t="shared" si="255"/>
        <v>0,61038753150955+6,4313222569496i</v>
      </c>
      <c r="BJ284" s="20">
        <f t="shared" si="302"/>
        <v>16.204949953540989</v>
      </c>
      <c r="BK284" s="43">
        <f t="shared" si="256"/>
        <v>84.578379836657845</v>
      </c>
      <c r="BL284">
        <f t="shared" si="303"/>
        <v>8.7011361724808207</v>
      </c>
      <c r="BM284" s="43">
        <f t="shared" si="304"/>
        <v>76.535343115248438</v>
      </c>
    </row>
    <row r="285" spans="14:65" x14ac:dyDescent="0.25">
      <c r="N285" s="9">
        <v>67</v>
      </c>
      <c r="O285" s="34">
        <f t="shared" si="305"/>
        <v>4677.3514128719844</v>
      </c>
      <c r="P285" s="33" t="str">
        <f t="shared" si="257"/>
        <v>32,2315671197498</v>
      </c>
      <c r="Q285" s="4" t="str">
        <f t="shared" si="258"/>
        <v>1+10,960951824059i</v>
      </c>
      <c r="R285" s="4">
        <f t="shared" si="270"/>
        <v>11.006473771800955</v>
      </c>
      <c r="S285" s="4">
        <f t="shared" si="271"/>
        <v>1.4798152417360089</v>
      </c>
      <c r="T285" s="4" t="str">
        <f t="shared" si="259"/>
        <v>1+0,0132248995532428i</v>
      </c>
      <c r="U285" s="4">
        <f t="shared" si="272"/>
        <v>1.0000874451607686</v>
      </c>
      <c r="V285" s="4">
        <f t="shared" si="273"/>
        <v>1.3224128631453636E-2</v>
      </c>
      <c r="W285" t="str">
        <f t="shared" si="260"/>
        <v>1-0,0779699293388465i</v>
      </c>
      <c r="X285" s="4">
        <f t="shared" si="274"/>
        <v>1.0030350491787936</v>
      </c>
      <c r="Y285" s="4">
        <f t="shared" si="275"/>
        <v>-7.7812502050062946E-2</v>
      </c>
      <c r="Z285" t="str">
        <f t="shared" si="261"/>
        <v>0,999547983135548+0,101079198605593i</v>
      </c>
      <c r="AA285" s="4">
        <f t="shared" si="276"/>
        <v>1.0046457957813246</v>
      </c>
      <c r="AB285" s="4">
        <f t="shared" si="277"/>
        <v>0.10078229905517579</v>
      </c>
      <c r="AC285" s="47" t="str">
        <f t="shared" si="278"/>
        <v>-0,217313075039856-2,91589291110565i</v>
      </c>
      <c r="AD285" s="20">
        <f t="shared" si="279"/>
        <v>9.3194866344084311</v>
      </c>
      <c r="AE285" s="43">
        <f t="shared" si="280"/>
        <v>-94.262209398593114</v>
      </c>
      <c r="AF285" t="str">
        <f t="shared" si="262"/>
        <v>77,9756878975879</v>
      </c>
      <c r="AG285" t="str">
        <f t="shared" si="263"/>
        <v>1+11,2022678568645i</v>
      </c>
      <c r="AH285">
        <f t="shared" si="281"/>
        <v>11.246813110252146</v>
      </c>
      <c r="AI285">
        <f t="shared" si="282"/>
        <v>1.4817646767875388</v>
      </c>
      <c r="AJ285" t="str">
        <f t="shared" si="264"/>
        <v>1+0,0132248995532428i</v>
      </c>
      <c r="AK285">
        <f t="shared" si="283"/>
        <v>1.0000874451607686</v>
      </c>
      <c r="AL285">
        <f t="shared" si="284"/>
        <v>1.3224128631453636E-2</v>
      </c>
      <c r="AM285" t="str">
        <f t="shared" si="265"/>
        <v>1-0,0329387070386823i</v>
      </c>
      <c r="AN285">
        <f t="shared" si="285"/>
        <v>1.0005423321486104</v>
      </c>
      <c r="AO285">
        <f t="shared" si="286"/>
        <v>-3.2926802411473576E-2</v>
      </c>
      <c r="AP285" s="41" t="str">
        <f t="shared" si="287"/>
        <v>0,48058477076408-6,92083702978681i</v>
      </c>
      <c r="AQ285">
        <f t="shared" si="288"/>
        <v>16.824063592025453</v>
      </c>
      <c r="AR285" s="43">
        <f t="shared" si="289"/>
        <v>-86.02774226421073</v>
      </c>
      <c r="AS285" t="str">
        <f t="shared" si="266"/>
        <v>-0,0000166666666666667</v>
      </c>
      <c r="AT285" t="str">
        <f t="shared" si="267"/>
        <v>0,000201224193869008i</v>
      </c>
      <c r="AU285">
        <f t="shared" si="290"/>
        <v>2.0122419386900799E-4</v>
      </c>
      <c r="AV285">
        <f t="shared" si="291"/>
        <v>1.5707963267948966</v>
      </c>
      <c r="AW285" t="str">
        <f t="shared" si="268"/>
        <v>1+0,0753110418373596i</v>
      </c>
      <c r="AX285">
        <f t="shared" si="292"/>
        <v>1.0028318667765941</v>
      </c>
      <c r="AY285">
        <f t="shared" si="293"/>
        <v>7.5169142539523878E-2</v>
      </c>
      <c r="AZ285" t="str">
        <f t="shared" si="269"/>
        <v>1+10,9713766693702i</v>
      </c>
      <c r="BA285">
        <f t="shared" si="294"/>
        <v>11.016855541451053</v>
      </c>
      <c r="BB285">
        <f t="shared" si="295"/>
        <v>1.4799012150687016</v>
      </c>
      <c r="BC285" s="41" t="str">
        <f t="shared" si="296"/>
        <v>-0,89739162427123+0,15040985390882i</v>
      </c>
      <c r="BD285">
        <f t="shared" si="297"/>
        <v>-0.82003835633475086</v>
      </c>
      <c r="BE285" s="43">
        <f t="shared" si="298"/>
        <v>170.48521910258694</v>
      </c>
      <c r="BF285" s="41" t="str">
        <f t="shared" si="299"/>
        <v>0,633593960158557+2,58401184782884i</v>
      </c>
      <c r="BG285" s="20">
        <f t="shared" si="300"/>
        <v>8.4994482780736682</v>
      </c>
      <c r="BH285" s="43">
        <f t="shared" si="301"/>
        <v>76.223009703993796</v>
      </c>
      <c r="BI285" s="41" t="str">
        <f t="shared" si="255"/>
        <v>0,609689338540991+6,28298586863829i</v>
      </c>
      <c r="BJ285" s="20">
        <f t="shared" si="302"/>
        <v>16.004025235690705</v>
      </c>
      <c r="BK285" s="43">
        <f t="shared" si="256"/>
        <v>84.457476838376223</v>
      </c>
      <c r="BL285">
        <f t="shared" si="303"/>
        <v>8.4994482780736682</v>
      </c>
      <c r="BM285" s="43">
        <f t="shared" si="304"/>
        <v>76.223009703993796</v>
      </c>
    </row>
    <row r="286" spans="14:65" x14ac:dyDescent="0.25">
      <c r="N286" s="9">
        <v>68</v>
      </c>
      <c r="O286" s="34">
        <f t="shared" si="305"/>
        <v>4786.3009232263848</v>
      </c>
      <c r="P286" s="33" t="str">
        <f t="shared" si="257"/>
        <v>32,2315671197498</v>
      </c>
      <c r="Q286" s="4" t="str">
        <f t="shared" si="258"/>
        <v>1+11,2162651902865i</v>
      </c>
      <c r="R286" s="4">
        <f t="shared" si="270"/>
        <v>11.260755073210349</v>
      </c>
      <c r="S286" s="4">
        <f t="shared" si="271"/>
        <v>1.4818751986812793</v>
      </c>
      <c r="T286" s="4" t="str">
        <f t="shared" si="259"/>
        <v>1+0,0135329470364503i</v>
      </c>
      <c r="U286" s="4">
        <f t="shared" si="272"/>
        <v>1.0000915661355672</v>
      </c>
      <c r="V286" s="4">
        <f t="shared" si="273"/>
        <v>1.3532120982955125E-2</v>
      </c>
      <c r="W286" t="str">
        <f t="shared" si="260"/>
        <v>1-0,0797860823010672i</v>
      </c>
      <c r="X286" s="4">
        <f t="shared" si="274"/>
        <v>1.003177860067173</v>
      </c>
      <c r="Y286" s="4">
        <f t="shared" si="275"/>
        <v>-7.961742476891967E-2</v>
      </c>
      <c r="Z286" t="str">
        <f t="shared" si="261"/>
        <v>0,999526680237032+0,103433635598458i</v>
      </c>
      <c r="AA286" s="4">
        <f t="shared" si="276"/>
        <v>1.0048642204192446</v>
      </c>
      <c r="AB286" s="4">
        <f t="shared" si="277"/>
        <v>0.10311558490581839</v>
      </c>
      <c r="AC286" s="47" t="str">
        <f t="shared" si="278"/>
        <v>-0,229173134762648-2,84854605189798i</v>
      </c>
      <c r="AD286" s="20">
        <f t="shared" si="279"/>
        <v>9.1204846009122278</v>
      </c>
      <c r="AE286" s="43">
        <f t="shared" si="280"/>
        <v>-94.599691461449581</v>
      </c>
      <c r="AF286" t="str">
        <f t="shared" si="262"/>
        <v>77,9756878975879</v>
      </c>
      <c r="AG286" t="str">
        <f t="shared" si="263"/>
        <v>1+11,4632021955814i</v>
      </c>
      <c r="AH286">
        <f t="shared" si="281"/>
        <v>11.506737355861661</v>
      </c>
      <c r="AI286">
        <f t="shared" si="282"/>
        <v>1.4837809521857845</v>
      </c>
      <c r="AJ286" t="str">
        <f t="shared" si="264"/>
        <v>1+0,0135329470364503i</v>
      </c>
      <c r="AK286">
        <f t="shared" si="283"/>
        <v>1.0000915661355672</v>
      </c>
      <c r="AL286">
        <f t="shared" si="284"/>
        <v>1.3532120982955125E-2</v>
      </c>
      <c r="AM286" t="str">
        <f t="shared" si="265"/>
        <v>1-0,0337059480874724i</v>
      </c>
      <c r="AN286">
        <f t="shared" si="285"/>
        <v>1.0005678842219929</v>
      </c>
      <c r="AO286">
        <f t="shared" si="286"/>
        <v>-3.369319244057984E-2</v>
      </c>
      <c r="AP286" s="41" t="str">
        <f t="shared" si="287"/>
        <v>0,453000981895252-6,7658454841744i</v>
      </c>
      <c r="AQ286">
        <f t="shared" si="288"/>
        <v>16.625866765431304</v>
      </c>
      <c r="AR286" s="43">
        <f t="shared" si="289"/>
        <v>-86.169530587131618</v>
      </c>
      <c r="AS286" t="str">
        <f t="shared" si="266"/>
        <v>-0,0000166666666666667</v>
      </c>
      <c r="AT286" t="str">
        <f t="shared" si="267"/>
        <v>0,0002059113074635i</v>
      </c>
      <c r="AU286">
        <f t="shared" si="290"/>
        <v>2.059113074635E-4</v>
      </c>
      <c r="AV286">
        <f t="shared" si="291"/>
        <v>1.5707963267948966</v>
      </c>
      <c r="AW286" t="str">
        <f t="shared" si="268"/>
        <v>1+0,0770652613535328i</v>
      </c>
      <c r="AX286">
        <f t="shared" si="292"/>
        <v>1.0029651312520731</v>
      </c>
      <c r="AY286">
        <f t="shared" si="293"/>
        <v>7.6913237783439573E-2</v>
      </c>
      <c r="AZ286" t="str">
        <f t="shared" si="269"/>
        <v>1+11,2269328614391i</v>
      </c>
      <c r="BA286">
        <f t="shared" si="294"/>
        <v>11.271380637493399</v>
      </c>
      <c r="BB286">
        <f t="shared" si="295"/>
        <v>1.4819592462183133</v>
      </c>
      <c r="BC286" s="41" t="str">
        <f t="shared" si="296"/>
        <v>-0,897153166372024+0,150080340954497i</v>
      </c>
      <c r="BD286">
        <f t="shared" si="297"/>
        <v>-0.8228033017302494</v>
      </c>
      <c r="BE286" s="43">
        <f t="shared" si="298"/>
        <v>170.50320630502094</v>
      </c>
      <c r="BF286" s="41" t="str">
        <f t="shared" si="299"/>
        <v>0,633114166193147+2,52118772781401i</v>
      </c>
      <c r="BG286" s="20">
        <f t="shared" si="300"/>
        <v>8.2976812991819742</v>
      </c>
      <c r="BH286" s="43">
        <f t="shared" si="301"/>
        <v>75.90351484357133</v>
      </c>
      <c r="BI286" s="41" t="str">
        <f t="shared" si="255"/>
        <v>0,609009131833376+6,13798624112648i</v>
      </c>
      <c r="BJ286" s="20">
        <f t="shared" si="302"/>
        <v>15.803063463701051</v>
      </c>
      <c r="BK286" s="43">
        <f t="shared" si="256"/>
        <v>84.333675717889307</v>
      </c>
      <c r="BL286">
        <f t="shared" si="303"/>
        <v>8.2976812991819742</v>
      </c>
      <c r="BM286" s="43">
        <f t="shared" si="304"/>
        <v>75.90351484357133</v>
      </c>
    </row>
    <row r="287" spans="14:65" x14ac:dyDescent="0.25">
      <c r="N287" s="9">
        <v>69</v>
      </c>
      <c r="O287" s="34">
        <f t="shared" si="305"/>
        <v>4897.7881936844633</v>
      </c>
      <c r="P287" s="33" t="str">
        <f t="shared" si="257"/>
        <v>32,2315671197498</v>
      </c>
      <c r="Q287" s="4" t="str">
        <f t="shared" si="258"/>
        <v>1+11,4775255687828i</v>
      </c>
      <c r="R287" s="4">
        <f t="shared" si="270"/>
        <v>11.521006604549056</v>
      </c>
      <c r="S287" s="4">
        <f t="shared" si="271"/>
        <v>1.4838889966904314</v>
      </c>
      <c r="T287" s="4" t="str">
        <f t="shared" si="259"/>
        <v>1+0,0138481698673062i</v>
      </c>
      <c r="U287" s="4">
        <f t="shared" si="272"/>
        <v>1.0000958813077243</v>
      </c>
      <c r="V287" s="4">
        <f t="shared" si="273"/>
        <v>1.3847284739622065E-2</v>
      </c>
      <c r="W287" t="str">
        <f t="shared" si="260"/>
        <v>1-0,0816445389002177i</v>
      </c>
      <c r="X287" s="4">
        <f t="shared" si="274"/>
        <v>1.0033273796384852</v>
      </c>
      <c r="Y287" s="4">
        <f t="shared" si="275"/>
        <v>-8.1463851451884686E-2</v>
      </c>
      <c r="Z287" t="str">
        <f t="shared" si="261"/>
        <v>0,999504373363839+0,105842914474024i</v>
      </c>
      <c r="AA287" s="4">
        <f t="shared" si="276"/>
        <v>1.0050928887012365</v>
      </c>
      <c r="AB287" s="4">
        <f t="shared" si="277"/>
        <v>0.10550220998137043</v>
      </c>
      <c r="AC287" s="47" t="str">
        <f t="shared" si="278"/>
        <v>-0,240489390370965-2,78261528952697i</v>
      </c>
      <c r="AD287" s="20">
        <f t="shared" si="279"/>
        <v>8.9213819678598263</v>
      </c>
      <c r="AE287" s="43">
        <f t="shared" si="280"/>
        <v>-94.939552035276833</v>
      </c>
      <c r="AF287" t="str">
        <f t="shared" si="262"/>
        <v>77,9756878975879</v>
      </c>
      <c r="AG287" t="str">
        <f t="shared" si="263"/>
        <v>1+11,7302144758358i</v>
      </c>
      <c r="AH287">
        <f t="shared" si="281"/>
        <v>11.77276227777949</v>
      </c>
      <c r="AI287">
        <f t="shared" si="282"/>
        <v>1.4857520171659127</v>
      </c>
      <c r="AJ287" t="str">
        <f t="shared" si="264"/>
        <v>1+0,0138481698673062i</v>
      </c>
      <c r="AK287">
        <f t="shared" si="283"/>
        <v>1.0000958813077243</v>
      </c>
      <c r="AL287">
        <f t="shared" si="284"/>
        <v>1.3847284739622065E-2</v>
      </c>
      <c r="AM287" t="str">
        <f t="shared" si="265"/>
        <v>1-0,0344910604760894i</v>
      </c>
      <c r="AN287">
        <f t="shared" si="285"/>
        <v>1.00059463982812</v>
      </c>
      <c r="AO287">
        <f t="shared" si="286"/>
        <v>-3.4477392992850887E-2</v>
      </c>
      <c r="AP287" s="41" t="str">
        <f t="shared" si="287"/>
        <v>0,426640331113025-6,61422618341192i</v>
      </c>
      <c r="AQ287">
        <f t="shared" si="288"/>
        <v>16.427613019030868</v>
      </c>
      <c r="AR287" s="43">
        <f t="shared" si="289"/>
        <v>-86.309338120463465</v>
      </c>
      <c r="AS287" t="str">
        <f t="shared" si="266"/>
        <v>-0,0000166666666666667</v>
      </c>
      <c r="AT287" t="str">
        <f t="shared" si="267"/>
        <v>0,000210707597958767i</v>
      </c>
      <c r="AU287">
        <f t="shared" si="290"/>
        <v>2.10707597958767E-4</v>
      </c>
      <c r="AV287">
        <f t="shared" si="291"/>
        <v>1.5707963267948966</v>
      </c>
      <c r="AW287" t="str">
        <f t="shared" si="268"/>
        <v>1+0,0788603418913551i</v>
      </c>
      <c r="AX287">
        <f t="shared" si="292"/>
        <v>1.0031046573130948</v>
      </c>
      <c r="AY287">
        <f t="shared" si="293"/>
        <v>7.8697472918517405E-2</v>
      </c>
      <c r="AZ287" t="str">
        <f t="shared" si="269"/>
        <v>1+11,4884417219172i</v>
      </c>
      <c r="BA287">
        <f t="shared" si="294"/>
        <v>11.531881598329383</v>
      </c>
      <c r="BB287">
        <f t="shared" si="295"/>
        <v>1.4839711602071894</v>
      </c>
      <c r="BC287" s="41" t="str">
        <f t="shared" si="296"/>
        <v>-0,896903606087608+0,149828680686968i</v>
      </c>
      <c r="BD287">
        <f t="shared" si="297"/>
        <v>-0.8255503743527346</v>
      </c>
      <c r="BE287" s="43">
        <f t="shared" si="298"/>
        <v>170.51625134242795</v>
      </c>
      <c r="BF287" s="41" t="str">
        <f t="shared" si="299"/>
        <v>0,63261137913874+2,45970547945276i</v>
      </c>
      <c r="BG287" s="20">
        <f t="shared" si="300"/>
        <v>8.0958315935070981</v>
      </c>
      <c r="BH287" s="43">
        <f t="shared" si="301"/>
        <v>75.576699307151117</v>
      </c>
      <c r="BI287" s="41" t="str">
        <f t="shared" si="255"/>
        <v>0,608345531348124+5,99624627331974i</v>
      </c>
      <c r="BJ287" s="20">
        <f t="shared" si="302"/>
        <v>15.60206264467813</v>
      </c>
      <c r="BK287" s="43">
        <f t="shared" si="256"/>
        <v>84.206913221964484</v>
      </c>
      <c r="BL287">
        <f t="shared" si="303"/>
        <v>8.0958315935070981</v>
      </c>
      <c r="BM287" s="43">
        <f t="shared" si="304"/>
        <v>75.576699307151117</v>
      </c>
    </row>
    <row r="288" spans="14:65" x14ac:dyDescent="0.25">
      <c r="N288" s="9">
        <v>70</v>
      </c>
      <c r="O288" s="34">
        <f t="shared" si="305"/>
        <v>5011.8723362727324</v>
      </c>
      <c r="P288" s="33" t="str">
        <f t="shared" si="257"/>
        <v>32,2315671197498</v>
      </c>
      <c r="Q288" s="4" t="str">
        <f t="shared" si="258"/>
        <v>1+11,7448714832586i</v>
      </c>
      <c r="R288" s="4">
        <f t="shared" si="270"/>
        <v>11.787366379232514</v>
      </c>
      <c r="S288" s="4">
        <f t="shared" si="271"/>
        <v>1.4858576381358477</v>
      </c>
      <c r="T288" s="4" t="str">
        <f t="shared" si="259"/>
        <v>1+0,0141707351811279i</v>
      </c>
      <c r="U288" s="4">
        <f t="shared" si="272"/>
        <v>1.000100399827724</v>
      </c>
      <c r="V288" s="4">
        <f t="shared" si="273"/>
        <v>1.4169786754869011E-2</v>
      </c>
      <c r="W288" t="str">
        <f t="shared" si="260"/>
        <v>1-0,0835462845145863i</v>
      </c>
      <c r="X288" s="4">
        <f t="shared" si="274"/>
        <v>1.0034839219719427</v>
      </c>
      <c r="Y288" s="4">
        <f t="shared" si="275"/>
        <v>-8.3352710710698483E-2</v>
      </c>
      <c r="Z288" t="str">
        <f t="shared" si="261"/>
        <v>0,999481015200101+0,10830831266384i</v>
      </c>
      <c r="AA288" s="4">
        <f t="shared" si="276"/>
        <v>1.005332278571375</v>
      </c>
      <c r="AB288" s="4">
        <f t="shared" si="277"/>
        <v>0.10794334546125507</v>
      </c>
      <c r="AC288" s="47" t="str">
        <f t="shared" si="278"/>
        <v>-0,251284748248031-2,71807211496386i</v>
      </c>
      <c r="AD288" s="20">
        <f t="shared" si="279"/>
        <v>8.7221806331825054</v>
      </c>
      <c r="AE288" s="43">
        <f t="shared" si="280"/>
        <v>-95.281959300956899</v>
      </c>
      <c r="AF288" t="str">
        <f t="shared" si="262"/>
        <v>77,9756878975879</v>
      </c>
      <c r="AG288" t="str">
        <f t="shared" si="263"/>
        <v>1+12,003446271073i</v>
      </c>
      <c r="AH288">
        <f t="shared" si="281"/>
        <v>12.045028949011966</v>
      </c>
      <c r="AI288">
        <f t="shared" si="282"/>
        <v>1.48767885551643</v>
      </c>
      <c r="AJ288" t="str">
        <f t="shared" si="264"/>
        <v>1+0,0141707351811279i</v>
      </c>
      <c r="AK288">
        <f t="shared" si="283"/>
        <v>1.000100399827724</v>
      </c>
      <c r="AL288">
        <f t="shared" si="284"/>
        <v>1.4169786754869011E-2</v>
      </c>
      <c r="AM288" t="str">
        <f t="shared" si="265"/>
        <v>1-0,0352944604815141i</v>
      </c>
      <c r="AN288">
        <f t="shared" si="285"/>
        <v>1.0006226556203297</v>
      </c>
      <c r="AO288">
        <f t="shared" si="286"/>
        <v>-3.527981600151351E-2</v>
      </c>
      <c r="AP288" s="41" t="str">
        <f t="shared" si="287"/>
        <v>0,401449364507771-6,46591288868273i</v>
      </c>
      <c r="AQ288">
        <f t="shared" si="288"/>
        <v>16.229305986018634</v>
      </c>
      <c r="AR288" s="43">
        <f t="shared" si="289"/>
        <v>-86.447235273174499</v>
      </c>
      <c r="AS288" t="str">
        <f t="shared" si="266"/>
        <v>-0,0000166666666666667</v>
      </c>
      <c r="AT288" t="str">
        <f t="shared" si="267"/>
        <v>0,000215615608411517i</v>
      </c>
      <c r="AU288">
        <f t="shared" si="290"/>
        <v>2.15615608411517E-4</v>
      </c>
      <c r="AV288">
        <f t="shared" si="291"/>
        <v>1.5707963267948966</v>
      </c>
      <c r="AW288" t="str">
        <f t="shared" si="268"/>
        <v>1+0,0806972352262882i</v>
      </c>
      <c r="AX288">
        <f t="shared" si="292"/>
        <v>1.0032507382370406</v>
      </c>
      <c r="AY288">
        <f t="shared" si="293"/>
        <v>8.0522748503631753E-2</v>
      </c>
      <c r="AZ288" t="str">
        <f t="shared" si="269"/>
        <v>1+11,7560419062637i</v>
      </c>
      <c r="BA288">
        <f t="shared" si="294"/>
        <v>11.79849656955615</v>
      </c>
      <c r="BB288">
        <f t="shared" si="295"/>
        <v>1.4859379585920778</v>
      </c>
      <c r="BC288" s="41" t="str">
        <f t="shared" si="296"/>
        <v>-0,896642433155092+0,149654618064128i</v>
      </c>
      <c r="BD288">
        <f t="shared" si="297"/>
        <v>-0.82828527978977895</v>
      </c>
      <c r="BE288" s="43">
        <f t="shared" si="298"/>
        <v>170.5243600015599</v>
      </c>
      <c r="BF288" s="41" t="str">
        <f t="shared" si="299"/>
        <v>0,632084612319552+2,3995328716278i</v>
      </c>
      <c r="BG288" s="20">
        <f t="shared" si="300"/>
        <v>7.8938953533927183</v>
      </c>
      <c r="BH288" s="43">
        <f t="shared" si="301"/>
        <v>75.242400700603</v>
      </c>
      <c r="BI288" s="41" t="str">
        <f t="shared" si="255"/>
        <v>0,607697188810923+5,85769061639485i</v>
      </c>
      <c r="BJ288" s="20">
        <f t="shared" si="302"/>
        <v>15.401020706228854</v>
      </c>
      <c r="BK288" s="43">
        <f t="shared" si="256"/>
        <v>84.0771247283854</v>
      </c>
      <c r="BL288">
        <f t="shared" si="303"/>
        <v>7.8938953533927183</v>
      </c>
      <c r="BM288" s="43">
        <f t="shared" si="304"/>
        <v>75.242400700603</v>
      </c>
    </row>
    <row r="289" spans="14:65" x14ac:dyDescent="0.25">
      <c r="N289" s="9">
        <v>71</v>
      </c>
      <c r="O289" s="34">
        <f t="shared" si="305"/>
        <v>5128.6138399136489</v>
      </c>
      <c r="P289" s="33" t="str">
        <f t="shared" si="257"/>
        <v>32,2315671197498</v>
      </c>
      <c r="Q289" s="4" t="str">
        <f t="shared" si="258"/>
        <v>1+12,0184446840566i</v>
      </c>
      <c r="R289" s="4">
        <f t="shared" si="270"/>
        <v>12.059975647725347</v>
      </c>
      <c r="S289" s="4">
        <f t="shared" si="271"/>
        <v>1.4877821057468661</v>
      </c>
      <c r="T289" s="4" t="str">
        <f t="shared" si="259"/>
        <v>1+0,0145008140063145i</v>
      </c>
      <c r="U289" s="4">
        <f t="shared" si="272"/>
        <v>1.0001051312771301</v>
      </c>
      <c r="V289" s="4">
        <f t="shared" si="273"/>
        <v>1.4499797755038143E-2</v>
      </c>
      <c r="W289" t="str">
        <f t="shared" si="260"/>
        <v>1-0,08549232747487i</v>
      </c>
      <c r="X289" s="4">
        <f t="shared" si="274"/>
        <v>1.003647815748667</v>
      </c>
      <c r="Y289" s="4">
        <f t="shared" si="275"/>
        <v>-8.528495010111671E-2</v>
      </c>
      <c r="Z289" t="str">
        <f t="shared" si="261"/>
        <v>0,999456556200022+0,11083113735466i</v>
      </c>
      <c r="AA289" s="4">
        <f t="shared" si="276"/>
        <v>1.0055828900386756</v>
      </c>
      <c r="AB289" s="4">
        <f t="shared" si="277"/>
        <v>0.1104401848277325</v>
      </c>
      <c r="AC289" s="47" t="str">
        <f t="shared" si="278"/>
        <v>-0,261581109758011-2,65488835242908i</v>
      </c>
      <c r="AD289" s="20">
        <f t="shared" si="279"/>
        <v>8.522882298628943</v>
      </c>
      <c r="AE289" s="43">
        <f t="shared" si="280"/>
        <v>-95.627082455276451</v>
      </c>
      <c r="AF289" t="str">
        <f t="shared" si="262"/>
        <v>77,9756878975879</v>
      </c>
      <c r="AG289" t="str">
        <f t="shared" si="263"/>
        <v>1+12,2830424524075i</v>
      </c>
      <c r="AH289">
        <f t="shared" si="281"/>
        <v>12.323681750501546</v>
      </c>
      <c r="AI289">
        <f t="shared" si="282"/>
        <v>1.4895624316104443</v>
      </c>
      <c r="AJ289" t="str">
        <f t="shared" si="264"/>
        <v>1+0,0145008140063145i</v>
      </c>
      <c r="AK289">
        <f t="shared" si="283"/>
        <v>1.0001051312771301</v>
      </c>
      <c r="AL289">
        <f t="shared" si="284"/>
        <v>1.4499797755038143E-2</v>
      </c>
      <c r="AM289" t="str">
        <f t="shared" si="265"/>
        <v>1-0,0361165740770632i</v>
      </c>
      <c r="AN289">
        <f t="shared" si="285"/>
        <v>1.000651990915455</v>
      </c>
      <c r="AO289">
        <f t="shared" si="286"/>
        <v>-3.6100882786176264E-2</v>
      </c>
      <c r="AP289" s="41" t="str">
        <f t="shared" si="287"/>
        <v>0,377376895712421-6,32084019153927i</v>
      </c>
      <c r="AQ289">
        <f t="shared" si="288"/>
        <v>16.030949192413949</v>
      </c>
      <c r="AR289" s="43">
        <f t="shared" si="289"/>
        <v>-86.58329165771022</v>
      </c>
      <c r="AS289" t="str">
        <f t="shared" si="266"/>
        <v>-0,0000166666666666667</v>
      </c>
      <c r="AT289" t="str">
        <f t="shared" si="267"/>
        <v>0,000220637941113856i</v>
      </c>
      <c r="AU289">
        <f t="shared" si="290"/>
        <v>2.2063794111385599E-4</v>
      </c>
      <c r="AV289">
        <f t="shared" si="291"/>
        <v>1.5707963267948966</v>
      </c>
      <c r="AW289" t="str">
        <f t="shared" si="268"/>
        <v>1+0,082576915303492i</v>
      </c>
      <c r="AX289">
        <f t="shared" si="292"/>
        <v>1.0034036809485203</v>
      </c>
      <c r="AY289">
        <f t="shared" si="293"/>
        <v>8.2389983647762635E-2</v>
      </c>
      <c r="AZ289" t="str">
        <f t="shared" si="269"/>
        <v>1+12,0298752996385i</v>
      </c>
      <c r="BA289">
        <f t="shared" si="294"/>
        <v>12.071366936882187</v>
      </c>
      <c r="BB289">
        <f t="shared" si="295"/>
        <v>1.4878606232964624</v>
      </c>
      <c r="BC289" s="41" t="str">
        <f t="shared" si="296"/>
        <v>-0,896369114497332+0,149557930675797i</v>
      </c>
      <c r="BD289">
        <f t="shared" si="297"/>
        <v>-0.83101369992992935</v>
      </c>
      <c r="BE289" s="43">
        <f t="shared" si="298"/>
        <v>170.52753588142269</v>
      </c>
      <c r="BF289" s="41" t="str">
        <f t="shared" si="299"/>
        <v>0,631532835887587+2,34063839207685i</v>
      </c>
      <c r="BG289" s="20">
        <f t="shared" si="300"/>
        <v>7.691868598699017</v>
      </c>
      <c r="BH289" s="43">
        <f t="shared" si="301"/>
        <v>74.900453426146257</v>
      </c>
      <c r="BI289" s="41" t="str">
        <f t="shared" si="255"/>
        <v>0,607062785337527+5,72224563297681i</v>
      </c>
      <c r="BJ289" s="20">
        <f t="shared" si="302"/>
        <v>15.199935492484018</v>
      </c>
      <c r="BK289" s="43">
        <f t="shared" si="256"/>
        <v>83.944244223712474</v>
      </c>
      <c r="BL289">
        <f t="shared" si="303"/>
        <v>7.691868598699017</v>
      </c>
      <c r="BM289" s="43">
        <f t="shared" si="304"/>
        <v>74.900453426146257</v>
      </c>
    </row>
    <row r="290" spans="14:65" x14ac:dyDescent="0.25">
      <c r="N290" s="9">
        <v>72</v>
      </c>
      <c r="O290" s="34">
        <f t="shared" si="305"/>
        <v>5248.0746024977261</v>
      </c>
      <c r="P290" s="33" t="str">
        <f t="shared" si="257"/>
        <v>32,2315671197498</v>
      </c>
      <c r="Q290" s="4" t="str">
        <f t="shared" si="258"/>
        <v>1+12,298390223309i</v>
      </c>
      <c r="R290" s="4">
        <f t="shared" si="270"/>
        <v>12.338978972539923</v>
      </c>
      <c r="S290" s="4">
        <f t="shared" si="271"/>
        <v>1.4896633628506959</v>
      </c>
      <c r="T290" s="4" t="str">
        <f t="shared" si="259"/>
        <v>1+0,0148385813550283i</v>
      </c>
      <c r="U290" s="4">
        <f t="shared" si="272"/>
        <v>1.0001100856888854</v>
      </c>
      <c r="V290" s="4">
        <f t="shared" si="273"/>
        <v>1.4837492428640261E-2</v>
      </c>
      <c r="W290" t="str">
        <f t="shared" si="260"/>
        <v>1-0,087483699598806i</v>
      </c>
      <c r="X290" s="4">
        <f t="shared" si="274"/>
        <v>1.0038194049207727</v>
      </c>
      <c r="Y290" s="4">
        <f t="shared" si="275"/>
        <v>-8.7261536377078772E-2</v>
      </c>
      <c r="Z290" t="str">
        <f t="shared" si="261"/>
        <v>0,999430944482781+0,113412726181529i</v>
      </c>
      <c r="AA290" s="4">
        <f t="shared" si="276"/>
        <v>1.0058452461734211</v>
      </c>
      <c r="AB290" s="4">
        <f t="shared" si="277"/>
        <v>0.11299394404359293</v>
      </c>
      <c r="AC290" s="47" t="str">
        <f t="shared" si="278"/>
        <v>-0,271399409544504-2,59303617141746i</v>
      </c>
      <c r="AD290" s="20">
        <f t="shared" si="279"/>
        <v>8.3234884734261776</v>
      </c>
      <c r="AE290" s="43">
        <f t="shared" si="280"/>
        <v>-95.975091744360995</v>
      </c>
      <c r="AF290" t="str">
        <f t="shared" si="262"/>
        <v>77,9756878975879</v>
      </c>
      <c r="AG290" t="str">
        <f t="shared" si="263"/>
        <v>1+12,5691512654357i</v>
      </c>
      <c r="AH290">
        <f t="shared" si="281"/>
        <v>12.60886844777928</v>
      </c>
      <c r="AI290">
        <f t="shared" si="282"/>
        <v>1.4914036906538717</v>
      </c>
      <c r="AJ290" t="str">
        <f t="shared" si="264"/>
        <v>1+0,0148385813550283i</v>
      </c>
      <c r="AK290">
        <f t="shared" si="283"/>
        <v>1.0001100856888854</v>
      </c>
      <c r="AL290">
        <f t="shared" si="284"/>
        <v>1.4837492428640261E-2</v>
      </c>
      <c r="AM290" t="str">
        <f t="shared" si="265"/>
        <v>1-0,0369578371582476i</v>
      </c>
      <c r="AN290">
        <f t="shared" si="285"/>
        <v>1.0006827078187248</v>
      </c>
      <c r="AO290">
        <f t="shared" si="286"/>
        <v>-3.6941024256606239E-2</v>
      </c>
      <c r="AP290" s="41" t="str">
        <f t="shared" si="287"/>
        <v>0,354373915734851-6,17894353843484i</v>
      </c>
      <c r="AQ290">
        <f t="shared" si="288"/>
        <v>15.832546064001026</v>
      </c>
      <c r="AR290" s="43">
        <f t="shared" si="289"/>
        <v>-86.717576110777003</v>
      </c>
      <c r="AS290" t="str">
        <f t="shared" si="266"/>
        <v>-0,0000166666666666667</v>
      </c>
      <c r="AT290" t="str">
        <f t="shared" si="267"/>
        <v>0,000225777258973063i</v>
      </c>
      <c r="AU290">
        <f t="shared" si="290"/>
        <v>2.25777258973063E-4</v>
      </c>
      <c r="AV290">
        <f t="shared" si="291"/>
        <v>1.5707963267948966</v>
      </c>
      <c r="AW290" t="str">
        <f t="shared" si="268"/>
        <v>1+0,0845003787542249i</v>
      </c>
      <c r="AX290">
        <f t="shared" si="292"/>
        <v>1.0035638066458992</v>
      </c>
      <c r="AY290">
        <f t="shared" si="293"/>
        <v>8.4300116272763057E-2</v>
      </c>
      <c r="AZ290" t="str">
        <f t="shared" si="269"/>
        <v>1+12,3100870921314i</v>
      </c>
      <c r="BA290">
        <f t="shared" si="294"/>
        <v>12.350637401197565</v>
      </c>
      <c r="BB290">
        <f t="shared" si="295"/>
        <v>1.4897401168518178</v>
      </c>
      <c r="BC290" s="41" t="str">
        <f t="shared" si="296"/>
        <v>-0,896083093264069+0,149538428039418i</v>
      </c>
      <c r="BD290">
        <f t="shared" si="297"/>
        <v>-0.83374130402612423</v>
      </c>
      <c r="BE290" s="43">
        <f t="shared" si="298"/>
        <v>170.52578039204386</v>
      </c>
      <c r="BF290" s="41" t="str">
        <f t="shared" si="299"/>
        <v>0,630954975337799+2,28299123235526i</v>
      </c>
      <c r="BG290" s="20">
        <f t="shared" si="300"/>
        <v>7.4897471694000375</v>
      </c>
      <c r="BH290" s="43">
        <f t="shared" si="301"/>
        <v>74.550688647682804</v>
      </c>
      <c r="BI290" s="41" t="str">
        <f t="shared" si="255"/>
        <v>0,606441029098079+5,58983935732189i</v>
      </c>
      <c r="BJ290" s="20">
        <f t="shared" si="302"/>
        <v>14.998804759974906</v>
      </c>
      <c r="BK290" s="43">
        <f t="shared" si="256"/>
        <v>83.808204281266853</v>
      </c>
      <c r="BL290">
        <f t="shared" si="303"/>
        <v>7.4897471694000375</v>
      </c>
      <c r="BM290" s="43">
        <f t="shared" si="304"/>
        <v>74.550688647682804</v>
      </c>
    </row>
    <row r="291" spans="14:65" x14ac:dyDescent="0.25">
      <c r="N291" s="9">
        <v>73</v>
      </c>
      <c r="O291" s="34">
        <f t="shared" si="305"/>
        <v>5370.3179637025269</v>
      </c>
      <c r="P291" s="33" t="str">
        <f t="shared" si="257"/>
        <v>32,2315671197498</v>
      </c>
      <c r="Q291" s="4" t="str">
        <f t="shared" si="258"/>
        <v>1+12,5848565318462i</v>
      </c>
      <c r="R291" s="4">
        <f t="shared" si="270"/>
        <v>12.624524304984801</v>
      </c>
      <c r="S291" s="4">
        <f t="shared" si="271"/>
        <v>1.4915023536210161</v>
      </c>
      <c r="T291" s="4" t="str">
        <f t="shared" si="259"/>
        <v>1+0,0151842163159882i</v>
      </c>
      <c r="U291" s="4">
        <f t="shared" si="272"/>
        <v>1.0001152735685674</v>
      </c>
      <c r="V291" s="4">
        <f t="shared" si="273"/>
        <v>1.5183049517604769E-2</v>
      </c>
      <c r="W291" t="str">
        <f t="shared" si="260"/>
        <v>1-0,0895214567382526i</v>
      </c>
      <c r="X291" s="4">
        <f t="shared" si="274"/>
        <v>1.0039990494101769</v>
      </c>
      <c r="Y291" s="4">
        <f t="shared" si="275"/>
        <v>-8.9283455738013121E-2</v>
      </c>
      <c r="Z291" t="str">
        <f t="shared" si="261"/>
        <v>0,999404125722494+0,116054447937014i</v>
      </c>
      <c r="AA291" s="4">
        <f t="shared" si="276"/>
        <v>1.0061198941463725</v>
      </c>
      <c r="AB291" s="4">
        <f t="shared" si="277"/>
        <v>0.11560586171122662</v>
      </c>
      <c r="AC291" s="47" t="str">
        <f t="shared" si="278"/>
        <v>-0,280759652514665-2,53248809730282i</v>
      </c>
      <c r="AD291" s="20">
        <f t="shared" si="279"/>
        <v>8.1240004776390453</v>
      </c>
      <c r="AE291" s="43">
        <f t="shared" si="280"/>
        <v>-96.326158495973729</v>
      </c>
      <c r="AF291" t="str">
        <f t="shared" si="262"/>
        <v>77,9756878975879</v>
      </c>
      <c r="AG291" t="str">
        <f t="shared" si="263"/>
        <v>1+12,8619244088371i</v>
      </c>
      <c r="AH291">
        <f t="shared" si="281"/>
        <v>12.900740269404681</v>
      </c>
      <c r="AI291">
        <f t="shared" si="282"/>
        <v>1.4932035589403798</v>
      </c>
      <c r="AJ291" t="str">
        <f t="shared" si="264"/>
        <v>1+0,0151842163159882i</v>
      </c>
      <c r="AK291">
        <f t="shared" si="283"/>
        <v>1.0001152735685674</v>
      </c>
      <c r="AL291">
        <f t="shared" si="284"/>
        <v>1.5183049517604769E-2</v>
      </c>
      <c r="AM291" t="str">
        <f t="shared" si="265"/>
        <v>1-0,037818695773888i</v>
      </c>
      <c r="AN291">
        <f t="shared" si="285"/>
        <v>1.0007148713544922</v>
      </c>
      <c r="AO291">
        <f t="shared" si="286"/>
        <v>-3.7800681120194454E-2</v>
      </c>
      <c r="AP291" s="41" t="str">
        <f t="shared" si="287"/>
        <v>0,332393505837858-6,04015925200844i</v>
      </c>
      <c r="AQ291">
        <f t="shared" si="288"/>
        <v>15.634099933100325</v>
      </c>
      <c r="AR291" s="43">
        <f t="shared" si="289"/>
        <v>-86.850156714607934</v>
      </c>
      <c r="AS291" t="str">
        <f t="shared" si="266"/>
        <v>-0,0000166666666666667</v>
      </c>
      <c r="AT291" t="str">
        <f t="shared" si="267"/>
        <v>0,000231036286923492i</v>
      </c>
      <c r="AU291">
        <f t="shared" si="290"/>
        <v>2.3103628692349199E-4</v>
      </c>
      <c r="AV291">
        <f t="shared" si="291"/>
        <v>1.5707963267948966</v>
      </c>
      <c r="AW291" t="str">
        <f t="shared" si="268"/>
        <v>1+0,0864686454242677i</v>
      </c>
      <c r="AX291">
        <f t="shared" si="292"/>
        <v>1.0037314514557705</v>
      </c>
      <c r="AY291">
        <f t="shared" si="293"/>
        <v>8.625410337063974E-2</v>
      </c>
      <c r="AZ291" t="str">
        <f t="shared" si="269"/>
        <v>1+12,5968258557438i</v>
      </c>
      <c r="BA291">
        <f t="shared" si="294"/>
        <v>12.636456055395261</v>
      </c>
      <c r="BB291">
        <f t="shared" si="295"/>
        <v>1.4915773826465015</v>
      </c>
      <c r="BC291" s="41" t="str">
        <f t="shared" si="296"/>
        <v>-0,89578378783873+0,149595950873418i</v>
      </c>
      <c r="BD291">
        <f t="shared" si="297"/>
        <v>-0.83647375974114024</v>
      </c>
      <c r="BE291" s="43">
        <f t="shared" si="298"/>
        <v>170.5190927539916</v>
      </c>
      <c r="BF291" s="41" t="str">
        <f t="shared" si="299"/>
        <v>0,630349909993501+2,2265612732736i</v>
      </c>
      <c r="BG291" s="20">
        <f t="shared" si="300"/>
        <v>7.2875267178979177</v>
      </c>
      <c r="BH291" s="43">
        <f t="shared" si="301"/>
        <v>74.1929342580179</v>
      </c>
      <c r="BI291" s="41" t="str">
        <f t="shared" si="255"/>
        <v>0,605830653018644+5,46040145648323i</v>
      </c>
      <c r="BJ291" s="20">
        <f t="shared" si="302"/>
        <v>14.797626173359177</v>
      </c>
      <c r="BK291" s="43">
        <f t="shared" si="256"/>
        <v>83.668936039383681</v>
      </c>
      <c r="BL291">
        <f t="shared" si="303"/>
        <v>7.2875267178979177</v>
      </c>
      <c r="BM291" s="43">
        <f t="shared" si="304"/>
        <v>74.1929342580179</v>
      </c>
    </row>
    <row r="292" spans="14:65" x14ac:dyDescent="0.25">
      <c r="N292" s="9">
        <v>74</v>
      </c>
      <c r="O292" s="34">
        <f t="shared" si="305"/>
        <v>5495.4087385762541</v>
      </c>
      <c r="P292" s="33" t="str">
        <f t="shared" si="257"/>
        <v>32,2315671197498</v>
      </c>
      <c r="Q292" s="4" t="str">
        <f t="shared" si="258"/>
        <v>1+12,8779954978969i</v>
      </c>
      <c r="R292" s="4">
        <f t="shared" si="270"/>
        <v>12.916763063703414</v>
      </c>
      <c r="S292" s="4">
        <f t="shared" si="271"/>
        <v>1.4933000033332613</v>
      </c>
      <c r="T292" s="4" t="str">
        <f t="shared" si="259"/>
        <v>1+0,0155379021494259i</v>
      </c>
      <c r="U292" s="4">
        <f t="shared" si="272"/>
        <v>1.0001207059166435</v>
      </c>
      <c r="V292" s="4">
        <f t="shared" si="273"/>
        <v>1.5536651910582207E-2</v>
      </c>
      <c r="W292" t="str">
        <f t="shared" si="260"/>
        <v>1-0,0916066793390187i</v>
      </c>
      <c r="X292" s="4">
        <f t="shared" si="274"/>
        <v>1.0041871258383677</v>
      </c>
      <c r="Y292" s="4">
        <f t="shared" si="275"/>
        <v>-9.135171406828653E-2</v>
      </c>
      <c r="Z292" t="str">
        <f t="shared" si="261"/>
        <v>0,999376043032975+0,118757703296959i</v>
      </c>
      <c r="AA292" s="4">
        <f t="shared" si="276"/>
        <v>1.006407406312481</v>
      </c>
      <c r="AB292" s="4">
        <f t="shared" si="277"/>
        <v>0.11827719921121303</v>
      </c>
      <c r="AC292" s="47" t="str">
        <f t="shared" si="278"/>
        <v>-0,289680949529313-2,47321702062677i</v>
      </c>
      <c r="AD292" s="20">
        <f t="shared" si="279"/>
        <v>7.9244194452352446</v>
      </c>
      <c r="AE292" s="43">
        <f t="shared" si="280"/>
        <v>-96.680455150456666</v>
      </c>
      <c r="AF292" t="str">
        <f t="shared" si="262"/>
        <v>77,9756878975879</v>
      </c>
      <c r="AG292" t="str">
        <f t="shared" si="263"/>
        <v>1+13,1615171148078i</v>
      </c>
      <c r="AH292">
        <f t="shared" si="281"/>
        <v>13.199451987237147</v>
      </c>
      <c r="AI292">
        <f t="shared" si="282"/>
        <v>1.4949629441121588</v>
      </c>
      <c r="AJ292" t="str">
        <f t="shared" si="264"/>
        <v>1+0,0155379021494259i</v>
      </c>
      <c r="AK292">
        <f t="shared" si="283"/>
        <v>1.0001207059166435</v>
      </c>
      <c r="AL292">
        <f t="shared" si="284"/>
        <v>1.5536651910582207E-2</v>
      </c>
      <c r="AM292" t="str">
        <f t="shared" si="265"/>
        <v>1-0,0386996063626174i</v>
      </c>
      <c r="AN292">
        <f t="shared" si="285"/>
        <v>1.0007485496030566</v>
      </c>
      <c r="AO292">
        <f t="shared" si="286"/>
        <v>-3.8680304093128406E-2</v>
      </c>
      <c r="AP292" s="41" t="str">
        <f t="shared" si="287"/>
        <v>0,31139075341384-5,90442454935322i</v>
      </c>
      <c r="AQ292">
        <f t="shared" si="288"/>
        <v>15.435614045180152</v>
      </c>
      <c r="AR292" s="43">
        <f t="shared" si="289"/>
        <v>-86.981100818657296</v>
      </c>
      <c r="AS292" t="str">
        <f t="shared" si="266"/>
        <v>-0,0000166666666666667</v>
      </c>
      <c r="AT292" t="str">
        <f t="shared" si="267"/>
        <v>0,000236417813371376i</v>
      </c>
      <c r="AU292">
        <f t="shared" si="290"/>
        <v>2.36417813371376E-4</v>
      </c>
      <c r="AV292">
        <f t="shared" si="291"/>
        <v>1.5707963267948966</v>
      </c>
      <c r="AW292" t="str">
        <f t="shared" si="268"/>
        <v>1+0,0884827589146626i</v>
      </c>
      <c r="AX292">
        <f t="shared" si="292"/>
        <v>1.0039069671165504</v>
      </c>
      <c r="AY292">
        <f t="shared" si="293"/>
        <v>8.8252921254461714E-2</v>
      </c>
      <c r="AZ292" t="str">
        <f t="shared" si="269"/>
        <v>1+12,8902436231637i</v>
      </c>
      <c r="BA292">
        <f t="shared" si="294"/>
        <v>12.928974462984776</v>
      </c>
      <c r="BB292">
        <f t="shared" si="295"/>
        <v>1.4933733451812965</v>
      </c>
      <c r="BC292" s="41" t="str">
        <f t="shared" si="296"/>
        <v>-0,895470590810238+0,149730370345347i</v>
      </c>
      <c r="BD292">
        <f t="shared" si="297"/>
        <v>-0.83921674419094094</v>
      </c>
      <c r="BE292" s="43">
        <f t="shared" si="298"/>
        <v>170.50746999864069</v>
      </c>
      <c r="BF292" s="41" t="str">
        <f t="shared" si="299"/>
        <v>0,629716471464347+2,17131907080757i</v>
      </c>
      <c r="BG292" s="20">
        <f t="shared" si="300"/>
        <v>7.0852027010442873</v>
      </c>
      <c r="BH292" s="43">
        <f t="shared" si="301"/>
        <v>73.827014848183964</v>
      </c>
      <c r="BI292" s="41" t="str">
        <f t="shared" si="255"/>
        <v>0,60523041251848+5,33386319243457i</v>
      </c>
      <c r="BJ292" s="20">
        <f t="shared" si="302"/>
        <v>14.596397300989207</v>
      </c>
      <c r="BK292" s="43">
        <f t="shared" si="256"/>
        <v>83.526369179983377</v>
      </c>
      <c r="BL292">
        <f t="shared" si="303"/>
        <v>7.0852027010442873</v>
      </c>
      <c r="BM292" s="43">
        <f t="shared" si="304"/>
        <v>73.827014848183964</v>
      </c>
    </row>
    <row r="293" spans="14:65" x14ac:dyDescent="0.25">
      <c r="N293" s="9">
        <v>75</v>
      </c>
      <c r="O293" s="34">
        <f t="shared" si="305"/>
        <v>5623.4132519034993</v>
      </c>
      <c r="P293" s="33" t="str">
        <f t="shared" si="257"/>
        <v>32,2315671197498</v>
      </c>
      <c r="Q293" s="4" t="str">
        <f t="shared" si="258"/>
        <v>1+13,177962547621i</v>
      </c>
      <c r="R293" s="4">
        <f t="shared" si="270"/>
        <v>13.215850215044878</v>
      </c>
      <c r="S293" s="4">
        <f t="shared" si="271"/>
        <v>1.4950572186256754</v>
      </c>
      <c r="T293" s="4" t="str">
        <f t="shared" si="259"/>
        <v>1+0,0158998263842516i</v>
      </c>
      <c r="U293" s="4">
        <f t="shared" si="272"/>
        <v>1.0001263942517713</v>
      </c>
      <c r="V293" s="4">
        <f t="shared" si="273"/>
        <v>1.589848673833814E-2</v>
      </c>
      <c r="W293" t="str">
        <f t="shared" si="260"/>
        <v>1-0,0937404730137279i</v>
      </c>
      <c r="X293" s="4">
        <f t="shared" si="274"/>
        <v>1.004384028288402</v>
      </c>
      <c r="Y293" s="4">
        <f t="shared" si="275"/>
        <v>-9.3467337167708803E-2</v>
      </c>
      <c r="Z293" t="str">
        <f t="shared" si="261"/>
        <v>0,999346636847073+0,121523925563135i</v>
      </c>
      <c r="AA293" s="4">
        <f t="shared" si="276"/>
        <v>1.0067083813408082</v>
      </c>
      <c r="AB293" s="4">
        <f t="shared" si="277"/>
        <v>0.12100924081842615</v>
      </c>
      <c r="AC293" s="47" t="str">
        <f t="shared" si="278"/>
        <v>-0,298181551821607-2,41519620517133i</v>
      </c>
      <c r="AD293" s="20">
        <f t="shared" si="279"/>
        <v>7.7247463268652128</v>
      </c>
      <c r="AE293" s="43">
        <f t="shared" si="280"/>
        <v>-97.038155290081278</v>
      </c>
      <c r="AF293" t="str">
        <f t="shared" si="262"/>
        <v>77,9756878975879</v>
      </c>
      <c r="AG293" t="str">
        <f t="shared" si="263"/>
        <v>1+13,468088231366i</v>
      </c>
      <c r="AH293">
        <f t="shared" si="281"/>
        <v>13.50516199857889</v>
      </c>
      <c r="AI293">
        <f t="shared" si="282"/>
        <v>1.4966827354256429</v>
      </c>
      <c r="AJ293" t="str">
        <f t="shared" si="264"/>
        <v>1+0,0158998263842516i</v>
      </c>
      <c r="AK293">
        <f t="shared" si="283"/>
        <v>1.0001263942517713</v>
      </c>
      <c r="AL293">
        <f t="shared" si="284"/>
        <v>1.589848673833814E-2</v>
      </c>
      <c r="AM293" t="str">
        <f t="shared" si="265"/>
        <v>1-0,03960103599489i</v>
      </c>
      <c r="AN293">
        <f t="shared" si="285"/>
        <v>1.0007838138438634</v>
      </c>
      <c r="AO293">
        <f t="shared" si="286"/>
        <v>-3.9580354115272678E-2</v>
      </c>
      <c r="AP293" s="41" t="str">
        <f t="shared" si="287"/>
        <v>0,291322670797199-5,77167755748832i</v>
      </c>
      <c r="AQ293">
        <f t="shared" si="288"/>
        <v>15.237091565320968</v>
      </c>
      <c r="AR293" s="43">
        <f t="shared" si="289"/>
        <v>-87.110475061671465</v>
      </c>
      <c r="AS293" t="str">
        <f t="shared" si="266"/>
        <v>-0,0000166666666666667</v>
      </c>
      <c r="AT293" t="str">
        <f t="shared" si="267"/>
        <v>0,000241924691673268i</v>
      </c>
      <c r="AU293">
        <f t="shared" si="290"/>
        <v>2.41924691673268E-4</v>
      </c>
      <c r="AV293">
        <f t="shared" si="291"/>
        <v>1.5707963267948966</v>
      </c>
      <c r="AW293" t="str">
        <f t="shared" si="268"/>
        <v>1+0,0905437871350416i</v>
      </c>
      <c r="AX293">
        <f t="shared" si="292"/>
        <v>1.0040907216923955</v>
      </c>
      <c r="AY293">
        <f t="shared" si="293"/>
        <v>9.0297565801918375E-2</v>
      </c>
      <c r="AZ293" t="str">
        <f t="shared" si="269"/>
        <v>1+13,1904959683751i</v>
      </c>
      <c r="BA293">
        <f t="shared" si="294"/>
        <v>13.228347738539371</v>
      </c>
      <c r="BB293">
        <f t="shared" si="295"/>
        <v>1.495128910330684</v>
      </c>
      <c r="BC293" s="41" t="str">
        <f t="shared" si="296"/>
        <v>-0,895142867909275+0,149941587291769i</v>
      </c>
      <c r="BD293">
        <f t="shared" si="297"/>
        <v>-0.8419759550011906</v>
      </c>
      <c r="BE293" s="43">
        <f t="shared" si="298"/>
        <v>170.49090696918714</v>
      </c>
      <c r="BF293" s="41" t="str">
        <f t="shared" si="299"/>
        <v>0,629053442079678+2,11723584247941i</v>
      </c>
      <c r="BG293" s="20">
        <f t="shared" si="300"/>
        <v>6.8827703718640336</v>
      </c>
      <c r="BH293" s="43">
        <f t="shared" si="301"/>
        <v>73.452751679105873</v>
      </c>
      <c r="BI293" s="41" t="str">
        <f t="shared" si="255"/>
        <v>0,604639083281685+5,2101573851311i</v>
      </c>
      <c r="BJ293" s="20">
        <f t="shared" si="302"/>
        <v>14.395115610319774</v>
      </c>
      <c r="BK293" s="43">
        <f t="shared" si="256"/>
        <v>83.380431907515671</v>
      </c>
      <c r="BL293">
        <f t="shared" si="303"/>
        <v>6.8827703718640336</v>
      </c>
      <c r="BM293" s="43">
        <f t="shared" si="304"/>
        <v>73.452751679105873</v>
      </c>
    </row>
    <row r="294" spans="14:65" x14ac:dyDescent="0.25">
      <c r="N294" s="9">
        <v>76</v>
      </c>
      <c r="O294" s="34">
        <f t="shared" si="305"/>
        <v>5754.399373371567</v>
      </c>
      <c r="P294" s="33" t="str">
        <f t="shared" si="257"/>
        <v>32,2315671197498</v>
      </c>
      <c r="Q294" s="4" t="str">
        <f t="shared" si="258"/>
        <v>1+13,4849167275188i</v>
      </c>
      <c r="R294" s="4">
        <f t="shared" si="270"/>
        <v>13.521944355310607</v>
      </c>
      <c r="S294" s="4">
        <f t="shared" si="271"/>
        <v>1.4967748877652856</v>
      </c>
      <c r="T294" s="4" t="str">
        <f t="shared" si="259"/>
        <v>1+0,0162701809174852i</v>
      </c>
      <c r="U294" s="4">
        <f t="shared" si="272"/>
        <v>1.0001323506351985</v>
      </c>
      <c r="V294" s="4">
        <f t="shared" si="273"/>
        <v>1.6268745471285994E-2</v>
      </c>
      <c r="W294" t="str">
        <f t="shared" si="260"/>
        <v>1-0,0959239691280308i</v>
      </c>
      <c r="X294" s="4">
        <f t="shared" si="274"/>
        <v>1.0045901691004524</v>
      </c>
      <c r="Y294" s="4">
        <f t="shared" si="275"/>
        <v>-9.5631370971946031E-2</v>
      </c>
      <c r="Z294" t="str">
        <f t="shared" si="261"/>
        <v>0,999315844790325+0,124354581423204i</v>
      </c>
      <c r="AA294" s="4">
        <f t="shared" si="276"/>
        <v>1.0070234453923808</v>
      </c>
      <c r="AB294" s="4">
        <f t="shared" si="277"/>
        <v>0.12380329379356586</v>
      </c>
      <c r="AC294" s="47" t="str">
        <f t="shared" si="278"/>
        <v>-0,306278884169104-2,35839929490895i</v>
      </c>
      <c r="AD294" s="20">
        <f t="shared" si="279"/>
        <v>7.5249818923647354</v>
      </c>
      <c r="AE294" s="43">
        <f t="shared" si="280"/>
        <v>-97.399433666573003</v>
      </c>
      <c r="AF294" t="str">
        <f t="shared" si="262"/>
        <v>77,9756878975879</v>
      </c>
      <c r="AG294" t="str">
        <f t="shared" si="263"/>
        <v>1+13,7818003065757i</v>
      </c>
      <c r="AH294">
        <f t="shared" si="281"/>
        <v>13.818032410235912</v>
      </c>
      <c r="AI294">
        <f t="shared" si="282"/>
        <v>1.4983638040214067</v>
      </c>
      <c r="AJ294" t="str">
        <f t="shared" si="264"/>
        <v>1+0,0162701809174852i</v>
      </c>
      <c r="AK294">
        <f t="shared" si="283"/>
        <v>1.0001323506351985</v>
      </c>
      <c r="AL294">
        <f t="shared" si="284"/>
        <v>1.6268745471285994E-2</v>
      </c>
      <c r="AM294" t="str">
        <f t="shared" si="265"/>
        <v>1-0,0405234626206288i</v>
      </c>
      <c r="AN294">
        <f t="shared" si="285"/>
        <v>1.0008207387053716</v>
      </c>
      <c r="AO294">
        <f t="shared" si="286"/>
        <v>-4.0501302568762818E-2</v>
      </c>
      <c r="AP294" s="41" t="str">
        <f t="shared" si="287"/>
        <v>0,272148116953329-5,64185732623799i</v>
      </c>
      <c r="AQ294">
        <f t="shared" si="288"/>
        <v>15.038535584540888</v>
      </c>
      <c r="AR294" s="43">
        <f t="shared" si="289"/>
        <v>-87.238345394089009</v>
      </c>
      <c r="AS294" t="str">
        <f t="shared" si="266"/>
        <v>-0,0000166666666666667</v>
      </c>
      <c r="AT294" t="str">
        <f t="shared" si="267"/>
        <v>0,000247559841648937i</v>
      </c>
      <c r="AU294">
        <f t="shared" si="290"/>
        <v>2.4755984164893702E-4</v>
      </c>
      <c r="AV294">
        <f t="shared" si="291"/>
        <v>1.5707963267948966</v>
      </c>
      <c r="AW294" t="str">
        <f t="shared" si="268"/>
        <v>1+0,0926528228698482i</v>
      </c>
      <c r="AX294">
        <f t="shared" si="292"/>
        <v>1.0042831003187056</v>
      </c>
      <c r="AY294">
        <f t="shared" si="293"/>
        <v>9.2389052690498921E-2</v>
      </c>
      <c r="AZ294" t="str">
        <f t="shared" si="269"/>
        <v>1+13,4977420891457i</v>
      </c>
      <c r="BA294">
        <f t="shared" si="294"/>
        <v>13.534734630021207</v>
      </c>
      <c r="BB294">
        <f t="shared" si="295"/>
        <v>1.4968449656090028</v>
      </c>
      <c r="BC294" s="41" t="str">
        <f t="shared" si="296"/>
        <v>-0,89479995690846+0,150229531406703i</v>
      </c>
      <c r="BD294">
        <f t="shared" si="297"/>
        <v>-0.84475712139286263</v>
      </c>
      <c r="BE294" s="43">
        <f t="shared" si="298"/>
        <v>170.46939632242334</v>
      </c>
      <c r="BF294" s="41" t="str">
        <f t="shared" si="299"/>
        <v>0,628359553300556+2,06428345420898i</v>
      </c>
      <c r="BG294" s="20">
        <f t="shared" si="300"/>
        <v>6.6802247709718729</v>
      </c>
      <c r="BH294" s="43">
        <f t="shared" si="301"/>
        <v>73.069962655850347</v>
      </c>
      <c r="BI294" s="41" t="str">
        <f t="shared" si="255"/>
        <v>0,60405545906165+5,08921837648455i</v>
      </c>
      <c r="BJ294" s="20">
        <f t="shared" si="302"/>
        <v>14.193778463148025</v>
      </c>
      <c r="BK294" s="43">
        <f t="shared" si="256"/>
        <v>83.231050928334341</v>
      </c>
      <c r="BL294">
        <f t="shared" si="303"/>
        <v>6.6802247709718729</v>
      </c>
      <c r="BM294" s="43">
        <f t="shared" si="304"/>
        <v>73.069962655850347</v>
      </c>
    </row>
    <row r="295" spans="14:65" x14ac:dyDescent="0.25">
      <c r="N295" s="9">
        <v>77</v>
      </c>
      <c r="O295" s="34">
        <f t="shared" si="305"/>
        <v>5888.4365535558973</v>
      </c>
      <c r="P295" s="33" t="str">
        <f t="shared" si="257"/>
        <v>32,2315671197498</v>
      </c>
      <c r="Q295" s="4" t="str">
        <f t="shared" si="258"/>
        <v>1+13,7990207887595i</v>
      </c>
      <c r="R295" s="4">
        <f t="shared" si="270"/>
        <v>13.835207794920063</v>
      </c>
      <c r="S295" s="4">
        <f t="shared" si="271"/>
        <v>1.498453880917999</v>
      </c>
      <c r="T295" s="4" t="str">
        <f t="shared" si="259"/>
        <v>1+0,0166491621160027i</v>
      </c>
      <c r="U295" s="4">
        <f t="shared" si="272"/>
        <v>1.0001385876963076</v>
      </c>
      <c r="V295" s="4">
        <f t="shared" si="273"/>
        <v>1.6647624019199479E-2</v>
      </c>
      <c r="W295" t="str">
        <f t="shared" si="260"/>
        <v>1-0,0981583254004695i</v>
      </c>
      <c r="X295" s="4">
        <f t="shared" si="274"/>
        <v>1.004805979702263</v>
      </c>
      <c r="Y295" s="4">
        <f t="shared" si="275"/>
        <v>-9.7844881761593838E-2</v>
      </c>
      <c r="Z295" t="str">
        <f t="shared" si="261"/>
        <v>0,999283601548652+0,127251171728371i</v>
      </c>
      <c r="AA295" s="4">
        <f t="shared" si="276"/>
        <v>1.0073532533477463</v>
      </c>
      <c r="AB295" s="4">
        <f t="shared" si="277"/>
        <v>0.12666068844783601</v>
      </c>
      <c r="AC295" s="47" t="str">
        <f t="shared" si="278"/>
        <v>-0,313989576845384-2,30280031991853i</v>
      </c>
      <c r="AD295" s="20">
        <f t="shared" si="279"/>
        <v>7.3251267329891236</v>
      </c>
      <c r="AE295" s="43">
        <f t="shared" si="280"/>
        <v>-97.764466226557786</v>
      </c>
      <c r="AF295" t="str">
        <f t="shared" si="262"/>
        <v>77,9756878975879</v>
      </c>
      <c r="AG295" t="str">
        <f t="shared" si="263"/>
        <v>1+14,1028196747317i</v>
      </c>
      <c r="AH295">
        <f t="shared" si="281"/>
        <v>14.138229124540301</v>
      </c>
      <c r="AI295">
        <f t="shared" si="282"/>
        <v>1.5000070031974881</v>
      </c>
      <c r="AJ295" t="str">
        <f t="shared" si="264"/>
        <v>1+0,0166491621160027i</v>
      </c>
      <c r="AK295">
        <f t="shared" si="283"/>
        <v>1.0001385876963076</v>
      </c>
      <c r="AL295">
        <f t="shared" si="284"/>
        <v>1.6647624019199479E-2</v>
      </c>
      <c r="AM295" t="str">
        <f t="shared" si="265"/>
        <v>1-0,0414673753226406i</v>
      </c>
      <c r="AN295">
        <f t="shared" si="285"/>
        <v>1.0008594023218989</v>
      </c>
      <c r="AO295">
        <f t="shared" si="286"/>
        <v>-4.1443631500305333E-2</v>
      </c>
      <c r="AP295" s="41" t="str">
        <f t="shared" si="287"/>
        <v>0,253827721980231-5,51490383871172i</v>
      </c>
      <c r="AQ295">
        <f t="shared" si="288"/>
        <v>14.839949125993613</v>
      </c>
      <c r="AR295" s="43">
        <f t="shared" si="289"/>
        <v>-87.364777100724822</v>
      </c>
      <c r="AS295" t="str">
        <f t="shared" si="266"/>
        <v>-0,0000166666666666667</v>
      </c>
      <c r="AT295" t="str">
        <f t="shared" si="267"/>
        <v>0,00025332625112949i</v>
      </c>
      <c r="AU295">
        <f t="shared" si="290"/>
        <v>2.5332625112948999E-4</v>
      </c>
      <c r="AV295">
        <f t="shared" si="291"/>
        <v>1.5707963267948966</v>
      </c>
      <c r="AW295" t="str">
        <f t="shared" si="268"/>
        <v>1+0,0948109843577459i</v>
      </c>
      <c r="AX295">
        <f t="shared" si="292"/>
        <v>1.0044845059804979</v>
      </c>
      <c r="AY295">
        <f t="shared" si="293"/>
        <v>9.4528417623170366E-2</v>
      </c>
      <c r="AZ295" t="str">
        <f t="shared" si="269"/>
        <v>1+13,8121448914359i</v>
      </c>
      <c r="BA295">
        <f t="shared" si="294"/>
        <v>13.848297603027559</v>
      </c>
      <c r="BB295">
        <f t="shared" si="295"/>
        <v>1.4985223804407035</v>
      </c>
      <c r="BC295" s="41" t="str">
        <f t="shared" si="296"/>
        <v>-0,894441166486113+0,150594160395255i</v>
      </c>
      <c r="BD295">
        <f t="shared" si="297"/>
        <v>-0.84756601531144748</v>
      </c>
      <c r="BE295" s="43">
        <f t="shared" si="298"/>
        <v>170.44292853129207</v>
      </c>
      <c r="BF295" s="41" t="str">
        <f t="shared" si="299"/>
        <v>0,627633484114122+2,01243440763463i</v>
      </c>
      <c r="BG295" s="20">
        <f t="shared" si="300"/>
        <v>6.4775607176776671</v>
      </c>
      <c r="BH295" s="43">
        <f t="shared" si="301"/>
        <v>72.678462304734296</v>
      </c>
      <c r="BI295" s="41" t="str">
        <f t="shared" si="255"/>
        <v>0,60347834951685+4,97098199523271i</v>
      </c>
      <c r="BJ295" s="20">
        <f t="shared" si="302"/>
        <v>13.992383110682168</v>
      </c>
      <c r="BK295" s="43">
        <f t="shared" si="256"/>
        <v>83.078151430567274</v>
      </c>
      <c r="BL295">
        <f t="shared" si="303"/>
        <v>6.4775607176776671</v>
      </c>
      <c r="BM295" s="43">
        <f t="shared" si="304"/>
        <v>72.678462304734296</v>
      </c>
    </row>
    <row r="296" spans="14:65" x14ac:dyDescent="0.25">
      <c r="N296" s="9">
        <v>78</v>
      </c>
      <c r="O296" s="34">
        <f t="shared" si="305"/>
        <v>6025.595860743585</v>
      </c>
      <c r="P296" s="33" t="str">
        <f t="shared" si="257"/>
        <v>32,2315671197498</v>
      </c>
      <c r="Q296" s="4" t="str">
        <f t="shared" si="258"/>
        <v>1+14,1204412734741i</v>
      </c>
      <c r="R296" s="4">
        <f t="shared" si="270"/>
        <v>14.15580664454099</v>
      </c>
      <c r="S296" s="4">
        <f t="shared" si="271"/>
        <v>1.5000950504220953</v>
      </c>
      <c r="T296" s="4" t="str">
        <f t="shared" si="259"/>
        <v>1+0,0170369709206518i</v>
      </c>
      <c r="U296" s="4">
        <f t="shared" si="272"/>
        <v>1.0001451186593631</v>
      </c>
      <c r="V296" s="4">
        <f t="shared" si="273"/>
        <v>1.7035322833148993E-2</v>
      </c>
      <c r="W296" t="str">
        <f t="shared" si="260"/>
        <v>1-0,100444726516314i</v>
      </c>
      <c r="X296" s="4">
        <f t="shared" si="274"/>
        <v>1.0050319114759179</v>
      </c>
      <c r="Y296" s="4">
        <f t="shared" si="275"/>
        <v>-0.10010895635858198</v>
      </c>
      <c r="Z296" t="str">
        <f t="shared" si="261"/>
        <v>0,999249838729814+0,130215232289157i</v>
      </c>
      <c r="AA296" s="4">
        <f t="shared" si="276"/>
        <v>1.0076984900860368</v>
      </c>
      <c r="AB296" s="4">
        <f t="shared" si="277"/>
        <v>0.12958277817839925</v>
      </c>
      <c r="AC296" s="47" t="str">
        <f t="shared" si="278"/>
        <v>-0,321329496379241-2,24837370135102i</v>
      </c>
      <c r="AD296" s="20">
        <f t="shared" si="279"/>
        <v>7.1251812633883693</v>
      </c>
      <c r="AE296" s="43">
        <f t="shared" si="280"/>
        <v>-98.133430134676516</v>
      </c>
      <c r="AF296" t="str">
        <f t="shared" si="262"/>
        <v>77,9756878975879</v>
      </c>
      <c r="AG296" t="str">
        <f t="shared" si="263"/>
        <v>1+14,4313165445521i</v>
      </c>
      <c r="AH296">
        <f t="shared" si="281"/>
        <v>14.465921927380336</v>
      </c>
      <c r="AI296">
        <f t="shared" si="282"/>
        <v>1.5016131686854652</v>
      </c>
      <c r="AJ296" t="str">
        <f t="shared" si="264"/>
        <v>1+0,0170369709206518i</v>
      </c>
      <c r="AK296">
        <f t="shared" si="283"/>
        <v>1.0001451186593631</v>
      </c>
      <c r="AL296">
        <f t="shared" si="284"/>
        <v>1.7035322833148993E-2</v>
      </c>
      <c r="AM296" t="str">
        <f t="shared" si="265"/>
        <v>1-0,042433274575934i</v>
      </c>
      <c r="AN296">
        <f t="shared" si="285"/>
        <v>1.0008998864977638</v>
      </c>
      <c r="AO296">
        <f t="shared" si="286"/>
        <v>-4.2407833847173962E-2</v>
      </c>
      <c r="AP296" s="41" t="str">
        <f t="shared" si="287"/>
        <v>0,236323814356167-5,39075801956646i</v>
      </c>
      <c r="AQ296">
        <f t="shared" si="288"/>
        <v>14.641335151048828</v>
      </c>
      <c r="AR296" s="43">
        <f t="shared" si="289"/>
        <v>-87.489834823696128</v>
      </c>
      <c r="AS296" t="str">
        <f t="shared" si="266"/>
        <v>-0,0000166666666666667</v>
      </c>
      <c r="AT296" t="str">
        <f t="shared" si="267"/>
        <v>0,000259226977541562i</v>
      </c>
      <c r="AU296">
        <f t="shared" si="290"/>
        <v>2.5922697754156201E-4</v>
      </c>
      <c r="AV296">
        <f t="shared" si="291"/>
        <v>1.5707963267948966</v>
      </c>
      <c r="AW296" t="str">
        <f t="shared" si="268"/>
        <v>1+0,0970194158845215i</v>
      </c>
      <c r="AX296">
        <f t="shared" si="292"/>
        <v>1.0046953603249962</v>
      </c>
      <c r="AY296">
        <f t="shared" si="293"/>
        <v>9.6716716543356659E-2</v>
      </c>
      <c r="AZ296" t="str">
        <f t="shared" si="269"/>
        <v>1+14,1338710757727i</v>
      </c>
      <c r="BA296">
        <f t="shared" si="294"/>
        <v>14.169202927002072</v>
      </c>
      <c r="BB296">
        <f t="shared" si="295"/>
        <v>1.5001620064339583</v>
      </c>
      <c r="BC296" s="41" t="str">
        <f t="shared" si="296"/>
        <v>-0,894065775053055+0,151035459088884i</v>
      </c>
      <c r="BD296">
        <f t="shared" si="297"/>
        <v>-0.8504084626171875</v>
      </c>
      <c r="BE296" s="43">
        <f t="shared" si="298"/>
        <v>170.41149188824576</v>
      </c>
      <c r="BF296" s="41" t="str">
        <f t="shared" si="299"/>
        <v>0,626873859414639+1,96166182790287i</v>
      </c>
      <c r="BG296" s="20">
        <f t="shared" si="300"/>
        <v>6.2747728007711965</v>
      </c>
      <c r="BH296" s="43">
        <f t="shared" si="301"/>
        <v>72.278061753569276</v>
      </c>
      <c r="BI296" s="41" t="str">
        <f t="shared" si="255"/>
        <v>0,602906578076463+4,85538552268208i</v>
      </c>
      <c r="BJ296" s="20">
        <f t="shared" si="302"/>
        <v>13.790926688431647</v>
      </c>
      <c r="BK296" s="43">
        <f t="shared" si="256"/>
        <v>82.921657064549649</v>
      </c>
      <c r="BL296">
        <f t="shared" si="303"/>
        <v>6.2747728007711965</v>
      </c>
      <c r="BM296" s="43">
        <f t="shared" si="304"/>
        <v>72.278061753569276</v>
      </c>
    </row>
    <row r="297" spans="14:65" x14ac:dyDescent="0.25">
      <c r="N297" s="9">
        <v>79</v>
      </c>
      <c r="O297" s="34">
        <f t="shared" si="305"/>
        <v>6165.9500186148289</v>
      </c>
      <c r="P297" s="33" t="str">
        <f t="shared" si="257"/>
        <v>32,2315671197498</v>
      </c>
      <c r="Q297" s="4" t="str">
        <f t="shared" si="258"/>
        <v>1+14,4493486030579i</v>
      </c>
      <c r="R297" s="4">
        <f t="shared" si="270"/>
        <v>14.48391090322953</v>
      </c>
      <c r="S297" s="4">
        <f t="shared" si="271"/>
        <v>1.5016992310644308</v>
      </c>
      <c r="T297" s="4" t="str">
        <f t="shared" si="259"/>
        <v>1+0,017433812952794i</v>
      </c>
      <c r="U297" s="4">
        <f t="shared" si="272"/>
        <v>1.0001519573715152</v>
      </c>
      <c r="V297" s="4">
        <f t="shared" si="273"/>
        <v>1.7432047009708795E-2</v>
      </c>
      <c r="W297" t="str">
        <f t="shared" si="260"/>
        <v>1-0,102784384755701i</v>
      </c>
      <c r="X297" s="4">
        <f t="shared" si="274"/>
        <v>1.0052684366623712</v>
      </c>
      <c r="Y297" s="4">
        <f t="shared" si="275"/>
        <v>-0.10242470230849003</v>
      </c>
      <c r="Z297" t="str">
        <f t="shared" si="261"/>
        <v>0,999214484718346+0,133248334689705i</v>
      </c>
      <c r="AA297" s="4">
        <f t="shared" si="276"/>
        <v>1.0080598718174081</v>
      </c>
      <c r="AB297" s="4">
        <f t="shared" si="277"/>
        <v>0.1325709394720565</v>
      </c>
      <c r="AC297" s="47" t="str">
        <f t="shared" si="278"/>
        <v>-0,328313775150337-2,19509425552323i</v>
      </c>
      <c r="AD297" s="20">
        <f t="shared" si="279"/>
        <v>6.9251457233320037</v>
      </c>
      <c r="AE297" s="43">
        <f t="shared" si="280"/>
        <v>-98.506503794096361</v>
      </c>
      <c r="AF297" t="str">
        <f t="shared" si="262"/>
        <v>77,9756878975879</v>
      </c>
      <c r="AG297" t="str">
        <f t="shared" si="263"/>
        <v>1+14,7674650894255i</v>
      </c>
      <c r="AH297">
        <f t="shared" si="281"/>
        <v>14.801284578285793</v>
      </c>
      <c r="AI297">
        <f t="shared" si="282"/>
        <v>1.5031831189286553</v>
      </c>
      <c r="AJ297" t="str">
        <f t="shared" si="264"/>
        <v>1+0,017433812952794i</v>
      </c>
      <c r="AK297">
        <f t="shared" si="283"/>
        <v>1.0001519573715152</v>
      </c>
      <c r="AL297">
        <f t="shared" si="284"/>
        <v>1.7432047009708795E-2</v>
      </c>
      <c r="AM297" t="str">
        <f t="shared" si="265"/>
        <v>1-0,0434216725130784i</v>
      </c>
      <c r="AN297">
        <f t="shared" si="285"/>
        <v>1.0009422768790581</v>
      </c>
      <c r="AO297">
        <f t="shared" si="286"/>
        <v>-4.3394413666884658E-2</v>
      </c>
      <c r="AP297" s="41" t="str">
        <f t="shared" si="287"/>
        <v>0,219600350864821-5,26936174122091i</v>
      </c>
      <c r="AQ297">
        <f t="shared" si="288"/>
        <v>14.442696565264912</v>
      </c>
      <c r="AR297" s="43">
        <f t="shared" si="289"/>
        <v>-87.613582585550986</v>
      </c>
      <c r="AS297" t="str">
        <f t="shared" si="266"/>
        <v>-0,0000166666666666667</v>
      </c>
      <c r="AT297" t="str">
        <f t="shared" si="267"/>
        <v>0,000265265149528401i</v>
      </c>
      <c r="AU297">
        <f t="shared" si="290"/>
        <v>2.6526514952840099E-4</v>
      </c>
      <c r="AV297">
        <f t="shared" si="291"/>
        <v>1.5707963267948966</v>
      </c>
      <c r="AW297" t="str">
        <f t="shared" si="268"/>
        <v>1+0,099279288389803i</v>
      </c>
      <c r="AX297">
        <f t="shared" si="292"/>
        <v>1.0049161045098172</v>
      </c>
      <c r="AY297">
        <f t="shared" si="293"/>
        <v>9.8955025837939747E-2</v>
      </c>
      <c r="AZ297" t="str">
        <f t="shared" si="269"/>
        <v>1+14,4630912256379i</v>
      </c>
      <c r="BA297">
        <f t="shared" si="294"/>
        <v>14.497620763460603</v>
      </c>
      <c r="BB297">
        <f t="shared" si="295"/>
        <v>1.5017646776569733</v>
      </c>
      <c r="BC297" s="41" t="str">
        <f t="shared" si="296"/>
        <v>-0,893673029542559+0,151553438518599i</v>
      </c>
      <c r="BD297">
        <f t="shared" si="297"/>
        <v>-0.85329035434835621</v>
      </c>
      <c r="BE297" s="43">
        <f t="shared" si="298"/>
        <v>170.37507250944714</v>
      </c>
      <c r="BF297" s="41" t="str">
        <f t="shared" si="299"/>
        <v>0,626079248376126+1,91193945192786i</v>
      </c>
      <c r="BG297" s="20">
        <f t="shared" si="300"/>
        <v>6.071855368983659</v>
      </c>
      <c r="BH297" s="43">
        <f t="shared" si="301"/>
        <v>71.868568715350804</v>
      </c>
      <c r="BI297" s="41" t="str">
        <f t="shared" si="255"/>
        <v>0,602338979834408+4,742367659306i</v>
      </c>
      <c r="BJ297" s="20">
        <f t="shared" si="302"/>
        <v>13.589406210916554</v>
      </c>
      <c r="BK297" s="43">
        <f t="shared" si="256"/>
        <v>82.761489923896164</v>
      </c>
      <c r="BL297">
        <f t="shared" si="303"/>
        <v>6.071855368983659</v>
      </c>
      <c r="BM297" s="43">
        <f t="shared" si="304"/>
        <v>71.868568715350804</v>
      </c>
    </row>
    <row r="298" spans="14:65" x14ac:dyDescent="0.25">
      <c r="N298" s="9">
        <v>80</v>
      </c>
      <c r="O298" s="34">
        <f t="shared" si="305"/>
        <v>6309.5734448019384</v>
      </c>
      <c r="P298" s="33" t="str">
        <f t="shared" si="257"/>
        <v>32,2315671197498</v>
      </c>
      <c r="Q298" s="4" t="str">
        <f t="shared" si="258"/>
        <v>1+14,7859171685309i</v>
      </c>
      <c r="R298" s="4">
        <f t="shared" si="270"/>
        <v>14.819694548628755</v>
      </c>
      <c r="S298" s="4">
        <f t="shared" si="271"/>
        <v>1.5032672403587384</v>
      </c>
      <c r="T298" s="4" t="str">
        <f t="shared" si="259"/>
        <v>1+0,0178398986233275i</v>
      </c>
      <c r="U298" s="4">
        <f t="shared" si="272"/>
        <v>1.0001591183321235</v>
      </c>
      <c r="V298" s="4">
        <f t="shared" si="273"/>
        <v>1.7838006397478349E-2</v>
      </c>
      <c r="W298" t="str">
        <f t="shared" si="260"/>
        <v>1-0,105178540636398i</v>
      </c>
      <c r="X298" s="4">
        <f t="shared" si="274"/>
        <v>1.0055160493052324</v>
      </c>
      <c r="Y298" s="4">
        <f t="shared" si="275"/>
        <v>-0.1047932480472402</v>
      </c>
      <c r="Z298" t="str">
        <f t="shared" si="261"/>
        <v>0,99917746452365+0,136352087121055i</v>
      </c>
      <c r="AA298" s="4">
        <f t="shared" si="276"/>
        <v>1.00843814747072</v>
      </c>
      <c r="AB298" s="4">
        <f t="shared" si="277"/>
        <v>0.1356265718744662</v>
      </c>
      <c r="AC298" s="47" t="str">
        <f t="shared" si="278"/>
        <v>-0,334956839851402-2,14293719721399i</v>
      </c>
      <c r="AD298" s="20">
        <f t="shared" si="279"/>
        <v>6.7250201791929936</v>
      </c>
      <c r="AE298" s="43">
        <f t="shared" si="280"/>
        <v>-98.883866864140188</v>
      </c>
      <c r="AF298" t="str">
        <f t="shared" si="262"/>
        <v>77,9756878975879</v>
      </c>
      <c r="AG298" t="str">
        <f t="shared" si="263"/>
        <v>1+15,1114435397597i</v>
      </c>
      <c r="AH298">
        <f t="shared" si="281"/>
        <v>15.144494902615445</v>
      </c>
      <c r="AI298">
        <f t="shared" si="282"/>
        <v>1.5047176553618538</v>
      </c>
      <c r="AJ298" t="str">
        <f t="shared" si="264"/>
        <v>1+0,0178398986233275i</v>
      </c>
      <c r="AK298">
        <f t="shared" si="283"/>
        <v>1.0001591183321235</v>
      </c>
      <c r="AL298">
        <f t="shared" si="284"/>
        <v>1.7838006397478349E-2</v>
      </c>
      <c r="AM298" t="str">
        <f t="shared" si="265"/>
        <v>1-0,0444330931957429i</v>
      </c>
      <c r="AN298">
        <f t="shared" si="285"/>
        <v>1.0009866631334015</v>
      </c>
      <c r="AO298">
        <f t="shared" si="286"/>
        <v>-4.4403886370521797E-2</v>
      </c>
      <c r="AP298" s="41" t="str">
        <f t="shared" si="287"/>
        <v>0,203622849128038-5,15065782818184i</v>
      </c>
      <c r="AQ298">
        <f t="shared" si="288"/>
        <v>14.244036224264603</v>
      </c>
      <c r="AR298" s="43">
        <f t="shared" si="289"/>
        <v>-87.736083812561475</v>
      </c>
      <c r="AS298" t="str">
        <f t="shared" si="266"/>
        <v>-0,0000166666666666667</v>
      </c>
      <c r="AT298" t="str">
        <f t="shared" si="267"/>
        <v>0,000271443968608719i</v>
      </c>
      <c r="AU298">
        <f t="shared" si="290"/>
        <v>2.7144396860871901E-4</v>
      </c>
      <c r="AV298">
        <f t="shared" si="291"/>
        <v>1.5707963267948966</v>
      </c>
      <c r="AW298" t="str">
        <f t="shared" si="268"/>
        <v>1+0,101591800087905i</v>
      </c>
      <c r="AX298">
        <f t="shared" si="292"/>
        <v>1.0051472000881767</v>
      </c>
      <c r="AY298">
        <f t="shared" si="293"/>
        <v>0.10124444252689722</v>
      </c>
      <c r="AZ298" t="str">
        <f t="shared" si="269"/>
        <v>1+14,7999798979125i</v>
      </c>
      <c r="BA298">
        <f t="shared" si="294"/>
        <v>14.833725256273761</v>
      </c>
      <c r="BB298">
        <f t="shared" si="295"/>
        <v>1.5033312109163537</v>
      </c>
      <c r="BC298" s="41" t="str">
        <f t="shared" si="296"/>
        <v>-0,893262144162922+0,152148134942136i</v>
      </c>
      <c r="BD298">
        <f t="shared" si="297"/>
        <v>-0.85621765807670913</v>
      </c>
      <c r="BE298" s="43">
        <f t="shared" si="298"/>
        <v>170.33365433985244</v>
      </c>
      <c r="BF298" s="41" t="str">
        <f t="shared" si="299"/>
        <v>0,625248162821937+1,86324161712035i</v>
      </c>
      <c r="BG298" s="20">
        <f t="shared" si="300"/>
        <v>5.8688025211162911</v>
      </c>
      <c r="BH298" s="43">
        <f t="shared" si="301"/>
        <v>71.449787475712256</v>
      </c>
      <c r="BI298" s="41" t="str">
        <f t="shared" si="255"/>
        <v>0,601774399470305+4,63186849217769i</v>
      </c>
      <c r="BJ298" s="20">
        <f t="shared" si="302"/>
        <v>13.387818566187901</v>
      </c>
      <c r="BK298" s="43">
        <f t="shared" si="256"/>
        <v>82.597570527290983</v>
      </c>
      <c r="BL298">
        <f t="shared" si="303"/>
        <v>5.8688025211162911</v>
      </c>
      <c r="BM298" s="43">
        <f t="shared" si="304"/>
        <v>71.449787475712256</v>
      </c>
    </row>
    <row r="299" spans="14:65" x14ac:dyDescent="0.25">
      <c r="N299" s="9">
        <v>81</v>
      </c>
      <c r="O299" s="34">
        <f t="shared" si="305"/>
        <v>6456.5422903465615</v>
      </c>
      <c r="P299" s="33" t="str">
        <f t="shared" si="257"/>
        <v>32,2315671197498</v>
      </c>
      <c r="Q299" s="4" t="str">
        <f t="shared" si="258"/>
        <v>1+15,1303254230014i</v>
      </c>
      <c r="R299" s="4">
        <f t="shared" si="270"/>
        <v>15.163335629271103</v>
      </c>
      <c r="S299" s="4">
        <f t="shared" si="271"/>
        <v>1.5047998788254335</v>
      </c>
      <c r="T299" s="4" t="str">
        <f t="shared" si="259"/>
        <v>1+0,0182554432442502i</v>
      </c>
      <c r="U299" s="4">
        <f t="shared" si="272"/>
        <v>1.0001666167234557</v>
      </c>
      <c r="V299" s="4">
        <f t="shared" si="273"/>
        <v>1.8253415705965025E-2</v>
      </c>
      <c r="W299" t="str">
        <f t="shared" si="260"/>
        <v>1-0,107628463571543i</v>
      </c>
      <c r="X299" s="4">
        <f t="shared" si="274"/>
        <v>1.005775266235341</v>
      </c>
      <c r="Y299" s="4">
        <f t="shared" si="275"/>
        <v>-0.10721574305054705</v>
      </c>
      <c r="Z299" t="str">
        <f t="shared" si="261"/>
        <v>0,999138699620929+0,139528135233831i</v>
      </c>
      <c r="AA299" s="4">
        <f t="shared" si="276"/>
        <v>1.008834100138388</v>
      </c>
      <c r="AB299" s="4">
        <f t="shared" si="277"/>
        <v>0.13875109792205062</v>
      </c>
      <c r="AC299" s="47" t="str">
        <f t="shared" si="278"/>
        <v>-0,34127243884786-2,09187814223308i</v>
      </c>
      <c r="AD299" s="20">
        <f t="shared" si="279"/>
        <v>6.5248045252025104</v>
      </c>
      <c r="AE299" s="43">
        <f t="shared" si="280"/>
        <v>-99.26570027474078</v>
      </c>
      <c r="AF299" t="str">
        <f t="shared" si="262"/>
        <v>77,9756878975879</v>
      </c>
      <c r="AG299" t="str">
        <f t="shared" si="263"/>
        <v>1+15,4634342774825i</v>
      </c>
      <c r="AH299">
        <f t="shared" si="281"/>
        <v>15.495734885897496</v>
      </c>
      <c r="AI299">
        <f t="shared" si="282"/>
        <v>1.5062175626920877</v>
      </c>
      <c r="AJ299" t="str">
        <f t="shared" si="264"/>
        <v>1+0,0182554432442502i</v>
      </c>
      <c r="AK299">
        <f t="shared" si="283"/>
        <v>1.0001666167234557</v>
      </c>
      <c r="AL299">
        <f t="shared" si="284"/>
        <v>1.8253415705965025E-2</v>
      </c>
      <c r="AM299" t="str">
        <f t="shared" si="265"/>
        <v>1-0,0454680728925615i</v>
      </c>
      <c r="AN299">
        <f t="shared" si="285"/>
        <v>1.0010331391380423</v>
      </c>
      <c r="AO299">
        <f t="shared" si="286"/>
        <v>-4.5436778959683941E-2</v>
      </c>
      <c r="AP299" s="41" t="str">
        <f t="shared" si="287"/>
        <v>0,188358322675037-5,03459005963165i</v>
      </c>
      <c r="AQ299">
        <f t="shared" si="288"/>
        <v>14.045356939523096</v>
      </c>
      <c r="AR299" s="43">
        <f t="shared" si="289"/>
        <v>-87.857401358147214</v>
      </c>
      <c r="AS299" t="str">
        <f t="shared" si="266"/>
        <v>-0,0000166666666666667</v>
      </c>
      <c r="AT299" t="str">
        <f t="shared" si="267"/>
        <v>0,000277766710874179i</v>
      </c>
      <c r="AU299">
        <f t="shared" si="290"/>
        <v>2.77766710874179E-4</v>
      </c>
      <c r="AV299">
        <f t="shared" si="291"/>
        <v>1.5707963267948966</v>
      </c>
      <c r="AW299" t="str">
        <f t="shared" si="268"/>
        <v>1+0,103958177103141i</v>
      </c>
      <c r="AX299">
        <f t="shared" si="292"/>
        <v>1.0053891299325888</v>
      </c>
      <c r="AY299">
        <f t="shared" si="293"/>
        <v>0.10358608443811369</v>
      </c>
      <c r="AZ299" t="str">
        <f t="shared" si="269"/>
        <v>1+15,1447157154299i</v>
      </c>
      <c r="BA299">
        <f t="shared" si="294"/>
        <v>15.177694624058997</v>
      </c>
      <c r="BB299">
        <f t="shared" si="295"/>
        <v>1.5048624060369662</v>
      </c>
      <c r="BC299" s="41" t="str">
        <f t="shared" si="296"/>
        <v>-0,892832299113063+0,152819608821019i</v>
      </c>
      <c r="BD299">
        <f t="shared" si="297"/>
        <v>-0.85919642936640095</v>
      </c>
      <c r="BE299" s="43">
        <f t="shared" si="298"/>
        <v>170.28721915923089</v>
      </c>
      <c r="BF299" s="41" t="str">
        <f t="shared" si="299"/>
        <v>0,624379055597756+1,8155432505882i</v>
      </c>
      <c r="BG299" s="20">
        <f t="shared" si="300"/>
        <v>5.665608095836113</v>
      </c>
      <c r="BH299" s="43">
        <f t="shared" si="301"/>
        <v>71.021518884490121</v>
      </c>
      <c r="BI299" s="41" t="str">
        <f t="shared" si="255"/>
        <v>0,601211689196066+4,52382946322208i</v>
      </c>
      <c r="BJ299" s="20">
        <f t="shared" si="302"/>
        <v>13.186160510156689</v>
      </c>
      <c r="BK299" s="43">
        <f t="shared" si="256"/>
        <v>82.429817801083672</v>
      </c>
      <c r="BL299">
        <f t="shared" si="303"/>
        <v>5.665608095836113</v>
      </c>
      <c r="BM299" s="43">
        <f t="shared" si="304"/>
        <v>71.021518884490121</v>
      </c>
    </row>
    <row r="300" spans="14:65" x14ac:dyDescent="0.25">
      <c r="N300" s="9">
        <v>82</v>
      </c>
      <c r="O300" s="34">
        <f t="shared" si="305"/>
        <v>6606.9344800759654</v>
      </c>
      <c r="P300" s="33" t="str">
        <f t="shared" si="257"/>
        <v>32,2315671197498</v>
      </c>
      <c r="Q300" s="4" t="str">
        <f t="shared" si="258"/>
        <v>1+15,4827559762846i</v>
      </c>
      <c r="R300" s="4">
        <f t="shared" si="270"/>
        <v>15.515016359036702</v>
      </c>
      <c r="S300" s="4">
        <f t="shared" si="271"/>
        <v>1.5062979302724053</v>
      </c>
      <c r="T300" s="4" t="str">
        <f t="shared" si="259"/>
        <v>1+0,0186806671428202i</v>
      </c>
      <c r="U300" s="4">
        <f t="shared" si="272"/>
        <v>1.0001744684428318</v>
      </c>
      <c r="V300" s="4">
        <f t="shared" si="273"/>
        <v>1.8678494616873008E-2</v>
      </c>
      <c r="W300" t="str">
        <f t="shared" si="260"/>
        <v>1-0,110135452542704i</v>
      </c>
      <c r="X300" s="4">
        <f t="shared" si="274"/>
        <v>1.0060466280977169</v>
      </c>
      <c r="Y300" s="4">
        <f t="shared" si="275"/>
        <v>-0.10969335796438014</v>
      </c>
      <c r="Z300" t="str">
        <f t="shared" si="261"/>
        <v>0,999098107784628+0,142778163010781i</v>
      </c>
      <c r="AA300" s="4">
        <f t="shared" si="276"/>
        <v>1.0092485485803571</v>
      </c>
      <c r="AB300" s="4">
        <f t="shared" si="277"/>
        <v>0.14194596303356075</v>
      </c>
      <c r="AC300" s="47" t="str">
        <f t="shared" si="278"/>
        <v>-0,347273668466341-2,04189310932814i</v>
      </c>
      <c r="AD300" s="20">
        <f t="shared" si="279"/>
        <v>6.3244984844833727</v>
      </c>
      <c r="AE300" s="43">
        <f t="shared" si="280"/>
        <v>-99.652186237415108</v>
      </c>
      <c r="AF300" t="str">
        <f t="shared" si="262"/>
        <v>77,9756878975879</v>
      </c>
      <c r="AG300" t="str">
        <f t="shared" si="263"/>
        <v>1+15,8236239327418i</v>
      </c>
      <c r="AH300">
        <f t="shared" si="281"/>
        <v>15.855190770370411</v>
      </c>
      <c r="AI300">
        <f t="shared" si="282"/>
        <v>1.5076836091798744</v>
      </c>
      <c r="AJ300" t="str">
        <f t="shared" si="264"/>
        <v>1+0,0186806671428202i</v>
      </c>
      <c r="AK300">
        <f t="shared" si="283"/>
        <v>1.0001744684428318</v>
      </c>
      <c r="AL300">
        <f t="shared" si="284"/>
        <v>1.8678494616873008E-2</v>
      </c>
      <c r="AM300" t="str">
        <f t="shared" si="265"/>
        <v>1-0,0465271603634686i</v>
      </c>
      <c r="AN300">
        <f t="shared" si="285"/>
        <v>1.0010818031766873</v>
      </c>
      <c r="AO300">
        <f t="shared" si="286"/>
        <v>-4.6493630267002845E-2</v>
      </c>
      <c r="AP300" s="41" t="str">
        <f t="shared" si="287"/>
        <v>0,173775218476523-4,92110317041812i</v>
      </c>
      <c r="AQ300">
        <f t="shared" si="288"/>
        <v>13.846661484079874</v>
      </c>
      <c r="AR300" s="43">
        <f t="shared" si="289"/>
        <v>-87.97759752639459</v>
      </c>
      <c r="AS300" t="str">
        <f t="shared" si="266"/>
        <v>-0,0000166666666666667</v>
      </c>
      <c r="AT300" t="str">
        <f t="shared" si="267"/>
        <v>0,000284236728726422i</v>
      </c>
      <c r="AU300">
        <f t="shared" si="290"/>
        <v>2.8423672872642197E-4</v>
      </c>
      <c r="AV300">
        <f t="shared" si="291"/>
        <v>1.5707963267948966</v>
      </c>
      <c r="AW300" t="str">
        <f t="shared" si="268"/>
        <v>1+0,106379674119926i</v>
      </c>
      <c r="AX300">
        <f t="shared" si="292"/>
        <v>1.0056423991985728</v>
      </c>
      <c r="AY300">
        <f t="shared" si="293"/>
        <v>0.10598109036577669</v>
      </c>
      <c r="AZ300" t="str">
        <f t="shared" si="269"/>
        <v>1+15,4974814616836i</v>
      </c>
      <c r="BA300">
        <f t="shared" si="294"/>
        <v>15.529711254728044</v>
      </c>
      <c r="BB300">
        <f t="shared" si="295"/>
        <v>1.5063590461427563</v>
      </c>
      <c r="BC300" s="41" t="str">
        <f t="shared" si="296"/>
        <v>-0,892382639261045+0,153567943743157i</v>
      </c>
      <c r="BD300">
        <f t="shared" si="297"/>
        <v>-0.86223282335383</v>
      </c>
      <c r="BE300" s="43">
        <f t="shared" si="298"/>
        <v>170.23574658917877</v>
      </c>
      <c r="BF300" s="41" t="str">
        <f t="shared" si="299"/>
        <v>0,623470318954702+1,76881985880867i</v>
      </c>
      <c r="BG300" s="20">
        <f t="shared" si="300"/>
        <v>5.4622656611295533</v>
      </c>
      <c r="BH300" s="43">
        <f t="shared" si="301"/>
        <v>70.583560351763694</v>
      </c>
      <c r="BI300" s="41" t="str">
        <f t="shared" si="255"/>
        <v>0,600649706726797+4,41819333826858i</v>
      </c>
      <c r="BJ300" s="20">
        <f t="shared" si="302"/>
        <v>12.984428660726055</v>
      </c>
      <c r="BK300" s="43">
        <f t="shared" si="256"/>
        <v>82.258149062784199</v>
      </c>
      <c r="BL300">
        <f t="shared" si="303"/>
        <v>5.4622656611295533</v>
      </c>
      <c r="BM300" s="43">
        <f t="shared" si="304"/>
        <v>70.583560351763694</v>
      </c>
    </row>
    <row r="301" spans="14:65" x14ac:dyDescent="0.25">
      <c r="N301" s="9">
        <v>83</v>
      </c>
      <c r="O301" s="34">
        <f t="shared" si="305"/>
        <v>6760.8297539198229</v>
      </c>
      <c r="P301" s="33" t="str">
        <f t="shared" si="257"/>
        <v>32,2315671197498</v>
      </c>
      <c r="Q301" s="4" t="str">
        <f t="shared" si="258"/>
        <v>1+15,843395691725i</v>
      </c>
      <c r="R301" s="4">
        <f t="shared" si="270"/>
        <v>15.874923213816508</v>
      </c>
      <c r="S301" s="4">
        <f t="shared" si="271"/>
        <v>1.5077621620762962</v>
      </c>
      <c r="T301" s="4" t="str">
        <f t="shared" si="259"/>
        <v>1+0,0191157957783772i</v>
      </c>
      <c r="U301" s="4">
        <f t="shared" si="272"/>
        <v>1.0001826901362774</v>
      </c>
      <c r="V301" s="4">
        <f t="shared" si="273"/>
        <v>1.9113467897848013E-2</v>
      </c>
      <c r="W301" t="str">
        <f t="shared" si="260"/>
        <v>1-0,112700836788619i</v>
      </c>
      <c r="X301" s="4">
        <f t="shared" si="274"/>
        <v>1.0063307004225077</v>
      </c>
      <c r="Y301" s="4">
        <f t="shared" si="275"/>
        <v>-0.1122272847145874</v>
      </c>
      <c r="Z301" t="str">
        <f t="shared" si="261"/>
        <v>0,999055602914019+0,146103893659651i</v>
      </c>
      <c r="AA301" s="4">
        <f t="shared" si="276"/>
        <v>1.0096823487891646</v>
      </c>
      <c r="AB301" s="4">
        <f t="shared" si="277"/>
        <v>0.14521263535813106</v>
      </c>
      <c r="AC301" s="47" t="str">
        <f t="shared" si="278"/>
        <v>-0,352972998244201-1,99295852149221i</v>
      </c>
      <c r="AD301" s="20">
        <f t="shared" si="279"/>
        <v>6.1241016098755345</v>
      </c>
      <c r="AE301" s="43">
        <f t="shared" si="280"/>
        <v>-100.04350825243833</v>
      </c>
      <c r="AF301" t="str">
        <f t="shared" si="262"/>
        <v>77,9756878975879</v>
      </c>
      <c r="AG301" t="str">
        <f t="shared" si="263"/>
        <v>1+16,1922034828607i</v>
      </c>
      <c r="AH301">
        <f t="shared" si="281"/>
        <v>16.223053153779848</v>
      </c>
      <c r="AI301">
        <f t="shared" si="282"/>
        <v>1.5091165469205581</v>
      </c>
      <c r="AJ301" t="str">
        <f t="shared" si="264"/>
        <v>1+0,0191157957783772i</v>
      </c>
      <c r="AK301">
        <f t="shared" si="283"/>
        <v>1.0001826901362774</v>
      </c>
      <c r="AL301">
        <f t="shared" si="284"/>
        <v>1.9113467897848013E-2</v>
      </c>
      <c r="AM301" t="str">
        <f t="shared" si="265"/>
        <v>1-0,0476109171506603i</v>
      </c>
      <c r="AN301">
        <f t="shared" si="285"/>
        <v>1.0011327581454554</v>
      </c>
      <c r="AO301">
        <f t="shared" si="286"/>
        <v>-4.7574991200187502E-2</v>
      </c>
      <c r="AP301" s="41" t="str">
        <f t="shared" si="287"/>
        <v>0,159843356871528-4,81014285057633i</v>
      </c>
      <c r="AQ301">
        <f t="shared" si="288"/>
        <v>13.647952598182314</v>
      </c>
      <c r="AR301" s="43">
        <f t="shared" si="289"/>
        <v>-88.09673409564175</v>
      </c>
      <c r="AS301" t="str">
        <f t="shared" si="266"/>
        <v>-0,0000166666666666667</v>
      </c>
      <c r="AT301" t="str">
        <f t="shared" si="267"/>
        <v>0,000290857452654553i</v>
      </c>
      <c r="AU301">
        <f t="shared" si="290"/>
        <v>2.90857452654553E-4</v>
      </c>
      <c r="AV301">
        <f t="shared" si="291"/>
        <v>1.5707963267948966</v>
      </c>
      <c r="AW301" t="str">
        <f t="shared" si="268"/>
        <v>1+0,10885757504803i</v>
      </c>
      <c r="AX301">
        <f t="shared" si="292"/>
        <v>1.0059075363299241</v>
      </c>
      <c r="AY301">
        <f t="shared" si="293"/>
        <v>0.10843062021069041</v>
      </c>
      <c r="AZ301" t="str">
        <f t="shared" si="269"/>
        <v>1+15,8584641777418i</v>
      </c>
      <c r="BA301">
        <f t="shared" si="294"/>
        <v>15.889961802242315</v>
      </c>
      <c r="BB301">
        <f t="shared" si="295"/>
        <v>1.5078218979380404</v>
      </c>
      <c r="BC301" s="41" t="str">
        <f t="shared" si="296"/>
        <v>-0,891912272786035+0,154393245286458i</v>
      </c>
      <c r="BD301">
        <f t="shared" si="297"/>
        <v>-0.86533310646129669</v>
      </c>
      <c r="BE301" s="43">
        <f t="shared" si="298"/>
        <v>170.17921410119675</v>
      </c>
      <c r="BF301" s="41" t="str">
        <f t="shared" si="299"/>
        <v>0,62252028295057+1,723047517775i</v>
      </c>
      <c r="BG301" s="20">
        <f t="shared" si="300"/>
        <v>5.2587685034142382</v>
      </c>
      <c r="BH301" s="43">
        <f t="shared" si="301"/>
        <v>70.13570584875842</v>
      </c>
      <c r="BI301" s="41" t="str">
        <f t="shared" si="255"/>
        <v>0,6000873132749+4,31490417688791i</v>
      </c>
      <c r="BJ301" s="20">
        <f t="shared" si="302"/>
        <v>12.782619491721022</v>
      </c>
      <c r="BK301" s="43">
        <f t="shared" si="256"/>
        <v>82.082480005555027</v>
      </c>
      <c r="BL301">
        <f t="shared" si="303"/>
        <v>5.2587685034142382</v>
      </c>
      <c r="BM301" s="43">
        <f t="shared" si="304"/>
        <v>70.13570584875842</v>
      </c>
    </row>
    <row r="302" spans="14:65" x14ac:dyDescent="0.25">
      <c r="N302" s="9">
        <v>84</v>
      </c>
      <c r="O302" s="34">
        <f t="shared" si="305"/>
        <v>6918.3097091893687</v>
      </c>
      <c r="P302" s="33" t="str">
        <f t="shared" si="257"/>
        <v>32,2315671197498</v>
      </c>
      <c r="Q302" s="4" t="str">
        <f t="shared" si="258"/>
        <v>1+16,2124357852733i</v>
      </c>
      <c r="R302" s="4">
        <f t="shared" si="270"/>
        <v>16.243247030431149</v>
      </c>
      <c r="S302" s="4">
        <f t="shared" si="271"/>
        <v>1.509193325463823</v>
      </c>
      <c r="T302" s="4" t="str">
        <f t="shared" si="259"/>
        <v>1+0,0195610598618834i</v>
      </c>
      <c r="U302" s="4">
        <f t="shared" si="272"/>
        <v>1.0001912992337616</v>
      </c>
      <c r="V302" s="4">
        <f t="shared" si="273"/>
        <v>1.9558565518721909E-2</v>
      </c>
      <c r="W302" t="str">
        <f t="shared" si="260"/>
        <v>1-0,11532597650997i</v>
      </c>
      <c r="X302" s="4">
        <f t="shared" si="274"/>
        <v>1.006628074741599</v>
      </c>
      <c r="Y302" s="4">
        <f t="shared" si="275"/>
        <v>-0.11481873659368991</v>
      </c>
      <c r="Z302" t="str">
        <f t="shared" si="261"/>
        <v>0,999011094850573+0,149507090526853i</v>
      </c>
      <c r="AA302" s="4">
        <f t="shared" si="276"/>
        <v>1.0101363956181093</v>
      </c>
      <c r="AB302" s="4">
        <f t="shared" si="277"/>
        <v>0.14855260557644265</v>
      </c>
      <c r="AC302" s="47" t="str">
        <f t="shared" si="278"/>
        <v>-0,358382295172402-1,94505120672999i</v>
      </c>
      <c r="AD302" s="20">
        <f t="shared" si="279"/>
        <v>5.9236132845637757</v>
      </c>
      <c r="AE302" s="43">
        <f t="shared" si="280"/>
        <v>-100.43985111188235</v>
      </c>
      <c r="AF302" t="str">
        <f t="shared" si="262"/>
        <v>77,9756878975879</v>
      </c>
      <c r="AG302" t="str">
        <f t="shared" si="263"/>
        <v>1+16,5693683535954i</v>
      </c>
      <c r="AH302">
        <f t="shared" si="281"/>
        <v>16.599517090479733</v>
      </c>
      <c r="AI302">
        <f t="shared" si="282"/>
        <v>1.5105171121252852</v>
      </c>
      <c r="AJ302" t="str">
        <f t="shared" si="264"/>
        <v>1+0,0195610598618834i</v>
      </c>
      <c r="AK302">
        <f t="shared" si="283"/>
        <v>1.0001912992337616</v>
      </c>
      <c r="AL302">
        <f t="shared" si="284"/>
        <v>1.9558565518721909E-2</v>
      </c>
      <c r="AM302" t="str">
        <f t="shared" si="265"/>
        <v>1-0,0487199178763302i</v>
      </c>
      <c r="AN302">
        <f t="shared" si="285"/>
        <v>1.0011861117683747</v>
      </c>
      <c r="AO302">
        <f t="shared" si="286"/>
        <v>-4.8681424989524186E-2</v>
      </c>
      <c r="AP302" s="41" t="str">
        <f t="shared" si="287"/>
        <v>0,146533873815132-4,70165574350677i</v>
      </c>
      <c r="AQ302">
        <f t="shared" si="288"/>
        <v>13.449232994873112</v>
      </c>
      <c r="AR302" s="43">
        <f t="shared" si="289"/>
        <v>-88.214872342097749</v>
      </c>
      <c r="AS302" t="str">
        <f t="shared" si="266"/>
        <v>-0,0000166666666666667</v>
      </c>
      <c r="AT302" t="str">
        <f t="shared" si="267"/>
        <v>0,000297632393054035i</v>
      </c>
      <c r="AU302">
        <f t="shared" si="290"/>
        <v>2.97632393054035E-4</v>
      </c>
      <c r="AV302">
        <f t="shared" si="291"/>
        <v>1.5707963267948966</v>
      </c>
      <c r="AW302" t="str">
        <f t="shared" si="268"/>
        <v>1+0,111393193703326i</v>
      </c>
      <c r="AX302">
        <f t="shared" si="292"/>
        <v>1.0061850941071562</v>
      </c>
      <c r="AY302">
        <f t="shared" si="293"/>
        <v>0.11093585510070153</v>
      </c>
      <c r="AZ302" t="str">
        <f t="shared" si="269"/>
        <v>1+16,2278552614185i</v>
      </c>
      <c r="BA302">
        <f t="shared" si="294"/>
        <v>16.258637285626005</v>
      </c>
      <c r="BB302">
        <f t="shared" si="295"/>
        <v>1.5092517119888169</v>
      </c>
      <c r="BC302" s="41" t="str">
        <f t="shared" si="296"/>
        <v>-0,891420269784108+0,155295639818679i</v>
      </c>
      <c r="BD302">
        <f t="shared" si="297"/>
        <v>-0.8685036682599947</v>
      </c>
      <c r="BE302" s="43">
        <f t="shared" si="298"/>
        <v>170.11759702590817</v>
      </c>
      <c r="BF302" s="41" t="str">
        <f t="shared" si="299"/>
        <v>0,621527213877658+1,67820286361867i</v>
      </c>
      <c r="BG302" s="20">
        <f t="shared" si="300"/>
        <v>5.0551096163037901</v>
      </c>
      <c r="BH302" s="43">
        <f t="shared" si="301"/>
        <v>69.677745914025877</v>
      </c>
      <c r="BI302" s="41" t="str">
        <f t="shared" si="255"/>
        <v>0,599523371566255+4,21390730299804i</v>
      </c>
      <c r="BJ302" s="20">
        <f t="shared" si="302"/>
        <v>12.580729326613124</v>
      </c>
      <c r="BK302" s="43">
        <f t="shared" si="256"/>
        <v>81.902724683810462</v>
      </c>
      <c r="BL302">
        <f t="shared" si="303"/>
        <v>5.0551096163037901</v>
      </c>
      <c r="BM302" s="43">
        <f t="shared" si="304"/>
        <v>69.677745914025877</v>
      </c>
    </row>
    <row r="303" spans="14:65" x14ac:dyDescent="0.25">
      <c r="N303" s="9">
        <v>85</v>
      </c>
      <c r="O303" s="34">
        <f t="shared" si="305"/>
        <v>7079.4578438413828</v>
      </c>
      <c r="P303" s="33" t="str">
        <f t="shared" si="257"/>
        <v>32,2315671197498</v>
      </c>
      <c r="Q303" s="4" t="str">
        <f t="shared" si="258"/>
        <v>1+16,5900719268719i</v>
      </c>
      <c r="R303" s="4">
        <f t="shared" si="270"/>
        <v>16.620183107859649</v>
      </c>
      <c r="S303" s="4">
        <f t="shared" si="271"/>
        <v>1.5105921557927267</v>
      </c>
      <c r="T303" s="4" t="str">
        <f t="shared" si="259"/>
        <v>1+0,0200166954782496i</v>
      </c>
      <c r="U303" s="4">
        <f t="shared" si="272"/>
        <v>1.000200313986088</v>
      </c>
      <c r="V303" s="4">
        <f t="shared" si="273"/>
        <v>2.0014022770307172E-2</v>
      </c>
      <c r="W303" t="str">
        <f t="shared" si="260"/>
        <v>1-0,118012263590587i</v>
      </c>
      <c r="X303" s="4">
        <f t="shared" si="274"/>
        <v>1.0069393697526055</v>
      </c>
      <c r="Y303" s="4">
        <f t="shared" si="275"/>
        <v>-0.11746894832276392</v>
      </c>
      <c r="Z303" t="str">
        <f t="shared" si="261"/>
        <v>0,998964489186721+0,152989558032413i</v>
      </c>
      <c r="AA303" s="4">
        <f t="shared" si="276"/>
        <v>1.0106116244745256</v>
      </c>
      <c r="AB303" s="4">
        <f t="shared" si="277"/>
        <v>0.15196738665145182</v>
      </c>
      <c r="AC303" s="47" t="str">
        <f t="shared" si="278"/>
        <v>-0,363512846964616-1,89814839833798i</v>
      </c>
      <c r="AD303" s="20">
        <f t="shared" si="279"/>
        <v>5.7230327225206299</v>
      </c>
      <c r="AE303" s="43">
        <f t="shared" si="280"/>
        <v>-100.84140089817004</v>
      </c>
      <c r="AF303" t="str">
        <f t="shared" si="262"/>
        <v>77,9756878975879</v>
      </c>
      <c r="AG303" t="str">
        <f t="shared" si="263"/>
        <v>1+16,9553185227526i</v>
      </c>
      <c r="AH303">
        <f t="shared" si="281"/>
        <v>16.984782194894269</v>
      </c>
      <c r="AI303">
        <f t="shared" si="282"/>
        <v>1.5118860254012565</v>
      </c>
      <c r="AJ303" t="str">
        <f t="shared" si="264"/>
        <v>1+0,0200166954782496i</v>
      </c>
      <c r="AK303">
        <f t="shared" si="283"/>
        <v>1.000200313986088</v>
      </c>
      <c r="AL303">
        <f t="shared" si="284"/>
        <v>2.0014022770307172E-2</v>
      </c>
      <c r="AM303" t="str">
        <f t="shared" si="265"/>
        <v>1-0,0498547505473425i</v>
      </c>
      <c r="AN303">
        <f t="shared" si="285"/>
        <v>1.0012419768228547</v>
      </c>
      <c r="AO303">
        <f t="shared" si="286"/>
        <v>-4.9813507438762408E-2</v>
      </c>
      <c r="AP303" s="41" t="str">
        <f t="shared" si="287"/>
        <v>0,133819165375174-4,59558944292361i</v>
      </c>
      <c r="AQ303">
        <f t="shared" si="288"/>
        <v>13.250505365530326</v>
      </c>
      <c r="AR303" s="43">
        <f t="shared" si="289"/>
        <v>-88.332073063468059</v>
      </c>
      <c r="AS303" t="str">
        <f t="shared" si="266"/>
        <v>-0,0000166666666666667</v>
      </c>
      <c r="AT303" t="str">
        <f t="shared" si="267"/>
        <v>0,000304565142087945i</v>
      </c>
      <c r="AU303">
        <f t="shared" si="290"/>
        <v>3.04565142087945E-4</v>
      </c>
      <c r="AV303">
        <f t="shared" si="291"/>
        <v>1.5707963267948966</v>
      </c>
      <c r="AW303" t="str">
        <f t="shared" si="268"/>
        <v>1+0,113987874504386i</v>
      </c>
      <c r="AX303">
        <f t="shared" si="292"/>
        <v>1.0064756507407557</v>
      </c>
      <c r="AY303">
        <f t="shared" si="293"/>
        <v>0.11349799748931462</v>
      </c>
      <c r="AZ303" t="str">
        <f t="shared" si="269"/>
        <v>1+16,6058505687559i</v>
      </c>
      <c r="BA303">
        <f t="shared" si="294"/>
        <v>16.635933190291752</v>
      </c>
      <c r="BB303">
        <f t="shared" si="295"/>
        <v>1.5106492230036954</v>
      </c>
      <c r="BC303" s="41" t="str">
        <f t="shared" si="296"/>
        <v>-0,890905660838799+0,156275273228541i</v>
      </c>
      <c r="BD303">
        <f t="shared" si="297"/>
        <v>-0.87175103349475658</v>
      </c>
      <c r="BE303" s="43">
        <f t="shared" si="298"/>
        <v>170.05086856350471</v>
      </c>
      <c r="BF303" s="41" t="str">
        <f t="shared" si="299"/>
        <v>0,62048931272699+1,63426308370993i</v>
      </c>
      <c r="BG303" s="20">
        <f t="shared" si="300"/>
        <v>4.8512816890258907</v>
      </c>
      <c r="BH303" s="43">
        <f t="shared" si="301"/>
        <v>69.209467665334699</v>
      </c>
      <c r="BI303" s="41" t="str">
        <f t="shared" si="255"/>
        <v>0,59895674387762+4,11514927622389i</v>
      </c>
      <c r="BJ303" s="20">
        <f t="shared" si="302"/>
        <v>12.378754332035573</v>
      </c>
      <c r="BK303" s="43">
        <f t="shared" si="256"/>
        <v>81.718795500036634</v>
      </c>
      <c r="BL303">
        <f t="shared" si="303"/>
        <v>4.8512816890258907</v>
      </c>
      <c r="BM303" s="43">
        <f t="shared" si="304"/>
        <v>69.209467665334699</v>
      </c>
    </row>
    <row r="304" spans="14:65" x14ac:dyDescent="0.25">
      <c r="N304" s="9">
        <v>86</v>
      </c>
      <c r="O304" s="34">
        <f t="shared" si="305"/>
        <v>7244.3596007499036</v>
      </c>
      <c r="P304" s="33" t="str">
        <f t="shared" si="257"/>
        <v>32,2315671197498</v>
      </c>
      <c r="Q304" s="4" t="str">
        <f t="shared" si="258"/>
        <v>1+16,9765043442017i</v>
      </c>
      <c r="R304" s="4">
        <f t="shared" si="270"/>
        <v>17.005931310830913</v>
      </c>
      <c r="S304" s="4">
        <f t="shared" si="271"/>
        <v>1.5119593728319727</v>
      </c>
      <c r="T304" s="4" t="str">
        <f t="shared" si="259"/>
        <v>1+0,0204829442115108i</v>
      </c>
      <c r="U304" s="4">
        <f t="shared" si="272"/>
        <v>1.0002097535035197</v>
      </c>
      <c r="V304" s="4">
        <f t="shared" si="273"/>
        <v>2.0480080385788801E-2</v>
      </c>
      <c r="W304" t="str">
        <f t="shared" si="260"/>
        <v>1-0,120761122335437i</v>
      </c>
      <c r="X304" s="4">
        <f t="shared" si="274"/>
        <v>1.0072652325319853</v>
      </c>
      <c r="Y304" s="4">
        <f t="shared" si="275"/>
        <v>-0.12017917608614338</v>
      </c>
      <c r="Z304" t="str">
        <f t="shared" si="261"/>
        <v>0,9989156870656+0,156553142626698i</v>
      </c>
      <c r="AA304" s="4">
        <f t="shared" si="276"/>
        <v>1.0111090130802092</v>
      </c>
      <c r="AB304" s="4">
        <f t="shared" si="277"/>
        <v>0.15545851352495196</v>
      </c>
      <c r="AC304" s="47" t="str">
        <f t="shared" si="278"/>
        <v>-0,368375384385437-1,85222773475017i</v>
      </c>
      <c r="AD304" s="20">
        <f t="shared" si="279"/>
        <v>5.5223589687771053</v>
      </c>
      <c r="AE304" s="43">
        <f t="shared" si="280"/>
        <v>-101.24834497777729</v>
      </c>
      <c r="AF304" t="str">
        <f t="shared" si="262"/>
        <v>77,9756878975879</v>
      </c>
      <c r="AG304" t="str">
        <f t="shared" si="263"/>
        <v>1+17,3502586262208i</v>
      </c>
      <c r="AH304">
        <f t="shared" si="281"/>
        <v>17.379052747395331</v>
      </c>
      <c r="AI304">
        <f t="shared" si="282"/>
        <v>1.5132239920309034</v>
      </c>
      <c r="AJ304" t="str">
        <f t="shared" si="264"/>
        <v>1+0,0204829442115108i</v>
      </c>
      <c r="AK304">
        <f t="shared" si="283"/>
        <v>1.0002097535035197</v>
      </c>
      <c r="AL304">
        <f t="shared" si="284"/>
        <v>2.0480080385788801E-2</v>
      </c>
      <c r="AM304" t="str">
        <f t="shared" si="265"/>
        <v>1-0,0510160168670008i</v>
      </c>
      <c r="AN304">
        <f t="shared" si="285"/>
        <v>1.0013004713755878</v>
      </c>
      <c r="AO304">
        <f t="shared" si="286"/>
        <v>-5.0971827179296332E-2</v>
      </c>
      <c r="AP304" s="41" t="str">
        <f t="shared" si="287"/>
        <v>0,121672834406704-4,49189248868051i</v>
      </c>
      <c r="AQ304">
        <f t="shared" si="288"/>
        <v>13.051772385370157</v>
      </c>
      <c r="AR304" s="43">
        <f t="shared" si="289"/>
        <v>-88.448396602558432</v>
      </c>
      <c r="AS304" t="str">
        <f t="shared" si="266"/>
        <v>-0,0000166666666666667</v>
      </c>
      <c r="AT304" t="str">
        <f t="shared" si="267"/>
        <v>0,000311659375591587i</v>
      </c>
      <c r="AU304">
        <f t="shared" si="290"/>
        <v>3.1165937559158701E-4</v>
      </c>
      <c r="AV304">
        <f t="shared" si="291"/>
        <v>1.5707963267948966</v>
      </c>
      <c r="AW304" t="str">
        <f t="shared" si="268"/>
        <v>1+0,116642993185316i</v>
      </c>
      <c r="AX304">
        <f t="shared" si="292"/>
        <v>1.0067798110109427</v>
      </c>
      <c r="AY304">
        <f t="shared" si="293"/>
        <v>0.11611827123047833</v>
      </c>
      <c r="AZ304" t="str">
        <f t="shared" si="269"/>
        <v>1+16,9926505178693i</v>
      </c>
      <c r="BA304">
        <f t="shared" si="294"/>
        <v>17.022049571730303</v>
      </c>
      <c r="BB304">
        <f t="shared" si="295"/>
        <v>1.5120151501140573</v>
      </c>
      <c r="BC304" s="41" t="str">
        <f t="shared" si="296"/>
        <v>-0,890367435557204+0,157332309582889i</v>
      </c>
      <c r="BD304">
        <f t="shared" si="297"/>
        <v>-0.87508187428590722</v>
      </c>
      <c r="BE304" s="43">
        <f t="shared" si="298"/>
        <v>169.97899979551335</v>
      </c>
      <c r="BF304" s="41" t="str">
        <f t="shared" si="299"/>
        <v>0,619404713699388+1,59120590823859i</v>
      </c>
      <c r="BG304" s="20">
        <f t="shared" si="300"/>
        <v>4.6472770944911881</v>
      </c>
      <c r="BH304" s="43">
        <f t="shared" si="301"/>
        <v>68.73065481773601</v>
      </c>
      <c r="BI304" s="41" t="str">
        <f t="shared" si="255"/>
        <v>0,598386290094462+4,01857786399584i</v>
      </c>
      <c r="BJ304" s="20">
        <f t="shared" si="302"/>
        <v>12.17669051108426</v>
      </c>
      <c r="BK304" s="43">
        <f t="shared" si="256"/>
        <v>81.530603192954942</v>
      </c>
      <c r="BL304">
        <f t="shared" si="303"/>
        <v>4.6472770944911881</v>
      </c>
      <c r="BM304" s="43">
        <f t="shared" si="304"/>
        <v>68.73065481773601</v>
      </c>
    </row>
    <row r="305" spans="14:65" x14ac:dyDescent="0.25">
      <c r="N305" s="9">
        <v>87</v>
      </c>
      <c r="O305" s="34">
        <f t="shared" si="305"/>
        <v>7413.1024130091773</v>
      </c>
      <c r="P305" s="33" t="str">
        <f t="shared" si="257"/>
        <v>32,2315671197498</v>
      </c>
      <c r="Q305" s="4" t="str">
        <f t="shared" si="258"/>
        <v>1+17,3719379288453i</v>
      </c>
      <c r="R305" s="4">
        <f t="shared" si="270"/>
        <v>17.400696175833133</v>
      </c>
      <c r="S305" s="4">
        <f t="shared" si="271"/>
        <v>1.5132956810408595</v>
      </c>
      <c r="T305" s="4" t="str">
        <f t="shared" si="259"/>
        <v>1+0,0209600532729166i</v>
      </c>
      <c r="U305" s="4">
        <f t="shared" si="272"/>
        <v>1.0002196377962209</v>
      </c>
      <c r="V305" s="4">
        <f t="shared" si="273"/>
        <v>2.0956984664760946E-2</v>
      </c>
      <c r="W305" t="str">
        <f t="shared" si="260"/>
        <v>1-0,123574010225812i</v>
      </c>
      <c r="X305" s="4">
        <f t="shared" si="274"/>
        <v>1.0076063397990751</v>
      </c>
      <c r="Y305" s="4">
        <f t="shared" si="275"/>
        <v>-0.12295069753658494</v>
      </c>
      <c r="Z305" t="str">
        <f t="shared" si="261"/>
        <v>0,998864584971369+0,16019973376943i</v>
      </c>
      <c r="AA305" s="4">
        <f t="shared" si="276"/>
        <v>1.0116295833010329</v>
      </c>
      <c r="AB305" s="4">
        <f t="shared" si="277"/>
        <v>0.15902754275604317</v>
      </c>
      <c r="AC305" s="47" t="str">
        <f t="shared" si="278"/>
        <v>-0,372980102670849-1,80726725899798i</v>
      </c>
      <c r="AD305" s="20">
        <f t="shared" si="279"/>
        <v>5.3215908995351482</v>
      </c>
      <c r="AE305" s="43">
        <f t="shared" si="280"/>
        <v>-101.660871989699</v>
      </c>
      <c r="AF305" t="str">
        <f t="shared" si="262"/>
        <v>77,9756878975879</v>
      </c>
      <c r="AG305" t="str">
        <f t="shared" si="263"/>
        <v>1+17,7543980664705i</v>
      </c>
      <c r="AH305">
        <f t="shared" si="281"/>
        <v>17.782537802650424</v>
      </c>
      <c r="AI305">
        <f t="shared" si="282"/>
        <v>1.514531702249668</v>
      </c>
      <c r="AJ305" t="str">
        <f t="shared" si="264"/>
        <v>1+0,0209600532729166i</v>
      </c>
      <c r="AK305">
        <f t="shared" si="283"/>
        <v>1.0002196377962209</v>
      </c>
      <c r="AL305">
        <f t="shared" si="284"/>
        <v>2.0956984664760946E-2</v>
      </c>
      <c r="AM305" t="str">
        <f t="shared" si="265"/>
        <v>1-0,0522043325540786i</v>
      </c>
      <c r="AN305">
        <f t="shared" si="285"/>
        <v>1.0013617190293509</v>
      </c>
      <c r="AO305">
        <f t="shared" si="286"/>
        <v>-5.2156985927541304E-2</v>
      </c>
      <c r="AP305" s="41" t="str">
        <f t="shared" si="287"/>
        <v>0,110069639333587-4,39051436157431i</v>
      </c>
      <c r="AQ305">
        <f t="shared" si="288"/>
        <v>12.853036718923001</v>
      </c>
      <c r="AR305" s="43">
        <f t="shared" si="289"/>
        <v>-88.56390287083039</v>
      </c>
      <c r="AS305" t="str">
        <f t="shared" si="266"/>
        <v>-0,0000166666666666667</v>
      </c>
      <c r="AT305" t="str">
        <f t="shared" si="267"/>
        <v>0,000318918855021466i</v>
      </c>
      <c r="AU305">
        <f t="shared" si="290"/>
        <v>3.1891885502146602E-4</v>
      </c>
      <c r="AV305">
        <f t="shared" si="291"/>
        <v>1.5707963267948966</v>
      </c>
      <c r="AW305" t="str">
        <f t="shared" si="268"/>
        <v>1+0,119359957525185i</v>
      </c>
      <c r="AX305">
        <f t="shared" si="292"/>
        <v>1.0070982074556651</v>
      </c>
      <c r="AY305">
        <f t="shared" si="293"/>
        <v>0.1187979216273481</v>
      </c>
      <c r="AZ305" t="str">
        <f t="shared" si="269"/>
        <v>1+17,3884601952116i</v>
      </c>
      <c r="BA305">
        <f t="shared" si="294"/>
        <v>17.417191161621275</v>
      </c>
      <c r="BB305">
        <f t="shared" si="295"/>
        <v>1.5133501971531107</v>
      </c>
      <c r="BC305" s="41" t="str">
        <f t="shared" si="296"/>
        <v>-0,889804541073044+0,158466929704451i</v>
      </c>
      <c r="BD305">
        <f t="shared" si="297"/>
        <v>-0.8785030225197521</v>
      </c>
      <c r="BE305" s="43">
        <f t="shared" si="298"/>
        <v>169.90195969799132</v>
      </c>
      <c r="BF305" s="41" t="str">
        <f t="shared" si="299"/>
        <v>0,6182714827752+1,54900960227794i</v>
      </c>
      <c r="BG305" s="20">
        <f t="shared" si="300"/>
        <v>4.443087877015417</v>
      </c>
      <c r="BH305" s="43">
        <f t="shared" si="301"/>
        <v>68.241087708292397</v>
      </c>
      <c r="BI305" s="41" t="str">
        <f t="shared" si="255"/>
        <v>0,597810865788681+3,92414201437411i</v>
      </c>
      <c r="BJ305" s="20">
        <f t="shared" si="302"/>
        <v>11.974533696403252</v>
      </c>
      <c r="BK305" s="43">
        <f t="shared" si="256"/>
        <v>81.338056827160955</v>
      </c>
      <c r="BL305">
        <f t="shared" si="303"/>
        <v>4.443087877015417</v>
      </c>
      <c r="BM305" s="43">
        <f t="shared" si="304"/>
        <v>68.241087708292397</v>
      </c>
    </row>
    <row r="306" spans="14:65" x14ac:dyDescent="0.25">
      <c r="N306" s="9">
        <v>88</v>
      </c>
      <c r="O306" s="34">
        <f t="shared" si="305"/>
        <v>7585.7757502918394</v>
      </c>
      <c r="P306" s="33" t="str">
        <f t="shared" si="257"/>
        <v>32,2315671197498</v>
      </c>
      <c r="Q306" s="4" t="str">
        <f t="shared" si="258"/>
        <v>1+17,7765823449237i</v>
      </c>
      <c r="R306" s="4">
        <f t="shared" si="270"/>
        <v>17.804687019598322</v>
      </c>
      <c r="S306" s="4">
        <f t="shared" si="271"/>
        <v>1.5146017698467169</v>
      </c>
      <c r="T306" s="4" t="str">
        <f t="shared" si="259"/>
        <v>1+0,0214482756320068i</v>
      </c>
      <c r="U306" s="4">
        <f t="shared" si="272"/>
        <v>1.0002299878165954</v>
      </c>
      <c r="V306" s="4">
        <f t="shared" si="273"/>
        <v>2.144498759995947E-2</v>
      </c>
      <c r="W306" t="str">
        <f t="shared" si="260"/>
        <v>1-0,126452418692104i</v>
      </c>
      <c r="X306" s="4">
        <f t="shared" si="274"/>
        <v>1.0079633992328705</v>
      </c>
      <c r="Y306" s="4">
        <f t="shared" si="275"/>
        <v>-0.12578481176835657</v>
      </c>
      <c r="Z306" t="str">
        <f t="shared" si="261"/>
        <v>0,998811074509634+0,1639312649315i</v>
      </c>
      <c r="AA306" s="4">
        <f t="shared" si="276"/>
        <v>1.0121744030477808</v>
      </c>
      <c r="AB306" s="4">
        <f t="shared" si="277"/>
        <v>0.16267605209738711</v>
      </c>
      <c r="AC306" s="47" t="str">
        <f t="shared" si="278"/>
        <v>-0,377336682074187-1,76324541783025i</v>
      </c>
      <c r="AD306" s="20">
        <f t="shared" si="279"/>
        <v>5.1207272221366669</v>
      </c>
      <c r="AE306" s="43">
        <f t="shared" si="280"/>
        <v>-102.07917182827858</v>
      </c>
      <c r="AF306" t="str">
        <f t="shared" si="262"/>
        <v>77,9756878975879</v>
      </c>
      <c r="AG306" t="str">
        <f t="shared" si="263"/>
        <v>1+18,1679511235822i</v>
      </c>
      <c r="AH306">
        <f t="shared" si="281"/>
        <v>18.195451300500125</v>
      </c>
      <c r="AI306">
        <f t="shared" si="282"/>
        <v>1.5158098315221076</v>
      </c>
      <c r="AJ306" t="str">
        <f t="shared" si="264"/>
        <v>1+0,0214482756320068i</v>
      </c>
      <c r="AK306">
        <f t="shared" si="283"/>
        <v>1.0002299878165954</v>
      </c>
      <c r="AL306">
        <f t="shared" si="284"/>
        <v>2.144498759995947E-2</v>
      </c>
      <c r="AM306" t="str">
        <f t="shared" si="265"/>
        <v>1-0,0534203276692827i</v>
      </c>
      <c r="AN306">
        <f t="shared" si="285"/>
        <v>1.0014258491812029</v>
      </c>
      <c r="AO306">
        <f t="shared" si="286"/>
        <v>-5.3369598745392349E-2</v>
      </c>
      <c r="AP306" s="41" t="str">
        <f t="shared" si="287"/>
        <v>0,0989854449675001-4,29140547721965i</v>
      </c>
      <c r="AQ306">
        <f t="shared" si="288"/>
        <v>12.654301025492067</v>
      </c>
      <c r="AR306" s="43">
        <f t="shared" si="289"/>
        <v>-88.678651371882751</v>
      </c>
      <c r="AS306" t="str">
        <f t="shared" si="266"/>
        <v>-0,0000166666666666667</v>
      </c>
      <c r="AT306" t="str">
        <f t="shared" si="267"/>
        <v>0,000326347429449668i</v>
      </c>
      <c r="AU306">
        <f t="shared" si="290"/>
        <v>3.2634742944966799E-4</v>
      </c>
      <c r="AV306">
        <f t="shared" si="291"/>
        <v>1.5707963267948966</v>
      </c>
      <c r="AW306" t="str">
        <f t="shared" si="268"/>
        <v>1+0,122140208094451i</v>
      </c>
      <c r="AX306">
        <f t="shared" si="292"/>
        <v>1.0074315016085986</v>
      </c>
      <c r="AY306">
        <f t="shared" si="293"/>
        <v>0.12153821545273338</v>
      </c>
      <c r="AZ306" t="str">
        <f t="shared" si="269"/>
        <v>1+17,7934894643129i</v>
      </c>
      <c r="BA306">
        <f t="shared" si="294"/>
        <v>17.821567476420643</v>
      </c>
      <c r="BB306">
        <f t="shared" si="295"/>
        <v>1.5146550529335256</v>
      </c>
      <c r="BC306" s="41" t="str">
        <f t="shared" si="296"/>
        <v>-0,88921588051811+0,159679329664504i</v>
      </c>
      <c r="BD306">
        <f t="shared" si="297"/>
        <v>-0.88202148244157075</v>
      </c>
      <c r="BE306" s="43">
        <f t="shared" si="298"/>
        <v>169.81971515626202</v>
      </c>
      <c r="BF306" s="41" t="str">
        <f t="shared" si="299"/>
        <v>0,617087616355523+1,50765295833401i</v>
      </c>
      <c r="BG306" s="20">
        <f t="shared" si="300"/>
        <v>4.2387057396950754</v>
      </c>
      <c r="BH306" s="43">
        <f t="shared" si="301"/>
        <v>67.740543327983389</v>
      </c>
      <c r="BI306" s="41" t="str">
        <f t="shared" ref="BI306:BI369" si="306">IMPRODUCT(AP306,BC306)</f>
        <v>0,597229320315762+3,83179182958506i</v>
      </c>
      <c r="BJ306" s="20">
        <f t="shared" si="302"/>
        <v>11.772279543050487</v>
      </c>
      <c r="BK306" s="43">
        <f t="shared" ref="BK306:BK369" si="307">(180/PI())*IMARGUMENT(BI306)</f>
        <v>81.14106378437927</v>
      </c>
      <c r="BL306">
        <f t="shared" si="303"/>
        <v>4.2387057396950754</v>
      </c>
      <c r="BM306" s="43">
        <f t="shared" si="304"/>
        <v>67.740543327983389</v>
      </c>
    </row>
    <row r="307" spans="14:65" x14ac:dyDescent="0.25">
      <c r="N307" s="9">
        <v>89</v>
      </c>
      <c r="O307" s="34">
        <f t="shared" si="305"/>
        <v>7762.4711662869322</v>
      </c>
      <c r="P307" s="33" t="str">
        <f t="shared" si="257"/>
        <v>32,2315671197498</v>
      </c>
      <c r="Q307" s="4" t="str">
        <f t="shared" si="258"/>
        <v>1+18,1906521402622i</v>
      </c>
      <c r="R307" s="4">
        <f t="shared" si="270"/>
        <v>18.218118050117738</v>
      </c>
      <c r="S307" s="4">
        <f t="shared" si="271"/>
        <v>1.5158783139209091</v>
      </c>
      <c r="T307" s="4" t="str">
        <f t="shared" si="259"/>
        <v>1+0,0219478701507387i</v>
      </c>
      <c r="U307" s="4">
        <f t="shared" si="272"/>
        <v>1.0002408255036153</v>
      </c>
      <c r="V307" s="4">
        <f t="shared" si="273"/>
        <v>2.1944347006736233E-2</v>
      </c>
      <c r="W307" t="str">
        <f t="shared" si="260"/>
        <v>1-0,129397873904582i</v>
      </c>
      <c r="X307" s="4">
        <f t="shared" si="274"/>
        <v>1.00833715084342</v>
      </c>
      <c r="Y307" s="4">
        <f t="shared" si="275"/>
        <v>-0.12868283925557611</v>
      </c>
      <c r="Z307" t="str">
        <f t="shared" si="261"/>
        <v>0,998755042177532+0,167749714620124i</v>
      </c>
      <c r="AA307" s="4">
        <f t="shared" si="276"/>
        <v>1.0127445882502542</v>
      </c>
      <c r="AB307" s="4">
        <f t="shared" si="277"/>
        <v>0.16640564000493718</v>
      </c>
      <c r="AC307" s="47" t="str">
        <f t="shared" si="278"/>
        <v>-0,381454307570813-1,72014106053624i</v>
      </c>
      <c r="AD307" s="20">
        <f t="shared" si="279"/>
        <v>4.919766474904562</v>
      </c>
      <c r="AE307" s="43">
        <f t="shared" si="280"/>
        <v>-102.50343561997998</v>
      </c>
      <c r="AF307" t="str">
        <f t="shared" si="262"/>
        <v>77,9756878975879</v>
      </c>
      <c r="AG307" t="str">
        <f t="shared" si="263"/>
        <v>1+18,5911370688609i</v>
      </c>
      <c r="AH307">
        <f t="shared" si="281"/>
        <v>18.618012179423822</v>
      </c>
      <c r="AI307">
        <f t="shared" si="282"/>
        <v>1.5170590408160576</v>
      </c>
      <c r="AJ307" t="str">
        <f t="shared" si="264"/>
        <v>1+0,0219478701507387i</v>
      </c>
      <c r="AK307">
        <f t="shared" si="283"/>
        <v>1.0002408255036153</v>
      </c>
      <c r="AL307">
        <f t="shared" si="284"/>
        <v>2.1944347006736233E-2</v>
      </c>
      <c r="AM307" t="str">
        <f t="shared" si="265"/>
        <v>1-0,0546646469493187i</v>
      </c>
      <c r="AN307">
        <f t="shared" si="285"/>
        <v>1.001492997292589</v>
      </c>
      <c r="AO307">
        <f t="shared" si="286"/>
        <v>-5.4610294303629563E-2</v>
      </c>
      <c r="AP307" s="41" t="str">
        <f t="shared" si="287"/>
        <v>0,0883971752955952-4,19451717908166i</v>
      </c>
      <c r="AQ307">
        <f t="shared" si="288"/>
        <v>12.455567964604658</v>
      </c>
      <c r="AR307" s="43">
        <f t="shared" si="289"/>
        <v>-88.792701224833763</v>
      </c>
      <c r="AS307" t="str">
        <f t="shared" si="266"/>
        <v>-0,0000166666666666667</v>
      </c>
      <c r="AT307" t="str">
        <f t="shared" si="267"/>
        <v>0,000333949037604684i</v>
      </c>
      <c r="AU307">
        <f t="shared" si="290"/>
        <v>3.3394903760468401E-4</v>
      </c>
      <c r="AV307">
        <f t="shared" si="291"/>
        <v>1.5707963267948966</v>
      </c>
      <c r="AW307" t="str">
        <f t="shared" si="268"/>
        <v>1+0,124985219018765i</v>
      </c>
      <c r="AX307">
        <f t="shared" si="292"/>
        <v>1.007780385288962</v>
      </c>
      <c r="AY307">
        <f t="shared" si="293"/>
        <v>0.12434044093876288</v>
      </c>
      <c r="AZ307" t="str">
        <f t="shared" si="269"/>
        <v>1+18,2079530770528i</v>
      </c>
      <c r="BA307">
        <f t="shared" si="294"/>
        <v>18.235392928482689</v>
      </c>
      <c r="BB307">
        <f t="shared" si="295"/>
        <v>1.515930391523362</v>
      </c>
      <c r="BC307" s="41" t="str">
        <f t="shared" si="296"/>
        <v>-0,888600311464042+0,160969719184541i</v>
      </c>
      <c r="BD307">
        <f t="shared" si="297"/>
        <v>-0.88564444346221505</v>
      </c>
      <c r="BE307" s="43">
        <f t="shared" si="298"/>
        <v>169.73223098131626</v>
      </c>
      <c r="BF307" s="41" t="str">
        <f t="shared" si="299"/>
        <v>0,615851039989042+1,46711528938318i</v>
      </c>
      <c r="BG307" s="20">
        <f t="shared" si="300"/>
        <v>4.0341220314423314</v>
      </c>
      <c r="BH307" s="43">
        <f t="shared" si="301"/>
        <v>67.228795361336253</v>
      </c>
      <c r="BI307" s="41" t="str">
        <f t="shared" si="306"/>
        <v>0,5966404949313+3,74147854025728i</v>
      </c>
      <c r="BJ307" s="20">
        <f t="shared" si="302"/>
        <v>11.569923521142451</v>
      </c>
      <c r="BK307" s="43">
        <f t="shared" si="307"/>
        <v>80.939529756482543</v>
      </c>
      <c r="BL307">
        <f t="shared" si="303"/>
        <v>4.0341220314423314</v>
      </c>
      <c r="BM307" s="43">
        <f t="shared" si="304"/>
        <v>67.228795361336253</v>
      </c>
    </row>
    <row r="308" spans="14:65" x14ac:dyDescent="0.25">
      <c r="N308" s="9">
        <v>90</v>
      </c>
      <c r="O308" s="34">
        <f t="shared" si="305"/>
        <v>7943.2823472428154</v>
      </c>
      <c r="P308" s="33" t="str">
        <f t="shared" si="257"/>
        <v>32,2315671197498</v>
      </c>
      <c r="Q308" s="4" t="str">
        <f t="shared" si="258"/>
        <v>1+18,6143668601472i</v>
      </c>
      <c r="R308" s="4">
        <f t="shared" si="270"/>
        <v>18.64120848025005</v>
      </c>
      <c r="S308" s="4">
        <f t="shared" si="271"/>
        <v>1.5171259734528866</v>
      </c>
      <c r="T308" s="4" t="str">
        <f t="shared" si="259"/>
        <v>1+0,0224591017207388i</v>
      </c>
      <c r="U308" s="4">
        <f t="shared" si="272"/>
        <v>1.0002521738292312</v>
      </c>
      <c r="V308" s="4">
        <f t="shared" si="273"/>
        <v>2.2455326655325854E-2</v>
      </c>
      <c r="W308" t="str">
        <f t="shared" si="260"/>
        <v>1-0,132411937582587i</v>
      </c>
      <c r="X308" s="4">
        <f t="shared" si="274"/>
        <v>1.0087283683997268</v>
      </c>
      <c r="Y308" s="4">
        <f t="shared" si="275"/>
        <v>-0.1316461217529582</v>
      </c>
      <c r="Z308" t="str">
        <f t="shared" si="261"/>
        <v>0,998696369122975+0,171657107427869i</v>
      </c>
      <c r="AA308" s="4">
        <f t="shared" si="276"/>
        <v>1.013341304906652</v>
      </c>
      <c r="AB308" s="4">
        <f t="shared" si="277"/>
        <v>0.17021792507661504</v>
      </c>
      <c r="AC308" s="47" t="str">
        <f t="shared" si="278"/>
        <v>-0,385341687754794-1,67793343751218i</v>
      </c>
      <c r="AD308" s="20">
        <f t="shared" si="279"/>
        <v>4.7187070268731377</v>
      </c>
      <c r="AE308" s="43">
        <f t="shared" si="280"/>
        <v>-102.93385569366313</v>
      </c>
      <c r="AF308" t="str">
        <f t="shared" si="262"/>
        <v>77,9756878975879</v>
      </c>
      <c r="AG308" t="str">
        <f t="shared" si="263"/>
        <v>1+19,0241802810963i</v>
      </c>
      <c r="AH308">
        <f t="shared" si="281"/>
        <v>19.050444492653011</v>
      </c>
      <c r="AI308">
        <f t="shared" si="282"/>
        <v>1.5182799768746158</v>
      </c>
      <c r="AJ308" t="str">
        <f t="shared" si="264"/>
        <v>1+0,0224591017207388i</v>
      </c>
      <c r="AK308">
        <f t="shared" si="283"/>
        <v>1.0002521738292312</v>
      </c>
      <c r="AL308">
        <f t="shared" si="284"/>
        <v>2.2455326655325854E-2</v>
      </c>
      <c r="AM308" t="str">
        <f t="shared" si="265"/>
        <v>1-0,0559379501487392i</v>
      </c>
      <c r="AN308">
        <f t="shared" si="285"/>
        <v>1.0015633051718911</v>
      </c>
      <c r="AO308">
        <f t="shared" si="286"/>
        <v>-5.5879715148126209E-2</v>
      </c>
      <c r="AP308" s="41" t="str">
        <f t="shared" si="287"/>
        <v>0,0782827681692836-4,09980173074813i</v>
      </c>
      <c r="AQ308">
        <f t="shared" si="288"/>
        <v>12.256840201466668</v>
      </c>
      <c r="AR308" s="43">
        <f t="shared" si="289"/>
        <v>-88.906111187578801</v>
      </c>
      <c r="AS308" t="str">
        <f t="shared" si="266"/>
        <v>-0,0000166666666666667</v>
      </c>
      <c r="AT308" t="str">
        <f t="shared" si="267"/>
        <v>0,000341727709959774i</v>
      </c>
      <c r="AU308">
        <f t="shared" si="290"/>
        <v>3.4172770995977402E-4</v>
      </c>
      <c r="AV308">
        <f t="shared" si="291"/>
        <v>1.5707963267948966</v>
      </c>
      <c r="AW308" t="str">
        <f t="shared" si="268"/>
        <v>1+0,127896498760577i</v>
      </c>
      <c r="AX308">
        <f t="shared" si="292"/>
        <v>1.0081455819449958</v>
      </c>
      <c r="AY308">
        <f t="shared" si="293"/>
        <v>0.12720590773318563</v>
      </c>
      <c r="AZ308" t="str">
        <f t="shared" si="269"/>
        <v>1+18,6320707875249i</v>
      </c>
      <c r="BA308">
        <f t="shared" si="294"/>
        <v>18.658886939775872</v>
      </c>
      <c r="BB308">
        <f t="shared" si="295"/>
        <v>1.5171768725200341</v>
      </c>
      <c r="BC308" s="41" t="str">
        <f t="shared" si="296"/>
        <v>-0,887956644336613+0,16233831994077i</v>
      </c>
      <c r="BD308">
        <f t="shared" si="297"/>
        <v>-0.88937929319032016</v>
      </c>
      <c r="BE308" s="43">
        <f t="shared" si="298"/>
        <v>169.63946992801354</v>
      </c>
      <c r="BF308" s="41" t="str">
        <f t="shared" si="299"/>
        <v>0,614559607199922+1,42737642240026i</v>
      </c>
      <c r="BG308" s="20">
        <f t="shared" si="300"/>
        <v>3.8293277336828209</v>
      </c>
      <c r="BH308" s="43">
        <f t="shared" si="301"/>
        <v>66.705614234350421</v>
      </c>
      <c r="BI308" s="41" t="str">
        <f t="shared" si="306"/>
        <v>0,596043220926934+3,65315448034546i</v>
      </c>
      <c r="BJ308" s="20">
        <f t="shared" si="302"/>
        <v>11.367460908276342</v>
      </c>
      <c r="BK308" s="43">
        <f t="shared" si="307"/>
        <v>80.733358740434738</v>
      </c>
      <c r="BL308">
        <f t="shared" si="303"/>
        <v>3.8293277336828209</v>
      </c>
      <c r="BM308" s="43">
        <f t="shared" si="304"/>
        <v>66.705614234350421</v>
      </c>
    </row>
    <row r="309" spans="14:65" x14ac:dyDescent="0.25">
      <c r="N309" s="9">
        <v>91</v>
      </c>
      <c r="O309" s="34">
        <f t="shared" si="305"/>
        <v>8128.3051616410066</v>
      </c>
      <c r="P309" s="33" t="str">
        <f t="shared" si="257"/>
        <v>32,2315671197498</v>
      </c>
      <c r="Q309" s="4" t="str">
        <f t="shared" si="258"/>
        <v>1+19,0479511637318i</v>
      </c>
      <c r="R309" s="4">
        <f t="shared" si="270"/>
        <v>19.074182643980098</v>
      </c>
      <c r="S309" s="4">
        <f t="shared" si="271"/>
        <v>1.5183453944220457</v>
      </c>
      <c r="T309" s="4" t="str">
        <f t="shared" si="259"/>
        <v>1+0,0229822414037527i</v>
      </c>
      <c r="U309" s="4">
        <f t="shared" si="272"/>
        <v>1.000264056846961</v>
      </c>
      <c r="V309" s="4">
        <f t="shared" si="273"/>
        <v>2.2978196405954956E-2</v>
      </c>
      <c r="W309" t="str">
        <f t="shared" si="260"/>
        <v>1-0,135496207822578i</v>
      </c>
      <c r="X309" s="4">
        <f t="shared" si="274"/>
        <v>1.0091378609160888</v>
      </c>
      <c r="Y309" s="4">
        <f t="shared" si="275"/>
        <v>-0.13467602215597163</v>
      </c>
      <c r="Z309" t="str">
        <f t="shared" si="261"/>
        <v>0,998634930892546+0,175655515106123i</v>
      </c>
      <c r="AA309" s="4">
        <f t="shared" si="276"/>
        <v>1.0139657712102306</v>
      </c>
      <c r="AB309" s="4">
        <f t="shared" si="277"/>
        <v>0.17411454541523341</v>
      </c>
      <c r="AC309" s="47" t="str">
        <f t="shared" si="278"/>
        <v>-0,389007072960825-1,63660219860911i</v>
      </c>
      <c r="AD309" s="20">
        <f t="shared" si="279"/>
        <v>4.5175470774250162</v>
      </c>
      <c r="AE309" s="43">
        <f t="shared" si="280"/>
        <v>-103.37062554390495</v>
      </c>
      <c r="AF309" t="str">
        <f t="shared" si="262"/>
        <v>77,9756878975879</v>
      </c>
      <c r="AG309" t="str">
        <f t="shared" si="263"/>
        <v>1+19,4673103655316i</v>
      </c>
      <c r="AH309">
        <f t="shared" si="281"/>
        <v>19.492977526995048</v>
      </c>
      <c r="AI309">
        <f t="shared" si="282"/>
        <v>1.5194732724857378</v>
      </c>
      <c r="AJ309" t="str">
        <f t="shared" si="264"/>
        <v>1+0,0229822414037527i</v>
      </c>
      <c r="AK309">
        <f t="shared" si="283"/>
        <v>1.000264056846961</v>
      </c>
      <c r="AL309">
        <f t="shared" si="284"/>
        <v>2.2978196405954956E-2</v>
      </c>
      <c r="AM309" t="str">
        <f t="shared" si="265"/>
        <v>1-0,0572409123897552i</v>
      </c>
      <c r="AN309">
        <f t="shared" si="285"/>
        <v>1.0016369212699838</v>
      </c>
      <c r="AO309">
        <f t="shared" si="286"/>
        <v>-5.7178517968692368E-2</v>
      </c>
      <c r="AP309" s="41" t="str">
        <f t="shared" si="287"/>
        <v>0,0686211318277893-4,00721230751631i</v>
      </c>
      <c r="AQ309">
        <f t="shared" si="288"/>
        <v>12.058120412429583</v>
      </c>
      <c r="AR309" s="43">
        <f t="shared" si="289"/>
        <v>-89.018939679899617</v>
      </c>
      <c r="AS309" t="str">
        <f t="shared" si="266"/>
        <v>-0,0000166666666666667</v>
      </c>
      <c r="AT309" t="str">
        <f t="shared" si="267"/>
        <v>0,000349687570869988i</v>
      </c>
      <c r="AU309">
        <f t="shared" si="290"/>
        <v>3.49687570869988E-4</v>
      </c>
      <c r="AV309">
        <f t="shared" si="291"/>
        <v>1.5707963267948966</v>
      </c>
      <c r="AW309" t="str">
        <f t="shared" si="268"/>
        <v>1+0,130875590918943i</v>
      </c>
      <c r="AX309">
        <f t="shared" si="292"/>
        <v>1.0085278480529838</v>
      </c>
      <c r="AY309">
        <f t="shared" si="293"/>
        <v>0.13013594681953619</v>
      </c>
      <c r="AZ309" t="str">
        <f t="shared" si="269"/>
        <v>1+19,0660674685532i</v>
      </c>
      <c r="BA309">
        <f t="shared" si="294"/>
        <v>19.092274058252531</v>
      </c>
      <c r="BB309">
        <f t="shared" si="295"/>
        <v>1.5183951413220766</v>
      </c>
      <c r="BC309" s="41" t="str">
        <f t="shared" si="296"/>
        <v>-0,887283640805085+0,16378536376505i</v>
      </c>
      <c r="BD309">
        <f t="shared" si="297"/>
        <v>-0.89323363070113038</v>
      </c>
      <c r="BE309" s="43">
        <f t="shared" si="298"/>
        <v>169.54139271522683</v>
      </c>
      <c r="BF309" s="41" t="str">
        <f t="shared" si="299"/>
        <v>0,613211098433484+1,38841669237943i</v>
      </c>
      <c r="BG309" s="20">
        <f t="shared" si="300"/>
        <v>3.6243134467238742</v>
      </c>
      <c r="BH309" s="43">
        <f t="shared" si="301"/>
        <v>66.170767171321856</v>
      </c>
      <c r="BI309" s="41" t="str">
        <f t="shared" si="306"/>
        <v>0,595436317786018+3,5667730627304i</v>
      </c>
      <c r="BJ309" s="20">
        <f t="shared" si="302"/>
        <v>11.164886781728445</v>
      </c>
      <c r="BK309" s="43">
        <f t="shared" si="307"/>
        <v>80.522453035327217</v>
      </c>
      <c r="BL309">
        <f t="shared" si="303"/>
        <v>3.6243134467238742</v>
      </c>
      <c r="BM309" s="43">
        <f t="shared" si="304"/>
        <v>66.170767171321856</v>
      </c>
    </row>
    <row r="310" spans="14:65" x14ac:dyDescent="0.25">
      <c r="N310" s="9">
        <v>92</v>
      </c>
      <c r="O310" s="34">
        <f t="shared" si="305"/>
        <v>8317.6377110267094</v>
      </c>
      <c r="P310" s="33" t="str">
        <f t="shared" si="257"/>
        <v>32,2315671197498</v>
      </c>
      <c r="Q310" s="4" t="str">
        <f t="shared" si="258"/>
        <v>1+19,4916349431527i</v>
      </c>
      <c r="R310" s="4">
        <f t="shared" si="270"/>
        <v>19.517270115390914</v>
      </c>
      <c r="S310" s="4">
        <f t="shared" si="271"/>
        <v>1.5195372088671895</v>
      </c>
      <c r="T310" s="4" t="str">
        <f t="shared" si="259"/>
        <v>1+0,0235175665753647i</v>
      </c>
      <c r="U310" s="4">
        <f t="shared" si="272"/>
        <v>1.0002764997427596</v>
      </c>
      <c r="V310" s="4">
        <f t="shared" si="273"/>
        <v>2.3513232346840194E-2</v>
      </c>
      <c r="W310" t="str">
        <f t="shared" si="260"/>
        <v>1-0,138652319945461i</v>
      </c>
      <c r="X310" s="4">
        <f t="shared" si="274"/>
        <v>1.0095664741988308</v>
      </c>
      <c r="Y310" s="4">
        <f t="shared" si="275"/>
        <v>-0.13777392431722699</v>
      </c>
      <c r="Z310" t="str">
        <f t="shared" si="261"/>
        <v>0,998570597167523+0,179747057663562i</v>
      </c>
      <c r="AA310" s="4">
        <f t="shared" si="276"/>
        <v>1.0146192597552106</v>
      </c>
      <c r="AB310" s="4">
        <f t="shared" si="277"/>
        <v>0.17809715791073077</v>
      </c>
      <c r="AC310" s="47" t="str">
        <f t="shared" si="278"/>
        <v>-0,392458272644642-1,59612739129784i</v>
      </c>
      <c r="AD310" s="20">
        <f t="shared" si="279"/>
        <v>4.3162846558550418</v>
      </c>
      <c r="AE310" s="43">
        <f t="shared" si="280"/>
        <v>-103.81393978688634</v>
      </c>
      <c r="AF310" t="str">
        <f t="shared" si="262"/>
        <v>77,9756878975879</v>
      </c>
      <c r="AG310" t="str">
        <f t="shared" si="263"/>
        <v>1+19,920762275603i</v>
      </c>
      <c r="AH310">
        <f t="shared" si="281"/>
        <v>19.945845924429669</v>
      </c>
      <c r="AI310">
        <f t="shared" si="282"/>
        <v>1.5206395467492511</v>
      </c>
      <c r="AJ310" t="str">
        <f t="shared" si="264"/>
        <v>1+0,0235175665753647i</v>
      </c>
      <c r="AK310">
        <f t="shared" si="283"/>
        <v>1.0002764997427596</v>
      </c>
      <c r="AL310">
        <f t="shared" si="284"/>
        <v>2.3513232346840194E-2</v>
      </c>
      <c r="AM310" t="str">
        <f t="shared" si="265"/>
        <v>1-0,058574224520193i</v>
      </c>
      <c r="AN310">
        <f t="shared" si="285"/>
        <v>1.0017140009893752</v>
      </c>
      <c r="AO310">
        <f t="shared" si="286"/>
        <v>-5.8507373870365864E-2</v>
      </c>
      <c r="AP310" s="41" t="str">
        <f t="shared" si="287"/>
        <v>0,0593921031915289-3,91670298736496i</v>
      </c>
      <c r="AQ310">
        <f t="shared" si="288"/>
        <v>11.85941129048064</v>
      </c>
      <c r="AR310" s="43">
        <f t="shared" si="289"/>
        <v>-89.131244806400062</v>
      </c>
      <c r="AS310" t="str">
        <f t="shared" si="266"/>
        <v>-0,0000166666666666667</v>
      </c>
      <c r="AT310" t="str">
        <f t="shared" si="267"/>
        <v>0,000357832840758937i</v>
      </c>
      <c r="AU310">
        <f t="shared" si="290"/>
        <v>3.5783284075893701E-4</v>
      </c>
      <c r="AV310">
        <f t="shared" si="291"/>
        <v>1.5707963267948966</v>
      </c>
      <c r="AW310" t="str">
        <f t="shared" si="268"/>
        <v>1+0,133924075047957i</v>
      </c>
      <c r="AX310">
        <f t="shared" si="292"/>
        <v>1.0089279745737307</v>
      </c>
      <c r="AY310">
        <f t="shared" si="293"/>
        <v>0.13313191039824532</v>
      </c>
      <c r="AZ310" t="str">
        <f t="shared" si="269"/>
        <v>1+19,5101732309225i</v>
      </c>
      <c r="BA310">
        <f t="shared" si="294"/>
        <v>19.535784076934434</v>
      </c>
      <c r="BB310">
        <f t="shared" si="295"/>
        <v>1.5195858293985003</v>
      </c>
      <c r="BC310" s="41" t="str">
        <f t="shared" si="296"/>
        <v>-0,886580012149772+0,165311090735651i</v>
      </c>
      <c r="BD310">
        <f t="shared" si="297"/>
        <v>-0.89721528005093432</v>
      </c>
      <c r="BE310" s="43">
        <f t="shared" si="298"/>
        <v>169.43795804808749</v>
      </c>
      <c r="BF310" s="41" t="str">
        <f t="shared" si="299"/>
        <v>0,61180322013806+1,35021693685031i</v>
      </c>
      <c r="BG310" s="20">
        <f t="shared" si="300"/>
        <v>3.419069375804122</v>
      </c>
      <c r="BH310" s="43">
        <f t="shared" si="301"/>
        <v>65.624018261201229</v>
      </c>
      <c r="BI310" s="41" t="str">
        <f t="shared" si="306"/>
        <v>0,594818591359738+3,48228875548475i</v>
      </c>
      <c r="BJ310" s="20">
        <f t="shared" si="302"/>
        <v>10.962196010429704</v>
      </c>
      <c r="BK310" s="43">
        <f t="shared" si="307"/>
        <v>80.306713241687461</v>
      </c>
      <c r="BL310">
        <f t="shared" si="303"/>
        <v>3.419069375804122</v>
      </c>
      <c r="BM310" s="43">
        <f t="shared" si="304"/>
        <v>65.624018261201229</v>
      </c>
    </row>
    <row r="311" spans="14:65" x14ac:dyDescent="0.25">
      <c r="N311" s="9">
        <v>93</v>
      </c>
      <c r="O311" s="34">
        <f t="shared" si="305"/>
        <v>8511.3803820237772</v>
      </c>
      <c r="P311" s="33" t="str">
        <f t="shared" si="257"/>
        <v>32,2315671197498</v>
      </c>
      <c r="Q311" s="4" t="str">
        <f t="shared" si="258"/>
        <v>1+19,9456534454229i</v>
      </c>
      <c r="R311" s="4">
        <f t="shared" si="270"/>
        <v>19.970705830413461</v>
      </c>
      <c r="S311" s="4">
        <f t="shared" si="271"/>
        <v>1.520702035153396</v>
      </c>
      <c r="T311" s="4" t="str">
        <f t="shared" si="259"/>
        <v>1+0,0240653610720668i</v>
      </c>
      <c r="U311" s="4">
        <f t="shared" si="272"/>
        <v>1.0002895288882758</v>
      </c>
      <c r="V311" s="4">
        <f t="shared" si="273"/>
        <v>2.406071693512751E-2</v>
      </c>
      <c r="W311" t="str">
        <f t="shared" si="260"/>
        <v>1-0,141881947363659i</v>
      </c>
      <c r="X311" s="4">
        <f t="shared" si="274"/>
        <v>1.010015092455407</v>
      </c>
      <c r="Y311" s="4">
        <f t="shared" si="275"/>
        <v>-0.1409412328157541</v>
      </c>
      <c r="Z311" t="str">
        <f t="shared" si="261"/>
        <v>0,998503231487448+0,183933904490207i</v>
      </c>
      <c r="AA311" s="4">
        <f t="shared" si="276"/>
        <v>1.0153030998238353</v>
      </c>
      <c r="AB311" s="4">
        <f t="shared" si="277"/>
        <v>0.18216743743661881</v>
      </c>
      <c r="AC311" s="47" t="str">
        <f t="shared" si="278"/>
        <v>-0,395702672055103-1,55648945868406i</v>
      </c>
      <c r="AD311" s="20">
        <f t="shared" si="279"/>
        <v>4.1149176208804423</v>
      </c>
      <c r="AE311" s="43">
        <f t="shared" si="280"/>
        <v>-104.263994108348</v>
      </c>
      <c r="AF311" t="str">
        <f t="shared" si="262"/>
        <v>77,9756878975879</v>
      </c>
      <c r="AG311" t="str">
        <f t="shared" si="263"/>
        <v>1+20,3847764375154i</v>
      </c>
      <c r="AH311">
        <f t="shared" si="281"/>
        <v>20.409289806543562</v>
      </c>
      <c r="AI311">
        <f t="shared" si="282"/>
        <v>1.5217794053411131</v>
      </c>
      <c r="AJ311" t="str">
        <f t="shared" si="264"/>
        <v>1+0,0240653610720668i</v>
      </c>
      <c r="AK311">
        <f t="shared" si="283"/>
        <v>1.0002895288882758</v>
      </c>
      <c r="AL311">
        <f t="shared" si="284"/>
        <v>2.406071693512751E-2</v>
      </c>
      <c r="AM311" t="str">
        <f t="shared" si="265"/>
        <v>1-0,0599385934797931i</v>
      </c>
      <c r="AN311">
        <f t="shared" si="285"/>
        <v>1.0017947070075466</v>
      </c>
      <c r="AO311">
        <f t="shared" si="286"/>
        <v>-5.9866968646950035E-2</v>
      </c>
      <c r="AP311" s="41" t="str">
        <f t="shared" si="287"/>
        <v>0,050576407861738-3,82822874137662i</v>
      </c>
      <c r="AQ311">
        <f t="shared" si="288"/>
        <v>11.66071555076554</v>
      </c>
      <c r="AR311" s="43">
        <f t="shared" si="289"/>
        <v>-89.243084379244451</v>
      </c>
      <c r="AS311" t="str">
        <f t="shared" si="266"/>
        <v>-0,0000166666666666667</v>
      </c>
      <c r="AT311" t="str">
        <f t="shared" si="267"/>
        <v>0,000366167838356536i</v>
      </c>
      <c r="AU311">
        <f t="shared" si="290"/>
        <v>3.6616783835653603E-4</v>
      </c>
      <c r="AV311">
        <f t="shared" si="291"/>
        <v>1.5707963267948966</v>
      </c>
      <c r="AW311" t="str">
        <f t="shared" si="268"/>
        <v>1+0,137043567494256i</v>
      </c>
      <c r="AX311">
        <f t="shared" si="292"/>
        <v>1.0093467884684395</v>
      </c>
      <c r="AY311">
        <f t="shared" si="293"/>
        <v>0.13619517172562451</v>
      </c>
      <c r="AZ311" t="str">
        <f t="shared" si="269"/>
        <v>1+19,9646235453866i</v>
      </c>
      <c r="BA311">
        <f t="shared" si="294"/>
        <v>19.989652155778124</v>
      </c>
      <c r="BB311">
        <f t="shared" si="295"/>
        <v>1.5207495545555514</v>
      </c>
      <c r="BC311" s="41" t="str">
        <f t="shared" si="296"/>
        <v>-0,885844417611175+0,166915747150964i</v>
      </c>
      <c r="BD311">
        <f t="shared" si="297"/>
        <v>-0.90133230404737918</v>
      </c>
      <c r="BE311" s="43">
        <f t="shared" si="298"/>
        <v>169.32912264249521</v>
      </c>
      <c r="BF311" s="41" t="str">
        <f t="shared" si="299"/>
        <v>0,610333604002688+1,3127584908902i</v>
      </c>
      <c r="BG311" s="20">
        <f t="shared" si="300"/>
        <v>3.2135853168330408</v>
      </c>
      <c r="BH311" s="43">
        <f t="shared" si="301"/>
        <v>65.065128534147135</v>
      </c>
      <c r="BI311" s="41" t="str">
        <f t="shared" si="306"/>
        <v>0,594188832064526+3,39965705879359i</v>
      </c>
      <c r="BJ311" s="20">
        <f t="shared" si="302"/>
        <v>10.759383246718166</v>
      </c>
      <c r="BK311" s="43">
        <f t="shared" si="307"/>
        <v>80.086038263250785</v>
      </c>
      <c r="BL311">
        <f t="shared" si="303"/>
        <v>3.2135853168330408</v>
      </c>
      <c r="BM311" s="43">
        <f t="shared" si="304"/>
        <v>65.065128534147135</v>
      </c>
    </row>
    <row r="312" spans="14:65" x14ac:dyDescent="0.25">
      <c r="N312" s="9">
        <v>94</v>
      </c>
      <c r="O312" s="34">
        <f t="shared" si="305"/>
        <v>8709.6358995608189</v>
      </c>
      <c r="P312" s="33" t="str">
        <f t="shared" si="257"/>
        <v>32,2315671197498</v>
      </c>
      <c r="Q312" s="4" t="str">
        <f t="shared" si="258"/>
        <v>1+20,4102473971617i</v>
      </c>
      <c r="R312" s="4">
        <f t="shared" si="270"/>
        <v>20.434730211415712</v>
      </c>
      <c r="S312" s="4">
        <f t="shared" si="271"/>
        <v>1.5218404782361223</v>
      </c>
      <c r="T312" s="4" t="str">
        <f t="shared" si="259"/>
        <v>1+0,024625915341752i</v>
      </c>
      <c r="U312" s="4">
        <f t="shared" si="272"/>
        <v>1.00030317189661</v>
      </c>
      <c r="V312" s="4">
        <f t="shared" si="273"/>
        <v>2.4620939140818608E-2</v>
      </c>
      <c r="W312" t="str">
        <f t="shared" si="260"/>
        <v>1-0,145186802468379i</v>
      </c>
      <c r="X312" s="4">
        <f t="shared" si="274"/>
        <v>1.0104846399678682</v>
      </c>
      <c r="Y312" s="4">
        <f t="shared" si="275"/>
        <v>-0.14417937267563571</v>
      </c>
      <c r="Z312" t="str">
        <f t="shared" si="261"/>
        <v>0,998432690960684+0,188218275507667i</v>
      </c>
      <c r="AA312" s="4">
        <f t="shared" si="276"/>
        <v>1.0160186797564661</v>
      </c>
      <c r="AB312" s="4">
        <f t="shared" si="277"/>
        <v>0.18632707595532672</v>
      </c>
      <c r="AC312" s="47" t="str">
        <f t="shared" si="278"/>
        <v>-0,398747248231163-1,51766923740521i</v>
      </c>
      <c r="AD312" s="20">
        <f t="shared" si="279"/>
        <v>3.9134436601217049</v>
      </c>
      <c r="AE312" s="43">
        <f t="shared" si="280"/>
        <v>-104.72098520309473</v>
      </c>
      <c r="AF312" t="str">
        <f t="shared" si="262"/>
        <v>77,9756878975879</v>
      </c>
      <c r="AG312" t="str">
        <f t="shared" si="263"/>
        <v>1+20,8595988777193i</v>
      </c>
      <c r="AH312">
        <f t="shared" si="281"/>
        <v>20.883554901868319</v>
      </c>
      <c r="AI312">
        <f t="shared" si="282"/>
        <v>1.5228934407747654</v>
      </c>
      <c r="AJ312" t="str">
        <f t="shared" si="264"/>
        <v>1+0,024625915341752i</v>
      </c>
      <c r="AK312">
        <f t="shared" si="283"/>
        <v>1.00030317189661</v>
      </c>
      <c r="AL312">
        <f t="shared" si="284"/>
        <v>2.4620939140818608E-2</v>
      </c>
      <c r="AM312" t="str">
        <f t="shared" si="265"/>
        <v>1-0,0613347426750371i</v>
      </c>
      <c r="AN312">
        <f t="shared" si="285"/>
        <v>1.0018792096151177</v>
      </c>
      <c r="AO312">
        <f t="shared" si="286"/>
        <v>-6.1258003056561365E-2</v>
      </c>
      <c r="AP312" s="41" t="str">
        <f t="shared" si="287"/>
        <v>0,0421556217643218-3,74174542367129i</v>
      </c>
      <c r="AQ312">
        <f t="shared" si="288"/>
        <v>11.462035936154786</v>
      </c>
      <c r="AR312" s="43">
        <f t="shared" si="289"/>
        <v>-89.354515940673352</v>
      </c>
      <c r="AS312" t="str">
        <f t="shared" si="266"/>
        <v>-0,0000166666666666667</v>
      </c>
      <c r="AT312" t="str">
        <f t="shared" si="267"/>
        <v>0,000374696982988835i</v>
      </c>
      <c r="AU312">
        <f t="shared" si="290"/>
        <v>3.7469698298883502E-4</v>
      </c>
      <c r="AV312">
        <f t="shared" si="291"/>
        <v>1.5707963267948966</v>
      </c>
      <c r="AW312" t="str">
        <f t="shared" si="268"/>
        <v>1+0,140235722254027i</v>
      </c>
      <c r="AX312">
        <f t="shared" si="292"/>
        <v>1.0097851542759522</v>
      </c>
      <c r="AY312">
        <f t="shared" si="293"/>
        <v>0.1393271249074505</v>
      </c>
      <c r="AZ312" t="str">
        <f t="shared" si="269"/>
        <v>1+20,4296593675175i</v>
      </c>
      <c r="BA312">
        <f t="shared" si="294"/>
        <v>20.454118946383279</v>
      </c>
      <c r="BB312">
        <f t="shared" si="295"/>
        <v>1.5218869212006967</v>
      </c>
      <c r="BC312" s="41" t="str">
        <f t="shared" si="296"/>
        <v>-0,885075462724815+0,168599583379129i</v>
      </c>
      <c r="BD312">
        <f t="shared" si="297"/>
        <v>-0.9055930182825418</v>
      </c>
      <c r="BE312" s="43">
        <f t="shared" si="298"/>
        <v>169.21484125206987</v>
      </c>
      <c r="BF312" s="41" t="str">
        <f t="shared" si="299"/>
        <v>0,608799806372282+1,27602318263429i</v>
      </c>
      <c r="BG312" s="20">
        <f t="shared" si="300"/>
        <v>3.0078506418391915</v>
      </c>
      <c r="BH312" s="43">
        <f t="shared" si="301"/>
        <v>64.493856048975218</v>
      </c>
      <c r="BI312" s="41" t="str">
        <f t="shared" si="306"/>
        <v>0,593545813102233+3,31883448252088i</v>
      </c>
      <c r="BJ312" s="20">
        <f t="shared" si="302"/>
        <v>10.556442917872248</v>
      </c>
      <c r="BK312" s="43">
        <f t="shared" si="307"/>
        <v>79.860325311396508</v>
      </c>
      <c r="BL312">
        <f t="shared" si="303"/>
        <v>3.0078506418391915</v>
      </c>
      <c r="BM312" s="43">
        <f t="shared" si="304"/>
        <v>64.493856048975218</v>
      </c>
    </row>
    <row r="313" spans="14:65" x14ac:dyDescent="0.25">
      <c r="N313" s="9">
        <v>95</v>
      </c>
      <c r="O313" s="34">
        <f t="shared" si="305"/>
        <v>8912.5093813374679</v>
      </c>
      <c r="P313" s="33" t="str">
        <f t="shared" si="257"/>
        <v>32,2315671197498</v>
      </c>
      <c r="Q313" s="4" t="str">
        <f t="shared" si="258"/>
        <v>1+20,8856631322321i</v>
      </c>
      <c r="R313" s="4">
        <f t="shared" si="270"/>
        <v>20.90958929470111</v>
      </c>
      <c r="S313" s="4">
        <f t="shared" si="271"/>
        <v>1.5229531299223986</v>
      </c>
      <c r="T313" s="4" t="str">
        <f t="shared" si="259"/>
        <v>1+0,0251995265977139i</v>
      </c>
      <c r="U313" s="4">
        <f t="shared" si="272"/>
        <v>1.000317457680685</v>
      </c>
      <c r="V313" s="4">
        <f t="shared" si="273"/>
        <v>2.5194194593735404E-2</v>
      </c>
      <c r="W313" t="str">
        <f t="shared" si="260"/>
        <v>1-0,148568637537542i</v>
      </c>
      <c r="X313" s="4">
        <f t="shared" si="274"/>
        <v>1.0109760828327055</v>
      </c>
      <c r="Y313" s="4">
        <f t="shared" si="275"/>
        <v>-0.14748978903027574</v>
      </c>
      <c r="Z313" t="str">
        <f t="shared" si="261"/>
        <v>0,998358825961313+0,192602442346164i</v>
      </c>
      <c r="AA313" s="4">
        <f t="shared" si="276"/>
        <v>1.0167674494064798</v>
      </c>
      <c r="AB313" s="4">
        <f t="shared" si="277"/>
        <v>0.19057778152693794</v>
      </c>
      <c r="AC313" s="47" t="str">
        <f t="shared" si="278"/>
        <v>-0,401598585356785-1,47964795543769i</v>
      </c>
      <c r="AD313" s="20">
        <f t="shared" si="279"/>
        <v>3.7118602895753043</v>
      </c>
      <c r="AE313" s="43">
        <f t="shared" si="280"/>
        <v>-105.18511070550947</v>
      </c>
      <c r="AF313" t="str">
        <f t="shared" si="262"/>
        <v>77,9756878975879</v>
      </c>
      <c r="AG313" t="str">
        <f t="shared" si="263"/>
        <v>1+21,3454813533576i</v>
      </c>
      <c r="AH313">
        <f t="shared" si="281"/>
        <v>21.368892676190242</v>
      </c>
      <c r="AI313">
        <f t="shared" si="282"/>
        <v>1.5239822326594437</v>
      </c>
      <c r="AJ313" t="str">
        <f t="shared" si="264"/>
        <v>1+0,0251995265977139i</v>
      </c>
      <c r="AK313">
        <f t="shared" si="283"/>
        <v>1.000317457680685</v>
      </c>
      <c r="AL313">
        <f t="shared" si="284"/>
        <v>2.5194194593735404E-2</v>
      </c>
      <c r="AM313" t="str">
        <f t="shared" si="265"/>
        <v>1-0,0627634123627088i</v>
      </c>
      <c r="AN313">
        <f t="shared" si="285"/>
        <v>1.001967687069504</v>
      </c>
      <c r="AO313">
        <f t="shared" si="286"/>
        <v>-6.2681193098940685E-2</v>
      </c>
      <c r="AP313" s="41" t="str">
        <f t="shared" si="287"/>
        <v>0,0341121343773742-3,65720976090736i</v>
      </c>
      <c r="AQ313">
        <f t="shared" si="288"/>
        <v>11.263375222862749</v>
      </c>
      <c r="AR313" s="43">
        <f t="shared" si="289"/>
        <v>-89.465596785271899</v>
      </c>
      <c r="AS313" t="str">
        <f t="shared" si="266"/>
        <v>-0,0000166666666666667</v>
      </c>
      <c r="AT313" t="str">
        <f t="shared" si="267"/>
        <v>0,000383424796921216i</v>
      </c>
      <c r="AU313">
        <f t="shared" si="290"/>
        <v>3.8342479692121602E-4</v>
      </c>
      <c r="AV313">
        <f t="shared" si="291"/>
        <v>1.5707963267948966</v>
      </c>
      <c r="AW313" t="str">
        <f t="shared" si="268"/>
        <v>1+0,143502231849976i</v>
      </c>
      <c r="AX313">
        <f t="shared" si="292"/>
        <v>1.0102439757533446</v>
      </c>
      <c r="AY313">
        <f t="shared" si="293"/>
        <v>0.14252918464371722</v>
      </c>
      <c r="AZ313" t="str">
        <f t="shared" si="269"/>
        <v>1+20,9055272654635i</v>
      </c>
      <c r="BA313">
        <f t="shared" si="294"/>
        <v>20.929430719611982</v>
      </c>
      <c r="BB313">
        <f t="shared" si="295"/>
        <v>1.5229985206036945</v>
      </c>
      <c r="BC313" s="41" t="str">
        <f t="shared" si="296"/>
        <v>-0,88427169764619+0,170362851576285i</v>
      </c>
      <c r="BD313">
        <f t="shared" si="297"/>
        <v>-0.91000600543687993</v>
      </c>
      <c r="BE313" s="43">
        <f t="shared" si="298"/>
        <v>169.09506669773401</v>
      </c>
      <c r="BF313" s="41" t="str">
        <f t="shared" si="299"/>
        <v>0,607199307863137+1,23999332928322i</v>
      </c>
      <c r="BG313" s="20">
        <f t="shared" si="300"/>
        <v>2.8018542841384435</v>
      </c>
      <c r="BH313" s="43">
        <f t="shared" si="301"/>
        <v>63.909955992224624</v>
      </c>
      <c r="BI313" s="41" t="str">
        <f t="shared" si="306"/>
        <v>0,592888288704586+3,23977852441165i</v>
      </c>
      <c r="BJ313" s="20">
        <f t="shared" si="302"/>
        <v>10.353369217425865</v>
      </c>
      <c r="BK313" s="43">
        <f t="shared" si="307"/>
        <v>79.629469912462113</v>
      </c>
      <c r="BL313">
        <f t="shared" si="303"/>
        <v>2.8018542841384435</v>
      </c>
      <c r="BM313" s="43">
        <f t="shared" si="304"/>
        <v>63.909955992224624</v>
      </c>
    </row>
    <row r="314" spans="14:65" x14ac:dyDescent="0.25">
      <c r="N314" s="9">
        <v>96</v>
      </c>
      <c r="O314" s="34">
        <f t="shared" si="305"/>
        <v>9120.1083935591087</v>
      </c>
      <c r="P314" s="33" t="str">
        <f t="shared" si="257"/>
        <v>32,2315671197498</v>
      </c>
      <c r="Q314" s="4" t="str">
        <f t="shared" si="258"/>
        <v>1+21,3721527223496i</v>
      </c>
      <c r="R314" s="4">
        <f t="shared" si="270"/>
        <v>21.395534860980582</v>
      </c>
      <c r="S314" s="4">
        <f t="shared" si="271"/>
        <v>1.5240405691289667</v>
      </c>
      <c r="T314" s="4" t="str">
        <f t="shared" si="259"/>
        <v>1+0,0257864989762331i</v>
      </c>
      <c r="U314" s="4">
        <f t="shared" si="272"/>
        <v>1.0003324165143561</v>
      </c>
      <c r="V314" s="4">
        <f t="shared" si="273"/>
        <v>2.5780785733569702E-2</v>
      </c>
      <c r="W314" t="str">
        <f t="shared" si="260"/>
        <v>1-0,152029245664866i</v>
      </c>
      <c r="X314" s="4">
        <f t="shared" si="274"/>
        <v>1.0114904307690844</v>
      </c>
      <c r="Y314" s="4">
        <f t="shared" si="275"/>
        <v>-0.15087394672840437</v>
      </c>
      <c r="Z314" t="str">
        <f t="shared" si="261"/>
        <v>0,998281479811771+0,197088729548987i</v>
      </c>
      <c r="AA314" s="4">
        <f t="shared" si="276"/>
        <v>1.0175509226817165</v>
      </c>
      <c r="AB314" s="4">
        <f t="shared" si="277"/>
        <v>0.19492127721565342</v>
      </c>
      <c r="AC314" s="47" t="str">
        <f t="shared" si="278"/>
        <v>-0,404262889507032-1,44240722984213i</v>
      </c>
      <c r="AD314" s="20">
        <f t="shared" si="279"/>
        <v>3.5101648531071343</v>
      </c>
      <c r="AE314" s="43">
        <f t="shared" si="280"/>
        <v>-105.65656911051683</v>
      </c>
      <c r="AF314" t="str">
        <f t="shared" si="262"/>
        <v>77,9756878975879</v>
      </c>
      <c r="AG314" t="str">
        <f t="shared" si="263"/>
        <v>1+21,8426814857504i</v>
      </c>
      <c r="AH314">
        <f t="shared" si="281"/>
        <v>21.865560465900327</v>
      </c>
      <c r="AI314">
        <f t="shared" si="282"/>
        <v>1.5250463479553245</v>
      </c>
      <c r="AJ314" t="str">
        <f t="shared" si="264"/>
        <v>1+0,0257864989762331i</v>
      </c>
      <c r="AK314">
        <f t="shared" si="283"/>
        <v>1.0003324165143561</v>
      </c>
      <c r="AL314">
        <f t="shared" si="284"/>
        <v>2.5780785733569702E-2</v>
      </c>
      <c r="AM314" t="str">
        <f t="shared" si="265"/>
        <v>1-0,0642253600423871i</v>
      </c>
      <c r="AN314">
        <f t="shared" si="285"/>
        <v>1.0020603259647467</v>
      </c>
      <c r="AO314">
        <f t="shared" si="286"/>
        <v>-6.4137270294242876E-2</v>
      </c>
      <c r="AP314" s="41" t="str">
        <f t="shared" si="287"/>
        <v>0,0264291134834369-3,57457934140263i</v>
      </c>
      <c r="AQ314">
        <f t="shared" si="288"/>
        <v>11.064736226130933</v>
      </c>
      <c r="AR314" s="43">
        <f t="shared" si="289"/>
        <v>-89.576383981964966</v>
      </c>
      <c r="AS314" t="str">
        <f t="shared" si="266"/>
        <v>-0,0000166666666666667</v>
      </c>
      <c r="AT314" t="str">
        <f t="shared" si="267"/>
        <v>0,000392355907756151i</v>
      </c>
      <c r="AU314">
        <f t="shared" si="290"/>
        <v>3.92355907756151E-4</v>
      </c>
      <c r="AV314">
        <f t="shared" si="291"/>
        <v>1.5707963267948966</v>
      </c>
      <c r="AW314" t="str">
        <f t="shared" si="268"/>
        <v>1+0,146844828228728i</v>
      </c>
      <c r="AX314">
        <f t="shared" si="292"/>
        <v>1.0107241975818748</v>
      </c>
      <c r="AY314">
        <f t="shared" si="293"/>
        <v>0.14580278592093787</v>
      </c>
      <c r="AZ314" t="str">
        <f t="shared" si="269"/>
        <v>1+21,392479550683i</v>
      </c>
      <c r="BA314">
        <f t="shared" si="294"/>
        <v>21.415839496185768</v>
      </c>
      <c r="BB314">
        <f t="shared" si="295"/>
        <v>1.5240849311546061</v>
      </c>
      <c r="BC314" s="41" t="str">
        <f t="shared" si="296"/>
        <v>-0,883431615471128+0,172205803265994i</v>
      </c>
      <c r="BD314">
        <f t="shared" si="297"/>
        <v>-0.91458012985865111</v>
      </c>
      <c r="BE314" s="43">
        <f t="shared" si="298"/>
        <v>168.96974990012632</v>
      </c>
      <c r="BF314" s="41" t="str">
        <f t="shared" si="299"/>
        <v>0,605529513203865+1,20465173360848i</v>
      </c>
      <c r="BG314" s="20">
        <f t="shared" si="300"/>
        <v>2.595584723248499</v>
      </c>
      <c r="BH314" s="43">
        <f t="shared" si="301"/>
        <v>63.313180789609518</v>
      </c>
      <c r="BI314" s="41" t="str">
        <f t="shared" si="306"/>
        <v>0,592214992404125+3,16244764892207i</v>
      </c>
      <c r="BJ314" s="20">
        <f t="shared" si="302"/>
        <v>10.150156096272283</v>
      </c>
      <c r="BK314" s="43">
        <f t="shared" si="307"/>
        <v>79.393365918161351</v>
      </c>
      <c r="BL314">
        <f t="shared" si="303"/>
        <v>2.595584723248499</v>
      </c>
      <c r="BM314" s="43">
        <f t="shared" si="304"/>
        <v>63.313180789609518</v>
      </c>
    </row>
    <row r="315" spans="14:65" x14ac:dyDescent="0.25">
      <c r="N315" s="9">
        <v>97</v>
      </c>
      <c r="O315" s="34">
        <f t="shared" si="305"/>
        <v>9332.5430079699217</v>
      </c>
      <c r="P315" s="33" t="str">
        <f t="shared" si="257"/>
        <v>32,2315671197498</v>
      </c>
      <c r="Q315" s="4" t="str">
        <f t="shared" si="258"/>
        <v>1+21,8699741107344i</v>
      </c>
      <c r="R315" s="4">
        <f t="shared" si="270"/>
        <v>21.892824568889985</v>
      </c>
      <c r="S315" s="4">
        <f t="shared" si="271"/>
        <v>1.5251033621372547</v>
      </c>
      <c r="T315" s="4" t="str">
        <f t="shared" si="259"/>
        <v>1+0,0263871436978342i</v>
      </c>
      <c r="U315" s="4">
        <f t="shared" si="272"/>
        <v>1.0003480800963884</v>
      </c>
      <c r="V315" s="4">
        <f t="shared" si="273"/>
        <v>2.6381021963066173E-2</v>
      </c>
      <c r="W315" t="str">
        <f t="shared" si="260"/>
        <v>1-0,155570461710587i</v>
      </c>
      <c r="X315" s="4">
        <f t="shared" si="274"/>
        <v>1.0120287389974878</v>
      </c>
      <c r="Y315" s="4">
        <f t="shared" si="275"/>
        <v>-0.15433332987770987</v>
      </c>
      <c r="Z315" t="str">
        <f t="shared" si="261"/>
        <v>0,998200488450504+0,201679515804995i</v>
      </c>
      <c r="AA315" s="4">
        <f t="shared" si="276"/>
        <v>1.0183706801740524</v>
      </c>
      <c r="AB315" s="4">
        <f t="shared" si="277"/>
        <v>0.19935929988811857</v>
      </c>
      <c r="AC315" s="47" t="str">
        <f t="shared" si="278"/>
        <v>-0,406746002818368-1,40592906447144i</v>
      </c>
      <c r="AD315" s="20">
        <f t="shared" si="279"/>
        <v>3.3083545219917001</v>
      </c>
      <c r="AE315" s="43">
        <f t="shared" si="280"/>
        <v>-106.13555968441628</v>
      </c>
      <c r="AF315" t="str">
        <f t="shared" si="262"/>
        <v>77,9756878975879</v>
      </c>
      <c r="AG315" t="str">
        <f t="shared" si="263"/>
        <v>1+22,3514628969889i</v>
      </c>
      <c r="AH315">
        <f t="shared" si="281"/>
        <v>22.373821614455398</v>
      </c>
      <c r="AI315">
        <f t="shared" si="282"/>
        <v>1.5260863412254055</v>
      </c>
      <c r="AJ315" t="str">
        <f t="shared" si="264"/>
        <v>1+0,0263871436978342i</v>
      </c>
      <c r="AK315">
        <f t="shared" si="283"/>
        <v>1.0003480800963884</v>
      </c>
      <c r="AL315">
        <f t="shared" si="284"/>
        <v>2.6381021963066173E-2</v>
      </c>
      <c r="AM315" t="str">
        <f t="shared" si="265"/>
        <v>1-0,0657213608580831i</v>
      </c>
      <c r="AN315">
        <f t="shared" si="285"/>
        <v>1.0021573216182369</v>
      </c>
      <c r="AO315">
        <f t="shared" si="286"/>
        <v>-6.5626981963001763E-2</v>
      </c>
      <c r="AP315" s="41" t="str">
        <f t="shared" si="287"/>
        <v>0,0190904713891209-3,49381260392347i</v>
      </c>
      <c r="AQ315">
        <f t="shared" si="288"/>
        <v>10.866121805984896</v>
      </c>
      <c r="AR315" s="43">
        <f t="shared" si="289"/>
        <v>-89.68693439571291</v>
      </c>
      <c r="AS315" t="str">
        <f t="shared" si="266"/>
        <v>-0,0000166666666666667</v>
      </c>
      <c r="AT315" t="str">
        <f t="shared" si="267"/>
        <v>0,000401495050886824i</v>
      </c>
      <c r="AU315">
        <f t="shared" si="290"/>
        <v>4.0149505088682397E-4</v>
      </c>
      <c r="AV315">
        <f t="shared" si="291"/>
        <v>1.5707963267948966</v>
      </c>
      <c r="AW315" t="str">
        <f t="shared" si="268"/>
        <v>1+0,150265283679129i</v>
      </c>
      <c r="AX315">
        <f t="shared" si="292"/>
        <v>1.0112268071403017</v>
      </c>
      <c r="AY315">
        <f t="shared" si="293"/>
        <v>0.149149383648182</v>
      </c>
      <c r="AZ315" t="str">
        <f t="shared" si="269"/>
        <v>1+21,8907744117233i</v>
      </c>
      <c r="BA315">
        <f t="shared" si="294"/>
        <v>21.913603180329783</v>
      </c>
      <c r="BB315">
        <f t="shared" si="295"/>
        <v>1.5251467186186352</v>
      </c>
      <c r="BC315" s="41" t="str">
        <f t="shared" si="296"/>
        <v>-0,882553650557214+0,174128686772217i</v>
      </c>
      <c r="BD315">
        <f t="shared" si="297"/>
        <v>-0.91932455242424094</v>
      </c>
      <c r="BE315" s="43">
        <f t="shared" si="298"/>
        <v>168.83883991505596</v>
      </c>
      <c r="BF315" s="41" t="str">
        <f t="shared" si="299"/>
        <v>0,603787751328209+1,16998168095315i</v>
      </c>
      <c r="BG315" s="20">
        <f t="shared" si="300"/>
        <v>2.3890299695674773</v>
      </c>
      <c r="BH315" s="43">
        <f t="shared" si="301"/>
        <v>62.703280230639727</v>
      </c>
      <c r="BI315" s="41" t="str">
        <f t="shared" si="306"/>
        <v>0,591524635334087+3,08680126666831i</v>
      </c>
      <c r="BJ315" s="20">
        <f t="shared" si="302"/>
        <v>9.9467972535606428</v>
      </c>
      <c r="BK315" s="43">
        <f t="shared" si="307"/>
        <v>79.151905519343046</v>
      </c>
      <c r="BL315">
        <f t="shared" si="303"/>
        <v>2.3890299695674773</v>
      </c>
      <c r="BM315" s="43">
        <f t="shared" si="304"/>
        <v>62.703280230639727</v>
      </c>
    </row>
    <row r="316" spans="14:65" x14ac:dyDescent="0.25">
      <c r="N316" s="9">
        <v>98</v>
      </c>
      <c r="O316" s="34">
        <f t="shared" si="305"/>
        <v>9549.9258602143691</v>
      </c>
      <c r="P316" s="33" t="str">
        <f t="shared" si="257"/>
        <v>32,2315671197498</v>
      </c>
      <c r="Q316" s="4" t="str">
        <f t="shared" si="258"/>
        <v>1+22,379391248876i</v>
      </c>
      <c r="R316" s="4">
        <f t="shared" si="270"/>
        <v>22.401722091622055</v>
      </c>
      <c r="S316" s="4">
        <f t="shared" si="271"/>
        <v>1.5261420628450766</v>
      </c>
      <c r="T316" s="4" t="str">
        <f t="shared" si="259"/>
        <v>1+0,027001779232299i</v>
      </c>
      <c r="U316" s="4">
        <f t="shared" si="272"/>
        <v>1.0003644816174302</v>
      </c>
      <c r="V316" s="4">
        <f t="shared" si="273"/>
        <v>2.6995219804386083E-2</v>
      </c>
      <c r="W316" t="str">
        <f t="shared" si="260"/>
        <v>1-0,159194163274325i</v>
      </c>
      <c r="X316" s="4">
        <f t="shared" si="274"/>
        <v>1.0125921101907778</v>
      </c>
      <c r="Y316" s="4">
        <f t="shared" si="275"/>
        <v>-0.15786944132180208</v>
      </c>
      <c r="Z316" t="str">
        <f t="shared" si="261"/>
        <v>0,998115680083975+0,206377235209827i</v>
      </c>
      <c r="AA316" s="4">
        <f t="shared" si="276"/>
        <v>1.0192283718786228</v>
      </c>
      <c r="AB316" s="4">
        <f t="shared" si="277"/>
        <v>0.20389359889760084</v>
      </c>
      <c r="AC316" s="47" t="str">
        <f t="shared" si="278"/>
        <v>-0,409053417116411-1,37019584766531i</v>
      </c>
      <c r="AD316" s="20">
        <f t="shared" si="279"/>
        <v>3.1064262945286809</v>
      </c>
      <c r="AE316" s="43">
        <f t="shared" si="280"/>
        <v>-106.62228236498603</v>
      </c>
      <c r="AF316" t="str">
        <f t="shared" si="262"/>
        <v>77,9756878975879</v>
      </c>
      <c r="AG316" t="str">
        <f t="shared" si="263"/>
        <v>1+22,8720953497121i</v>
      </c>
      <c r="AH316">
        <f t="shared" si="281"/>
        <v>22.893945612024197</v>
      </c>
      <c r="AI316">
        <f t="shared" si="282"/>
        <v>1.5271027548840264</v>
      </c>
      <c r="AJ316" t="str">
        <f t="shared" si="264"/>
        <v>1+0,027001779232299i</v>
      </c>
      <c r="AK316">
        <f t="shared" si="283"/>
        <v>1.0003644816174302</v>
      </c>
      <c r="AL316">
        <f t="shared" si="284"/>
        <v>2.6995219804386083E-2</v>
      </c>
      <c r="AM316" t="str">
        <f t="shared" si="265"/>
        <v>1-0,0672522080092311i</v>
      </c>
      <c r="AN316">
        <f t="shared" si="285"/>
        <v>1.0022588784750759</v>
      </c>
      <c r="AO316">
        <f t="shared" si="286"/>
        <v>-6.7151091506929883E-2</v>
      </c>
      <c r="AP316" s="41" t="str">
        <f t="shared" si="287"/>
        <v>0,0120808325563574-3,41486882618706i</v>
      </c>
      <c r="AQ316">
        <f t="shared" si="288"/>
        <v>10.667534873075258</v>
      </c>
      <c r="AR316" s="43">
        <f t="shared" si="289"/>
        <v>-89.797304708880347</v>
      </c>
      <c r="AS316" t="str">
        <f t="shared" si="266"/>
        <v>-0,0000166666666666667</v>
      </c>
      <c r="AT316" t="str">
        <f t="shared" si="267"/>
        <v>0,000410847072007892i</v>
      </c>
      <c r="AU316">
        <f t="shared" si="290"/>
        <v>4.1084707200789199E-4</v>
      </c>
      <c r="AV316">
        <f t="shared" si="291"/>
        <v>1.5707963267948966</v>
      </c>
      <c r="AW316" t="str">
        <f t="shared" si="268"/>
        <v>1+0,153765411771932i</v>
      </c>
      <c r="AX316">
        <f t="shared" si="292"/>
        <v>1.0117528363475894</v>
      </c>
      <c r="AY316">
        <f t="shared" si="293"/>
        <v>0.15257045223284063</v>
      </c>
      <c r="AZ316" t="str">
        <f t="shared" si="269"/>
        <v>1+22,4006760511153i</v>
      </c>
      <c r="BA316">
        <f t="shared" si="294"/>
        <v>22.422985696534944</v>
      </c>
      <c r="BB316">
        <f t="shared" si="295"/>
        <v>1.5261844363876913</v>
      </c>
      <c r="BC316" s="41" t="str">
        <f t="shared" si="296"/>
        <v>-0,88163617685286+0,176131744498067i</v>
      </c>
      <c r="BD316">
        <f t="shared" si="297"/>
        <v>-0.92424874568152726</v>
      </c>
      <c r="BE316" s="43">
        <f t="shared" si="298"/>
        <v>168.70228397222286</v>
      </c>
      <c r="BF316" s="41" t="str">
        <f t="shared" si="299"/>
        <v>0,60197127574841+1,1359669367257i</v>
      </c>
      <c r="BG316" s="20">
        <f t="shared" si="300"/>
        <v>2.1821775488471613</v>
      </c>
      <c r="BH316" s="43">
        <f t="shared" si="301"/>
        <v>62.080001607236817</v>
      </c>
      <c r="BI316" s="41" t="str">
        <f t="shared" si="306"/>
        <v>0,590815904560207+3,01279971448671i</v>
      </c>
      <c r="BJ316" s="20">
        <f t="shared" si="302"/>
        <v>9.7432861273937217</v>
      </c>
      <c r="BK316" s="43">
        <f t="shared" si="307"/>
        <v>78.904979263342483</v>
      </c>
      <c r="BL316">
        <f t="shared" si="303"/>
        <v>2.1821775488471613</v>
      </c>
      <c r="BM316" s="43">
        <f t="shared" si="304"/>
        <v>62.080001607236817</v>
      </c>
    </row>
    <row r="317" spans="14:65" x14ac:dyDescent="0.25">
      <c r="N317" s="9">
        <v>99</v>
      </c>
      <c r="O317" s="34">
        <f t="shared" si="305"/>
        <v>9772.3722095581161</v>
      </c>
      <c r="P317" s="33" t="str">
        <f t="shared" si="257"/>
        <v>32,2315671197498</v>
      </c>
      <c r="Q317" s="4" t="str">
        <f t="shared" si="258"/>
        <v>1+22,900674236484i</v>
      </c>
      <c r="R317" s="4">
        <f t="shared" si="270"/>
        <v>22.922497256746748</v>
      </c>
      <c r="S317" s="4">
        <f t="shared" si="271"/>
        <v>1.5271572130149673</v>
      </c>
      <c r="T317" s="4" t="str">
        <f t="shared" si="259"/>
        <v>1+0,0276307314675236i</v>
      </c>
      <c r="U317" s="4">
        <f t="shared" si="272"/>
        <v>1.0003816558301288</v>
      </c>
      <c r="V317" s="4">
        <f t="shared" si="273"/>
        <v>2.7623703058698448E-2</v>
      </c>
      <c r="W317" t="str">
        <f t="shared" si="260"/>
        <v>1-0,162902271690615i</v>
      </c>
      <c r="X317" s="4">
        <f t="shared" si="274"/>
        <v>1.0131816964996767</v>
      </c>
      <c r="Y317" s="4">
        <f t="shared" si="275"/>
        <v>-0.16148380204601245</v>
      </c>
      <c r="Z317" t="str">
        <f t="shared" si="261"/>
        <v>0,99802687482227+0,211184378556493i</v>
      </c>
      <c r="AA317" s="4">
        <f t="shared" si="276"/>
        <v>1.0201257200040588</v>
      </c>
      <c r="AB317" s="4">
        <f t="shared" si="277"/>
        <v>0.20852593464786756</v>
      </c>
      <c r="AC317" s="47" t="str">
        <f t="shared" si="278"/>
        <v>-0,411190287034252-1,33519034995239i</v>
      </c>
      <c r="AD317" s="20">
        <f t="shared" si="279"/>
        <v>2.904376995767243</v>
      </c>
      <c r="AE317" s="43">
        <f t="shared" si="280"/>
        <v>-107.11693765023891</v>
      </c>
      <c r="AF317" t="str">
        <f t="shared" si="262"/>
        <v>77,9756878975879</v>
      </c>
      <c r="AG317" t="str">
        <f t="shared" si="263"/>
        <v>1+23,4048548901376i</v>
      </c>
      <c r="AH317">
        <f t="shared" si="281"/>
        <v>23.426208238389712</v>
      </c>
      <c r="AI317">
        <f t="shared" si="282"/>
        <v>1.5280961194419507</v>
      </c>
      <c r="AJ317" t="str">
        <f t="shared" si="264"/>
        <v>1+0,0276307314675236i</v>
      </c>
      <c r="AK317">
        <f t="shared" si="283"/>
        <v>1.0003816558301288</v>
      </c>
      <c r="AL317">
        <f t="shared" si="284"/>
        <v>2.7623703058698448E-2</v>
      </c>
      <c r="AM317" t="str">
        <f t="shared" si="265"/>
        <v>1-0,0688187131712538i</v>
      </c>
      <c r="AN317">
        <f t="shared" si="285"/>
        <v>1.002365210530846</v>
      </c>
      <c r="AO317">
        <f t="shared" si="286"/>
        <v>-6.8710378690185842E-2</v>
      </c>
      <c r="AP317" s="41" t="str">
        <f t="shared" si="287"/>
        <v>0,00538550259117811-3,33770811311861i</v>
      </c>
      <c r="AQ317">
        <f t="shared" si="288"/>
        <v>10.468978394614304</v>
      </c>
      <c r="AR317" s="43">
        <f t="shared" si="289"/>
        <v>-89.907551442249954</v>
      </c>
      <c r="AS317" t="str">
        <f t="shared" si="266"/>
        <v>-0,0000166666666666667</v>
      </c>
      <c r="AT317" t="str">
        <f t="shared" si="267"/>
        <v>0,000420416929684742i</v>
      </c>
      <c r="AU317">
        <f t="shared" si="290"/>
        <v>4.2041692968474201E-4</v>
      </c>
      <c r="AV317">
        <f t="shared" si="291"/>
        <v>1.5707963267948966</v>
      </c>
      <c r="AW317" t="str">
        <f t="shared" si="268"/>
        <v>1+0,157347068321382i</v>
      </c>
      <c r="AX317">
        <f t="shared" si="292"/>
        <v>1.0123033635770129</v>
      </c>
      <c r="AY317">
        <f t="shared" si="293"/>
        <v>0.15606748509193688</v>
      </c>
      <c r="AZ317" t="str">
        <f t="shared" si="269"/>
        <v>1+22,9224548254576i</v>
      </c>
      <c r="BA317">
        <f t="shared" si="294"/>
        <v>22.944257129511612</v>
      </c>
      <c r="BB317">
        <f t="shared" si="295"/>
        <v>1.527198625728585</v>
      </c>
      <c r="BC317" s="41" t="str">
        <f t="shared" si="296"/>
        <v>-0,880677506241254+0,178215210042459i</v>
      </c>
      <c r="BD317">
        <f t="shared" si="297"/>
        <v>-0.92936250927757313</v>
      </c>
      <c r="BE317" s="43">
        <f t="shared" si="298"/>
        <v>168.56002751743844</v>
      </c>
      <c r="BF317" s="41" t="str">
        <f t="shared" si="299"/>
        <v>0,60007726523938+1,10259174438223i</v>
      </c>
      <c r="BG317" s="20">
        <f t="shared" si="300"/>
        <v>1.9750144864896688</v>
      </c>
      <c r="BH317" s="43">
        <f t="shared" si="301"/>
        <v>61.443089867199525</v>
      </c>
      <c r="BI317" s="41" t="str">
        <f t="shared" si="306"/>
        <v>0,590087461447998+2,94040423609797i</v>
      </c>
      <c r="BJ317" s="20">
        <f t="shared" si="302"/>
        <v>9.5396158853367314</v>
      </c>
      <c r="BK317" s="43">
        <f t="shared" si="307"/>
        <v>78.652476075188488</v>
      </c>
      <c r="BL317">
        <f t="shared" si="303"/>
        <v>1.9750144864896688</v>
      </c>
      <c r="BM317" s="43">
        <f t="shared" si="304"/>
        <v>61.443089867199525</v>
      </c>
    </row>
    <row r="318" spans="14:65" x14ac:dyDescent="0.25">
      <c r="N318" s="9">
        <v>100</v>
      </c>
      <c r="O318" s="34">
        <f t="shared" si="305"/>
        <v>10000</v>
      </c>
      <c r="P318" s="33" t="str">
        <f t="shared" si="257"/>
        <v>32,2315671197498</v>
      </c>
      <c r="Q318" s="4" t="str">
        <f t="shared" si="258"/>
        <v>1+23,4340994646985i</v>
      </c>
      <c r="R318" s="4">
        <f t="shared" si="270"/>
        <v>23.455426189293224</v>
      </c>
      <c r="S318" s="4">
        <f t="shared" si="271"/>
        <v>1.5281493425190789</v>
      </c>
      <c r="T318" s="4" t="str">
        <f t="shared" si="259"/>
        <v>1+0,0282743338823082i</v>
      </c>
      <c r="U318" s="4">
        <f t="shared" si="272"/>
        <v>1.00039963912253</v>
      </c>
      <c r="V318" s="4">
        <f t="shared" si="273"/>
        <v>2.8266802969043735E-2</v>
      </c>
      <c r="W318" t="str">
        <f t="shared" si="260"/>
        <v>1-0,166696753047622i</v>
      </c>
      <c r="X318" s="4">
        <f t="shared" si="274"/>
        <v>1.013798701654633</v>
      </c>
      <c r="Y318" s="4">
        <f t="shared" si="275"/>
        <v>-0.1651779505073229</v>
      </c>
      <c r="Z318" t="str">
        <f t="shared" si="261"/>
        <v>0,997933884297521+0,216103494656025i</v>
      </c>
      <c r="AA318" s="4">
        <f t="shared" si="276"/>
        <v>1.0210645218749326</v>
      </c>
      <c r="AB318" s="4">
        <f t="shared" si="277"/>
        <v>0.21325807703048044</v>
      </c>
      <c r="AC318" s="47" t="str">
        <f t="shared" si="278"/>
        <v>-0,413161442654651-1,30089572178007i</v>
      </c>
      <c r="AD318" s="20">
        <f t="shared" si="279"/>
        <v>2.7022032773737115</v>
      </c>
      <c r="AE318" s="43">
        <f t="shared" si="280"/>
        <v>-107.61972647519349</v>
      </c>
      <c r="AF318" t="str">
        <f t="shared" si="262"/>
        <v>77,9756878975879</v>
      </c>
      <c r="AG318" t="str">
        <f t="shared" si="263"/>
        <v>1+23,9500239944257i</v>
      </c>
      <c r="AH318">
        <f t="shared" si="281"/>
        <v>23.97089170918693</v>
      </c>
      <c r="AI318">
        <f t="shared" si="282"/>
        <v>1.5290669537479458</v>
      </c>
      <c r="AJ318" t="str">
        <f t="shared" si="264"/>
        <v>1+0,0282743338823082i</v>
      </c>
      <c r="AK318">
        <f t="shared" si="283"/>
        <v>1.00039963912253</v>
      </c>
      <c r="AL318">
        <f t="shared" si="284"/>
        <v>2.8266802969043735E-2</v>
      </c>
      <c r="AM318" t="str">
        <f t="shared" si="265"/>
        <v>1-0,0704217069259232i</v>
      </c>
      <c r="AN318">
        <f t="shared" si="285"/>
        <v>1.0024765417736021</v>
      </c>
      <c r="AO318">
        <f t="shared" si="286"/>
        <v>-7.0305639920704308E-2</v>
      </c>
      <c r="AP318" s="41" t="str">
        <f t="shared" si="287"/>
        <v>-0,0010095614625001-3,26229138490141i</v>
      </c>
      <c r="AQ318">
        <f t="shared" si="288"/>
        <v>10.270455400417418</v>
      </c>
      <c r="AR318" s="43">
        <f t="shared" si="289"/>
        <v>-90.017730975651503</v>
      </c>
      <c r="AS318" t="str">
        <f t="shared" si="266"/>
        <v>-0,0000166666666666667</v>
      </c>
      <c r="AT318" t="str">
        <f t="shared" si="267"/>
        <v>0,000430209697982586i</v>
      </c>
      <c r="AU318">
        <f t="shared" si="290"/>
        <v>4.3020969798258598E-4</v>
      </c>
      <c r="AV318">
        <f t="shared" si="291"/>
        <v>1.5707963267948966</v>
      </c>
      <c r="AW318" t="str">
        <f t="shared" si="268"/>
        <v>1+0,161012152369192i</v>
      </c>
      <c r="AX318">
        <f t="shared" si="292"/>
        <v>1.0128795156436721</v>
      </c>
      <c r="AY318">
        <f t="shared" si="293"/>
        <v>0.15964199409456753</v>
      </c>
      <c r="AZ318" t="str">
        <f t="shared" si="269"/>
        <v>1+23,4563873887629i</v>
      </c>
      <c r="BA318">
        <f t="shared" si="294"/>
        <v>23.477693867407741</v>
      </c>
      <c r="BB318">
        <f t="shared" si="295"/>
        <v>1.5281898160277783</v>
      </c>
      <c r="BC318" s="41" t="str">
        <f t="shared" si="296"/>
        <v>-0,879675886907189+0,180379305146689i</v>
      </c>
      <c r="BD318">
        <f t="shared" si="297"/>
        <v>-0.93467598567044696</v>
      </c>
      <c r="BE318" s="43">
        <f t="shared" si="298"/>
        <v>168.41201425859427</v>
      </c>
      <c r="BF318" s="41" t="str">
        <f t="shared" si="299"/>
        <v>0,598102824866073+1,0698408238912i</v>
      </c>
      <c r="BG318" s="20">
        <f t="shared" si="300"/>
        <v>1.7675272917032558</v>
      </c>
      <c r="BH318" s="43">
        <f t="shared" si="301"/>
        <v>60.792287783400766</v>
      </c>
      <c r="BI318" s="41" t="str">
        <f t="shared" si="306"/>
        <v>0,589337940069458+2,86957696336772i</v>
      </c>
      <c r="BJ318" s="20">
        <f t="shared" si="302"/>
        <v>9.3357794147469662</v>
      </c>
      <c r="BK318" s="43">
        <f t="shared" si="307"/>
        <v>78.39428328294278</v>
      </c>
      <c r="BL318">
        <f t="shared" si="303"/>
        <v>1.7675272917032558</v>
      </c>
      <c r="BM318" s="43">
        <f t="shared" si="304"/>
        <v>60.792287783400766</v>
      </c>
    </row>
    <row r="319" spans="14:65" x14ac:dyDescent="0.25">
      <c r="N319" s="9">
        <v>1</v>
      </c>
      <c r="O319" s="34">
        <f>10^(4+(N319/100))</f>
        <v>10232.929922807549</v>
      </c>
      <c r="P319" s="33" t="str">
        <f t="shared" si="257"/>
        <v>32,2315671197498</v>
      </c>
      <c r="Q319" s="4" t="str">
        <f t="shared" si="258"/>
        <v>1+23,9799497626361i</v>
      </c>
      <c r="R319" s="4">
        <f t="shared" si="270"/>
        <v>24.00079145816969</v>
      </c>
      <c r="S319" s="4">
        <f t="shared" si="271"/>
        <v>1.529118969580566</v>
      </c>
      <c r="T319" s="4" t="str">
        <f t="shared" si="259"/>
        <v>1+0,0289329277231722i</v>
      </c>
      <c r="U319" s="4">
        <f t="shared" si="272"/>
        <v>1.0004184695949163</v>
      </c>
      <c r="V319" s="4">
        <f t="shared" si="273"/>
        <v>2.8924858386515619E-2</v>
      </c>
      <c r="W319" t="str">
        <f t="shared" si="260"/>
        <v>1-0,170579619229587i</v>
      </c>
      <c r="X319" s="4">
        <f t="shared" si="274"/>
        <v>1.0144443831460208</v>
      </c>
      <c r="Y319" s="4">
        <f t="shared" si="275"/>
        <v>-0.16895344188353106</v>
      </c>
      <c r="Z319" t="str">
        <f t="shared" si="261"/>
        <v>0,997836511264358+0,221137191688892i</v>
      </c>
      <c r="AA319" s="4">
        <f t="shared" si="276"/>
        <v>1.0220466529274852</v>
      </c>
      <c r="AB319" s="4">
        <f t="shared" si="277"/>
        <v>0.21809180372911885</v>
      </c>
      <c r="AC319" s="47" t="str">
        <f t="shared" si="278"/>
        <v>-0,41497140170943-1,26729549128961i</v>
      </c>
      <c r="AD319" s="20">
        <f t="shared" si="279"/>
        <v>2.49990161767853</v>
      </c>
      <c r="AE319" s="43">
        <f t="shared" si="280"/>
        <v>-108.13085007600803</v>
      </c>
      <c r="AF319" t="str">
        <f t="shared" si="262"/>
        <v>77,9756878975879</v>
      </c>
      <c r="AG319" t="str">
        <f t="shared" si="263"/>
        <v>1+24,5078917184517i</v>
      </c>
      <c r="AH319">
        <f t="shared" si="281"/>
        <v>24.528284825550955</v>
      </c>
      <c r="AI319">
        <f t="shared" si="282"/>
        <v>1.5300157652268001</v>
      </c>
      <c r="AJ319" t="str">
        <f t="shared" si="264"/>
        <v>1+0,0289329277231722i</v>
      </c>
      <c r="AK319">
        <f t="shared" si="283"/>
        <v>1.0004184695949163</v>
      </c>
      <c r="AL319">
        <f t="shared" si="284"/>
        <v>2.8924858386515619E-2</v>
      </c>
      <c r="AM319" t="str">
        <f t="shared" si="265"/>
        <v>1-0,0720620392017462i</v>
      </c>
      <c r="AN319">
        <f t="shared" si="285"/>
        <v>1.0025931066459184</v>
      </c>
      <c r="AO319">
        <f t="shared" si="286"/>
        <v>-7.1937688531149194E-2</v>
      </c>
      <c r="AP319" s="41" t="str">
        <f t="shared" si="287"/>
        <v>-0,00711777957492013-3,18858036485561i</v>
      </c>
      <c r="AQ319">
        <f t="shared" si="288"/>
        <v>10.07196898906113</v>
      </c>
      <c r="AR319" s="43">
        <f t="shared" si="289"/>
        <v>-90.127899568175238</v>
      </c>
      <c r="AS319" t="str">
        <f t="shared" si="266"/>
        <v>-0,0000166666666666667</v>
      </c>
      <c r="AT319" t="str">
        <f t="shared" si="267"/>
        <v>0,000440230569156801i</v>
      </c>
      <c r="AU319">
        <f t="shared" si="290"/>
        <v>4.4023056915680101E-4</v>
      </c>
      <c r="AV319">
        <f t="shared" si="291"/>
        <v>1.5707963267948966</v>
      </c>
      <c r="AW319" t="str">
        <f t="shared" si="268"/>
        <v>1+0,164762607191435i</v>
      </c>
      <c r="AX319">
        <f t="shared" si="292"/>
        <v>1.013482469867397</v>
      </c>
      <c r="AY319">
        <f t="shared" si="293"/>
        <v>0.16329550893088171</v>
      </c>
      <c r="AZ319" t="str">
        <f t="shared" si="269"/>
        <v>1+24,0027568391437i</v>
      </c>
      <c r="BA319">
        <f t="shared" si="294"/>
        <v>24.023578748368436</v>
      </c>
      <c r="BB319">
        <f t="shared" si="295"/>
        <v>1.5291585250326258</v>
      </c>
      <c r="BC319" s="41" t="str">
        <f t="shared" si="296"/>
        <v>-0,878629501735735+0,182624236462924i</v>
      </c>
      <c r="BD319">
        <f t="shared" si="297"/>
        <v>-0.9401996761221052</v>
      </c>
      <c r="BE319" s="43">
        <f t="shared" si="298"/>
        <v>168.25818621563909</v>
      </c>
      <c r="BF319" s="41" t="str">
        <f t="shared" si="299"/>
        <v>0,596044987388207+1,0376993706726i</v>
      </c>
      <c r="BG319" s="20">
        <f t="shared" si="300"/>
        <v>1.5597019415564264</v>
      </c>
      <c r="BH319" s="43">
        <f t="shared" si="301"/>
        <v>60.127336139631083</v>
      </c>
      <c r="BI319" s="41" t="str">
        <f t="shared" si="306"/>
        <v>0,588565945653804+2,80028089815725i</v>
      </c>
      <c r="BJ319" s="20">
        <f t="shared" si="302"/>
        <v>9.1317693129390189</v>
      </c>
      <c r="BK319" s="43">
        <f t="shared" si="307"/>
        <v>78.130286647463834</v>
      </c>
      <c r="BL319">
        <f t="shared" si="303"/>
        <v>1.5597019415564264</v>
      </c>
      <c r="BM319" s="43">
        <f t="shared" si="304"/>
        <v>60.127336139631083</v>
      </c>
    </row>
    <row r="320" spans="14:65" x14ac:dyDescent="0.25">
      <c r="N320" s="9">
        <v>2</v>
      </c>
      <c r="O320" s="34">
        <f t="shared" ref="O320:O383" si="308">10^(4+(N320/100))</f>
        <v>10471.285480509003</v>
      </c>
      <c r="P320" s="33" t="str">
        <f t="shared" si="257"/>
        <v>32,2315671197498</v>
      </c>
      <c r="Q320" s="4" t="str">
        <f t="shared" si="258"/>
        <v>1+24,5385145473501i</v>
      </c>
      <c r="R320" s="4">
        <f t="shared" si="270"/>
        <v>24.558882225999469</v>
      </c>
      <c r="S320" s="4">
        <f t="shared" si="271"/>
        <v>1.5300666010114101</v>
      </c>
      <c r="T320" s="4" t="str">
        <f t="shared" si="259"/>
        <v>1+0,0296068621852877i</v>
      </c>
      <c r="U320" s="4">
        <f t="shared" si="272"/>
        <v>1.0004381871402444</v>
      </c>
      <c r="V320" s="4">
        <f t="shared" si="273"/>
        <v>2.959821593980385E-2</v>
      </c>
      <c r="W320" t="str">
        <f t="shared" si="260"/>
        <v>1-0,174552928983556i</v>
      </c>
      <c r="X320" s="4">
        <f t="shared" si="274"/>
        <v>1.0151200544845611</v>
      </c>
      <c r="Y320" s="4">
        <f t="shared" si="275"/>
        <v>-0.17281184723655174</v>
      </c>
      <c r="Z320" t="str">
        <f t="shared" si="261"/>
        <v>0,997734549181522+0,226288138587889i</v>
      </c>
      <c r="AA320" s="4">
        <f t="shared" si="276"/>
        <v>1.0230740697994583</v>
      </c>
      <c r="AB320" s="4">
        <f t="shared" si="277"/>
        <v>0.22302889838446829</v>
      </c>
      <c r="AC320" s="47" t="str">
        <f t="shared" si="278"/>
        <v>-0,41662438136949-1,23437356215264i</v>
      </c>
      <c r="AD320" s="20">
        <f t="shared" si="279"/>
        <v>2.2974683219412446</v>
      </c>
      <c r="AE320" s="43">
        <f t="shared" si="280"/>
        <v>-108.65050984080951</v>
      </c>
      <c r="AF320" t="str">
        <f t="shared" si="262"/>
        <v>77,9756878975879</v>
      </c>
      <c r="AG320" t="str">
        <f t="shared" si="263"/>
        <v>1+25,0787538510672i</v>
      </c>
      <c r="AH320">
        <f t="shared" si="281"/>
        <v>25.098683127256258</v>
      </c>
      <c r="AI320">
        <f t="shared" si="282"/>
        <v>1.5309430501137349</v>
      </c>
      <c r="AJ320" t="str">
        <f t="shared" si="264"/>
        <v>1+0,0296068621852877i</v>
      </c>
      <c r="AK320">
        <f t="shared" si="283"/>
        <v>1.0004381871402444</v>
      </c>
      <c r="AL320">
        <f t="shared" si="284"/>
        <v>2.959821593980385E-2</v>
      </c>
      <c r="AM320" t="str">
        <f t="shared" si="265"/>
        <v>1-0,0737405797246079i</v>
      </c>
      <c r="AN320">
        <f t="shared" si="285"/>
        <v>1.0027151505278662</v>
      </c>
      <c r="AO320">
        <f t="shared" si="286"/>
        <v>-7.3607355059009685E-2</v>
      </c>
      <c r="AP320" s="41" t="str">
        <f t="shared" si="287"/>
        <v>-0,0129519759776327-3,11653756717835i</v>
      </c>
      <c r="AQ320">
        <f t="shared" si="288"/>
        <v>9.8735223341684488</v>
      </c>
      <c r="AR320" s="43">
        <f t="shared" si="289"/>
        <v>-90.23811337793687</v>
      </c>
      <c r="AS320" t="str">
        <f t="shared" si="266"/>
        <v>-0,0000166666666666667</v>
      </c>
      <c r="AT320" t="str">
        <f t="shared" si="267"/>
        <v>0,000450484856405922i</v>
      </c>
      <c r="AU320">
        <f t="shared" si="290"/>
        <v>4.50484856405922E-4</v>
      </c>
      <c r="AV320">
        <f t="shared" si="291"/>
        <v>1.5707963267948966</v>
      </c>
      <c r="AW320" t="str">
        <f t="shared" si="268"/>
        <v>1+0,168600421328902i</v>
      </c>
      <c r="AX320">
        <f t="shared" si="292"/>
        <v>1.0141134562130034</v>
      </c>
      <c r="AY320">
        <f t="shared" si="293"/>
        <v>0.16702957640281388</v>
      </c>
      <c r="AZ320" t="str">
        <f t="shared" si="269"/>
        <v>1+24,5618528689147i</v>
      </c>
      <c r="BA320">
        <f t="shared" si="294"/>
        <v>24.582201210514349</v>
      </c>
      <c r="BB320">
        <f t="shared" si="295"/>
        <v>1.5301052590890514</v>
      </c>
      <c r="BC320" s="41" t="str">
        <f t="shared" si="296"/>
        <v>-0,877536466752615+0,18495019213663i</v>
      </c>
      <c r="BD320">
        <f t="shared" si="297"/>
        <v>-0.94594445696723573</v>
      </c>
      <c r="BE320" s="43">
        <f t="shared" si="298"/>
        <v>168.09848377483479</v>
      </c>
      <c r="BF320" s="41" t="str">
        <f t="shared" si="299"/>
        <v>0,593900715078483+1,00615305500118i</v>
      </c>
      <c r="BG320" s="20">
        <f t="shared" si="300"/>
        <v>1.351523864974038</v>
      </c>
      <c r="BH320" s="43">
        <f t="shared" si="301"/>
        <v>59.447973934025406</v>
      </c>
      <c r="BI320" s="41" t="str">
        <f t="shared" si="306"/>
        <v>0,587770053087538+2,73247989475787i</v>
      </c>
      <c r="BJ320" s="20">
        <f t="shared" si="302"/>
        <v>8.9275778772012231</v>
      </c>
      <c r="BK320" s="43">
        <f t="shared" si="307"/>
        <v>77.860370396897906</v>
      </c>
      <c r="BL320">
        <f t="shared" si="303"/>
        <v>1.351523864974038</v>
      </c>
      <c r="BM320" s="43">
        <f t="shared" si="304"/>
        <v>59.447973934025406</v>
      </c>
    </row>
    <row r="321" spans="14:65" x14ac:dyDescent="0.25">
      <c r="N321" s="9">
        <v>3</v>
      </c>
      <c r="O321" s="34">
        <f t="shared" si="308"/>
        <v>10715.193052376071</v>
      </c>
      <c r="P321" s="33" t="str">
        <f t="shared" si="257"/>
        <v>32,2315671197498</v>
      </c>
      <c r="Q321" s="4" t="str">
        <f t="shared" si="258"/>
        <v>1+25,1100899772827i</v>
      </c>
      <c r="R321" s="4">
        <f t="shared" si="270"/>
        <v>25.129994402451292</v>
      </c>
      <c r="S321" s="4">
        <f t="shared" si="271"/>
        <v>1.5309927324466339</v>
      </c>
      <c r="T321" s="4" t="str">
        <f t="shared" si="259"/>
        <v>1+0,030296494597627i</v>
      </c>
      <c r="U321" s="4">
        <f t="shared" si="272"/>
        <v>1.0004588335283486</v>
      </c>
      <c r="V321" s="4">
        <f t="shared" si="273"/>
        <v>3.0287230208139861E-2</v>
      </c>
      <c r="W321" t="str">
        <f t="shared" si="260"/>
        <v>1-0,178618789010952i</v>
      </c>
      <c r="X321" s="4">
        <f t="shared" si="274"/>
        <v>1.0158270875438098</v>
      </c>
      <c r="Y321" s="4">
        <f t="shared" si="275"/>
        <v>-0.17675475258455481</v>
      </c>
      <c r="Z321" t="str">
        <f t="shared" si="261"/>
        <v>0,997627781773767+0,231559066453243i</v>
      </c>
      <c r="AA321" s="4">
        <f t="shared" si="276"/>
        <v>1.0241488135146886</v>
      </c>
      <c r="AB321" s="4">
        <f t="shared" si="277"/>
        <v>0.22807114861316963</v>
      </c>
      <c r="AC321" s="47" t="str">
        <f t="shared" si="278"/>
        <v>-0,41812430965903-1,20211421148341i</v>
      </c>
      <c r="AD321" s="20">
        <f t="shared" si="279"/>
        <v>2.0948995228760774</v>
      </c>
      <c r="AE321" s="43">
        <f t="shared" si="280"/>
        <v>-109.17890714653578</v>
      </c>
      <c r="AF321" t="str">
        <f t="shared" si="262"/>
        <v>77,9756878975879</v>
      </c>
      <c r="AG321" t="str">
        <f t="shared" si="263"/>
        <v>1+25,662913070931i</v>
      </c>
      <c r="AH321">
        <f t="shared" si="281"/>
        <v>25.682389049427648</v>
      </c>
      <c r="AI321">
        <f t="shared" si="282"/>
        <v>1.5318492936851729</v>
      </c>
      <c r="AJ321" t="str">
        <f t="shared" si="264"/>
        <v>1+0,030296494597627i</v>
      </c>
      <c r="AK321">
        <f t="shared" si="283"/>
        <v>1.0004588335283486</v>
      </c>
      <c r="AL321">
        <f t="shared" si="284"/>
        <v>3.0287230208139861E-2</v>
      </c>
      <c r="AM321" t="str">
        <f t="shared" si="265"/>
        <v>1-0,0754582184789116i</v>
      </c>
      <c r="AN321">
        <f t="shared" si="285"/>
        <v>1.0028429302418256</v>
      </c>
      <c r="AO321">
        <f t="shared" si="286"/>
        <v>-7.5315487525318012E-2</v>
      </c>
      <c r="AP321" s="41" t="str">
        <f t="shared" si="287"/>
        <v>-0,0185244052534062-3,04612628457523i</v>
      </c>
      <c r="AQ321">
        <f t="shared" si="288"/>
        <v>9.6751186908319404</v>
      </c>
      <c r="AR321" s="43">
        <f t="shared" si="289"/>
        <v>-90.348428481359932</v>
      </c>
      <c r="AS321" t="str">
        <f t="shared" si="266"/>
        <v>-0,0000166666666666667</v>
      </c>
      <c r="AT321" t="str">
        <f t="shared" si="267"/>
        <v>0,000460977996688782i</v>
      </c>
      <c r="AU321">
        <f t="shared" si="290"/>
        <v>4.6097799668878202E-4</v>
      </c>
      <c r="AV321">
        <f t="shared" si="291"/>
        <v>1.5707963267948966</v>
      </c>
      <c r="AW321" t="str">
        <f t="shared" si="268"/>
        <v>1+0,172527629641448i</v>
      </c>
      <c r="AX321">
        <f t="shared" si="292"/>
        <v>1.0147737595098214</v>
      </c>
      <c r="AY321">
        <f t="shared" si="293"/>
        <v>0.17084575963154949</v>
      </c>
      <c r="AZ321" t="str">
        <f t="shared" si="269"/>
        <v>1+25,1339719181913i</v>
      </c>
      <c r="BA321">
        <f t="shared" si="294"/>
        <v>25.15385744541836</v>
      </c>
      <c r="BB321">
        <f t="shared" si="295"/>
        <v>1.5310305133756101</v>
      </c>
      <c r="BC321" s="41" t="str">
        <f t="shared" si="296"/>
        <v>-0,876394829617002+0,187357338194964i</v>
      </c>
      <c r="BD321">
        <f t="shared" si="297"/>
        <v>-0.95192159615185068</v>
      </c>
      <c r="BE321" s="43">
        <f t="shared" si="298"/>
        <v>167.93284574757587</v>
      </c>
      <c r="BF321" s="41" t="str">
        <f t="shared" si="299"/>
        <v>0,591666901992222+0,975188021860857i</v>
      </c>
      <c r="BG321" s="20">
        <f t="shared" si="300"/>
        <v>1.1429779267242259</v>
      </c>
      <c r="BH321" s="43">
        <f t="shared" si="301"/>
        <v>58.75393860104009</v>
      </c>
      <c r="BI321" s="41" t="str">
        <f t="shared" si="306"/>
        <v>0,586948805469546+2,66613864290226i</v>
      </c>
      <c r="BJ321" s="20">
        <f t="shared" si="302"/>
        <v>8.7231970946800956</v>
      </c>
      <c r="BK321" s="43">
        <f t="shared" si="307"/>
        <v>77.584417266215951</v>
      </c>
      <c r="BL321">
        <f t="shared" si="303"/>
        <v>1.1429779267242259</v>
      </c>
      <c r="BM321" s="43">
        <f t="shared" si="304"/>
        <v>58.75393860104009</v>
      </c>
    </row>
    <row r="322" spans="14:65" x14ac:dyDescent="0.25">
      <c r="N322" s="9">
        <v>4</v>
      </c>
      <c r="O322" s="34">
        <f t="shared" si="308"/>
        <v>10964.781961431856</v>
      </c>
      <c r="P322" s="33" t="str">
        <f t="shared" si="257"/>
        <v>32,2315671197498</v>
      </c>
      <c r="Q322" s="4" t="str">
        <f t="shared" si="258"/>
        <v>1+25,6949791092926i</v>
      </c>
      <c r="R322" s="4">
        <f t="shared" si="270"/>
        <v>25.71443080114711</v>
      </c>
      <c r="S322" s="4">
        <f t="shared" si="271"/>
        <v>1.531897848574872</v>
      </c>
      <c r="T322" s="4" t="str">
        <f t="shared" si="259"/>
        <v>1+0,0310021906124234i</v>
      </c>
      <c r="U322" s="4">
        <f t="shared" si="272"/>
        <v>1.0004804524940849</v>
      </c>
      <c r="V322" s="4">
        <f t="shared" si="273"/>
        <v>3.0992263897686941E-2</v>
      </c>
      <c r="W322" t="str">
        <f t="shared" si="260"/>
        <v>1-0,182779355084582i</v>
      </c>
      <c r="X322" s="4">
        <f t="shared" si="274"/>
        <v>1.0165669149864831</v>
      </c>
      <c r="Y322" s="4">
        <f t="shared" si="275"/>
        <v>-0.18078375787746631</v>
      </c>
      <c r="Z322" t="str">
        <f t="shared" si="261"/>
        <v>0,997515982573104+0,236952770000677i</v>
      </c>
      <c r="AA322" s="4">
        <f t="shared" si="276"/>
        <v>1.0252730127628344</v>
      </c>
      <c r="AB322" s="4">
        <f t="shared" si="277"/>
        <v>0.23322034387430271</v>
      </c>
      <c r="AC322" s="47" t="str">
        <f t="shared" si="278"/>
        <v>-0,419474836527658-1,17050208783917i</v>
      </c>
      <c r="AD322" s="20">
        <f t="shared" si="279"/>
        <v>1.8921911814823245</v>
      </c>
      <c r="AE322" s="43">
        <f t="shared" si="280"/>
        <v>-109.71624318109892</v>
      </c>
      <c r="AF322" t="str">
        <f t="shared" si="262"/>
        <v>77,9756878975879</v>
      </c>
      <c r="AG322" t="str">
        <f t="shared" si="263"/>
        <v>1+26,2606791069939i</v>
      </c>
      <c r="AH322">
        <f t="shared" si="281"/>
        <v>26.279712082907341</v>
      </c>
      <c r="AI322">
        <f t="shared" si="282"/>
        <v>1.5327349704858364</v>
      </c>
      <c r="AJ322" t="str">
        <f t="shared" si="264"/>
        <v>1+0,0310021906124234i</v>
      </c>
      <c r="AK322">
        <f t="shared" si="283"/>
        <v>1.0004804524940849</v>
      </c>
      <c r="AL322">
        <f t="shared" si="284"/>
        <v>3.0992263897686941E-2</v>
      </c>
      <c r="AM322" t="str">
        <f t="shared" si="265"/>
        <v>1-0,0772158661794603i</v>
      </c>
      <c r="AN322">
        <f t="shared" si="285"/>
        <v>1.0029767145800765</v>
      </c>
      <c r="AO322">
        <f t="shared" si="286"/>
        <v>-7.7062951711423258E-2</v>
      </c>
      <c r="AP322" s="41" t="str">
        <f t="shared" si="287"/>
        <v>-0,023846777314978-2,97731057581107i</v>
      </c>
      <c r="AQ322">
        <f t="shared" si="288"/>
        <v>9.4767614021861473</v>
      </c>
      <c r="AR322" s="43">
        <f t="shared" si="289"/>
        <v>-90.458900891939095</v>
      </c>
      <c r="AS322" t="str">
        <f t="shared" si="266"/>
        <v>-0,0000166666666666667</v>
      </c>
      <c r="AT322" t="str">
        <f t="shared" si="267"/>
        <v>0,000471715553607251i</v>
      </c>
      <c r="AU322">
        <f t="shared" si="290"/>
        <v>4.7171555360725102E-4</v>
      </c>
      <c r="AV322">
        <f t="shared" si="291"/>
        <v>1.5707963267948966</v>
      </c>
      <c r="AW322" t="str">
        <f t="shared" si="268"/>
        <v>1+0,176546314386903i</v>
      </c>
      <c r="AX322">
        <f t="shared" si="292"/>
        <v>1.0154647217523607</v>
      </c>
      <c r="AY322">
        <f t="shared" si="293"/>
        <v>0.17474563717654484</v>
      </c>
      <c r="AZ322" t="str">
        <f t="shared" si="269"/>
        <v>1+25,7194173320665i</v>
      </c>
      <c r="BA322">
        <f t="shared" si="294"/>
        <v>25.738850555162763</v>
      </c>
      <c r="BB322">
        <f t="shared" si="295"/>
        <v>1.5319347721339109</v>
      </c>
      <c r="BC322" s="41" t="str">
        <f t="shared" si="296"/>
        <v>-0,875202568178764+0,18984581473334i</v>
      </c>
      <c r="BD322">
        <f t="shared" si="297"/>
        <v>-0.95814277003021575</v>
      </c>
      <c r="BE322" s="43">
        <f t="shared" si="298"/>
        <v>167.76120943406818</v>
      </c>
      <c r="BF322" s="41" t="str">
        <f t="shared" si="299"/>
        <v>0,589340376728276+0,944790891234719i</v>
      </c>
      <c r="BG322" s="20">
        <f t="shared" si="300"/>
        <v>0.93404841145210749</v>
      </c>
      <c r="BH322" s="43">
        <f t="shared" si="301"/>
        <v>58.044966252969267</v>
      </c>
      <c r="BI322" s="41" t="str">
        <f t="shared" si="306"/>
        <v>0,586100712727898+2,60122265134752i</v>
      </c>
      <c r="BJ322" s="20">
        <f t="shared" si="302"/>
        <v>8.5186186321559436</v>
      </c>
      <c r="BK322" s="43">
        <f t="shared" si="307"/>
        <v>77.302308542129083</v>
      </c>
      <c r="BL322">
        <f t="shared" si="303"/>
        <v>0.93404841145210749</v>
      </c>
      <c r="BM322" s="43">
        <f t="shared" si="304"/>
        <v>58.044966252969267</v>
      </c>
    </row>
    <row r="323" spans="14:65" x14ac:dyDescent="0.25">
      <c r="N323" s="9">
        <v>5</v>
      </c>
      <c r="O323" s="34">
        <f t="shared" si="308"/>
        <v>11220.184543019639</v>
      </c>
      <c r="P323" s="33" t="str">
        <f t="shared" si="257"/>
        <v>32,2315671197498</v>
      </c>
      <c r="Q323" s="4" t="str">
        <f t="shared" si="258"/>
        <v>1+26,2934920593395i</v>
      </c>
      <c r="R323" s="4">
        <f t="shared" si="270"/>
        <v>26.312501300228931</v>
      </c>
      <c r="S323" s="4">
        <f t="shared" si="271"/>
        <v>1.5327824233652687</v>
      </c>
      <c r="T323" s="4" t="str">
        <f t="shared" si="259"/>
        <v>1+0,0317243243990451i</v>
      </c>
      <c r="U323" s="4">
        <f t="shared" si="272"/>
        <v>1.0005030898295997</v>
      </c>
      <c r="V323" s="4">
        <f t="shared" si="273"/>
        <v>3.1713688021413083E-2</v>
      </c>
      <c r="W323" t="str">
        <f t="shared" si="260"/>
        <v>1-0,187036833191649i</v>
      </c>
      <c r="X323" s="4">
        <f t="shared" si="274"/>
        <v>1.0173410327763059</v>
      </c>
      <c r="Y323" s="4">
        <f t="shared" si="275"/>
        <v>-0.18490047587014105</v>
      </c>
      <c r="Z323" t="str">
        <f t="shared" si="261"/>
        <v>0,997398914438442+0,242472109043206i</v>
      </c>
      <c r="AA323" s="4">
        <f t="shared" si="276"/>
        <v>1.0264488872743947</v>
      </c>
      <c r="AB323" s="4">
        <f t="shared" si="277"/>
        <v>0.2384782731769122</v>
      </c>
      <c r="AC323" s="47" t="str">
        <f t="shared" si="278"/>
        <v>-0,420679344614195-1,13952220931928i</v>
      </c>
      <c r="AD323" s="20">
        <f t="shared" si="279"/>
        <v>1.689339088227265</v>
      </c>
      <c r="AE323" s="43">
        <f t="shared" si="280"/>
        <v>-110.26271875016735</v>
      </c>
      <c r="AF323" t="str">
        <f t="shared" si="262"/>
        <v>77,9756878975879</v>
      </c>
      <c r="AG323" t="str">
        <f t="shared" si="263"/>
        <v>1+26,8723689027205i</v>
      </c>
      <c r="AH323">
        <f t="shared" si="281"/>
        <v>26.89096893836107</v>
      </c>
      <c r="AI323">
        <f t="shared" si="282"/>
        <v>1.5336005445521521</v>
      </c>
      <c r="AJ323" t="str">
        <f t="shared" si="264"/>
        <v>1+0,0317243243990451i</v>
      </c>
      <c r="AK323">
        <f t="shared" si="283"/>
        <v>1.0005030898295997</v>
      </c>
      <c r="AL323">
        <f t="shared" si="284"/>
        <v>3.1713688021413083E-2</v>
      </c>
      <c r="AM323" t="str">
        <f t="shared" si="265"/>
        <v>1-0,0790144547543302i</v>
      </c>
      <c r="AN323">
        <f t="shared" si="285"/>
        <v>1.0031167848561422</v>
      </c>
      <c r="AO323">
        <f t="shared" si="286"/>
        <v>-7.8850631433207294E-2</v>
      </c>
      <c r="AP323" s="41" t="str">
        <f t="shared" si="287"/>
        <v>-0,0289302813171708-2,91005525320546i</v>
      </c>
      <c r="AQ323">
        <f t="shared" si="288"/>
        <v>9.2784539061405518</v>
      </c>
      <c r="AR323" s="43">
        <f t="shared" si="289"/>
        <v>-90.569586578445879</v>
      </c>
      <c r="AS323" t="str">
        <f t="shared" si="266"/>
        <v>-0,0000166666666666667</v>
      </c>
      <c r="AT323" t="str">
        <f t="shared" si="267"/>
        <v>0,000482703220356136i</v>
      </c>
      <c r="AU323">
        <f t="shared" si="290"/>
        <v>4.8270322035613602E-4</v>
      </c>
      <c r="AV323">
        <f t="shared" si="291"/>
        <v>1.5707963267948966</v>
      </c>
      <c r="AW323" t="str">
        <f t="shared" si="268"/>
        <v>1+0,180658606325113i</v>
      </c>
      <c r="AX323">
        <f t="shared" si="292"/>
        <v>1.0161877444839276</v>
      </c>
      <c r="AY323">
        <f t="shared" si="293"/>
        <v>0.17873080206070457</v>
      </c>
      <c r="AZ323" t="str">
        <f t="shared" si="269"/>
        <v>1+26,3184995214478i</v>
      </c>
      <c r="BA323">
        <f t="shared" si="294"/>
        <v>26.3374907130586</v>
      </c>
      <c r="BB323">
        <f t="shared" si="295"/>
        <v>1.5328185088953599</v>
      </c>
      <c r="BC323" s="41" t="str">
        <f t="shared" si="296"/>
        <v>-0,873957589112985+0,192415731892519i</v>
      </c>
      <c r="BD323">
        <f t="shared" si="297"/>
        <v>-0.96462008040877412</v>
      </c>
      <c r="BE323" s="43">
        <f t="shared" si="298"/>
        <v>167.58351069217363</v>
      </c>
      <c r="BF323" s="41" t="str">
        <f t="shared" si="299"/>
        <v>0,586917905722602+0,914948758811375i</v>
      </c>
      <c r="BG323" s="20">
        <f t="shared" si="300"/>
        <v>0.72471900781849352</v>
      </c>
      <c r="BH323" s="43">
        <f t="shared" si="301"/>
        <v>57.320791942006288</v>
      </c>
      <c r="BI323" s="41" t="str">
        <f t="shared" si="306"/>
        <v>0,585224250305513+2,53769823202352i</v>
      </c>
      <c r="BJ323" s="20">
        <f t="shared" si="302"/>
        <v>8.3138338257317752</v>
      </c>
      <c r="BK323" s="43">
        <f t="shared" si="307"/>
        <v>77.013924113727754</v>
      </c>
      <c r="BL323">
        <f t="shared" si="303"/>
        <v>0.72471900781849352</v>
      </c>
      <c r="BM323" s="43">
        <f t="shared" si="304"/>
        <v>57.320791942006288</v>
      </c>
    </row>
    <row r="324" spans="14:65" x14ac:dyDescent="0.25">
      <c r="N324" s="9">
        <v>6</v>
      </c>
      <c r="O324" s="34">
        <f t="shared" si="308"/>
        <v>11481.536214968832</v>
      </c>
      <c r="P324" s="33" t="str">
        <f t="shared" si="257"/>
        <v>32,2315671197498</v>
      </c>
      <c r="Q324" s="4" t="str">
        <f t="shared" si="258"/>
        <v>1+26,9059461669117i</v>
      </c>
      <c r="R324" s="4">
        <f t="shared" si="270"/>
        <v>26.924523006670899</v>
      </c>
      <c r="S324" s="4">
        <f t="shared" si="271"/>
        <v>1.5336469202906831</v>
      </c>
      <c r="T324" s="4" t="str">
        <f t="shared" si="259"/>
        <v>1+0,0324632788423842i</v>
      </c>
      <c r="U324" s="4">
        <f t="shared" si="272"/>
        <v>1.0005267934809134</v>
      </c>
      <c r="V324" s="4">
        <f t="shared" si="273"/>
        <v>3.2451882082482439E-2</v>
      </c>
      <c r="W324" t="str">
        <f t="shared" si="260"/>
        <v>1-0,191393480703398i</v>
      </c>
      <c r="X324" s="4">
        <f t="shared" si="274"/>
        <v>1.018151002776976</v>
      </c>
      <c r="Y324" s="4">
        <f t="shared" si="275"/>
        <v>-0.18910653088738424</v>
      </c>
      <c r="Z324" t="str">
        <f t="shared" si="261"/>
        <v>0,997276329052569+0,248120010007448i</v>
      </c>
      <c r="AA324" s="4">
        <f t="shared" si="276"/>
        <v>1.0276787512908225</v>
      </c>
      <c r="AB324" s="4">
        <f t="shared" si="277"/>
        <v>0.24384672262216123</v>
      </c>
      <c r="AC324" s="47" t="str">
        <f t="shared" si="278"/>
        <v>-0,421740959736169-1,10915996177152i</v>
      </c>
      <c r="AD324" s="20">
        <f t="shared" si="279"/>
        <v>1.4863388646308247</v>
      </c>
      <c r="AE324" s="43">
        <f t="shared" si="280"/>
        <v>-110.81853406786489</v>
      </c>
      <c r="AF324" t="str">
        <f t="shared" si="262"/>
        <v>77,9756878975879</v>
      </c>
      <c r="AG324" t="str">
        <f t="shared" si="263"/>
        <v>1+27,4983067841371i</v>
      </c>
      <c r="AH324">
        <f t="shared" si="281"/>
        <v>27.516483714212477</v>
      </c>
      <c r="AI324">
        <f t="shared" si="282"/>
        <v>1.5344464696319533</v>
      </c>
      <c r="AJ324" t="str">
        <f t="shared" si="264"/>
        <v>1+0,0324632788423842i</v>
      </c>
      <c r="AK324">
        <f t="shared" si="283"/>
        <v>1.0005267934809134</v>
      </c>
      <c r="AL324">
        <f t="shared" si="284"/>
        <v>3.2451882082482439E-2</v>
      </c>
      <c r="AM324" t="str">
        <f t="shared" si="265"/>
        <v>1-0,0808549378389908i</v>
      </c>
      <c r="AN324">
        <f t="shared" si="285"/>
        <v>1.0032634354809045</v>
      </c>
      <c r="AO324">
        <f t="shared" si="286"/>
        <v>-8.0679428812077458E-2</v>
      </c>
      <c r="AP324" s="41" t="str">
        <f t="shared" si="287"/>
        <v>-0,0337856085453727-2,84432587009648i</v>
      </c>
      <c r="AQ324">
        <f t="shared" si="288"/>
        <v>9.0801997422841758</v>
      </c>
      <c r="AR324" s="43">
        <f t="shared" si="289"/>
        <v>-90.680541482535716</v>
      </c>
      <c r="AS324" t="str">
        <f t="shared" si="266"/>
        <v>-0,0000166666666666667</v>
      </c>
      <c r="AT324" t="str">
        <f t="shared" si="267"/>
        <v>0,000493946822741787i</v>
      </c>
      <c r="AU324">
        <f t="shared" si="290"/>
        <v>4.9394682274178702E-4</v>
      </c>
      <c r="AV324">
        <f t="shared" si="291"/>
        <v>1.5707963267948966</v>
      </c>
      <c r="AW324" t="str">
        <f t="shared" si="268"/>
        <v>1+0,184866685847695i</v>
      </c>
      <c r="AX324">
        <f t="shared" si="292"/>
        <v>1.01694429126492</v>
      </c>
      <c r="AY324">
        <f t="shared" si="293"/>
        <v>0.18280286069613758</v>
      </c>
      <c r="AZ324" t="str">
        <f t="shared" si="269"/>
        <v>1+26,9315361276419i</v>
      </c>
      <c r="BA324">
        <f t="shared" si="294"/>
        <v>26.950095328114902</v>
      </c>
      <c r="BB324">
        <f t="shared" si="295"/>
        <v>1.5336821867042136</v>
      </c>
      <c r="BC324" s="41" t="str">
        <f t="shared" si="296"/>
        <v>-0,872657726646043+0,1950671656189i</v>
      </c>
      <c r="BD324">
        <f t="shared" si="297"/>
        <v>-0.97136607181989576</v>
      </c>
      <c r="BE324" s="43">
        <f t="shared" si="298"/>
        <v>167.39968401173996</v>
      </c>
      <c r="BF324" s="41" t="str">
        <f t="shared" si="299"/>
        <v>0,584396197117623+0,885649197085217i</v>
      </c>
      <c r="BG324" s="20">
        <f t="shared" si="300"/>
        <v>0.51497279281092534</v>
      </c>
      <c r="BH324" s="43">
        <f t="shared" si="301"/>
        <v>56.581149943875076</v>
      </c>
      <c r="BI324" s="41" t="str">
        <f t="shared" si="306"/>
        <v>0,58431785792279+2,47553248474127i</v>
      </c>
      <c r="BJ324" s="20">
        <f t="shared" si="302"/>
        <v>8.1088336704642892</v>
      </c>
      <c r="BK324" s="43">
        <f t="shared" si="307"/>
        <v>76.719142529204262</v>
      </c>
      <c r="BL324">
        <f t="shared" si="303"/>
        <v>0.51497279281092534</v>
      </c>
      <c r="BM324" s="43">
        <f t="shared" si="304"/>
        <v>56.581149943875076</v>
      </c>
    </row>
    <row r="325" spans="14:65" x14ac:dyDescent="0.25">
      <c r="N325" s="9">
        <v>7</v>
      </c>
      <c r="O325" s="34">
        <f t="shared" si="308"/>
        <v>11748.975549395318</v>
      </c>
      <c r="P325" s="33" t="str">
        <f t="shared" si="257"/>
        <v>32,2315671197498</v>
      </c>
      <c r="Q325" s="4" t="str">
        <f t="shared" si="258"/>
        <v>1+27,5326661632841i</v>
      </c>
      <c r="R325" s="4">
        <f t="shared" si="270"/>
        <v>27.550820424423833</v>
      </c>
      <c r="S325" s="4">
        <f t="shared" si="271"/>
        <v>1.5344917925471899</v>
      </c>
      <c r="T325" s="4" t="str">
        <f t="shared" si="259"/>
        <v>1+0,0332194457458678i</v>
      </c>
      <c r="U325" s="4">
        <f t="shared" si="272"/>
        <v>1.0005516136490225</v>
      </c>
      <c r="V325" s="4">
        <f t="shared" si="273"/>
        <v>3.3207234261201805E-2</v>
      </c>
      <c r="W325" t="str">
        <f t="shared" si="260"/>
        <v>1-0,19585160757201i</v>
      </c>
      <c r="X325" s="4">
        <f t="shared" si="274"/>
        <v>1.0189984554397227</v>
      </c>
      <c r="Y325" s="4">
        <f t="shared" si="275"/>
        <v>-0.19340355747480736</v>
      </c>
      <c r="Z325" t="str">
        <f t="shared" si="261"/>
        <v>0,997147966395449+0,253899467485252i</v>
      </c>
      <c r="AA325" s="4">
        <f t="shared" si="276"/>
        <v>1.028965017129287</v>
      </c>
      <c r="AB325" s="4">
        <f t="shared" si="277"/>
        <v>0.24932747277381007</v>
      </c>
      <c r="AC325" s="47" t="str">
        <f t="shared" si="278"/>
        <v>-0,422662561139072-1,07940109711254i</v>
      </c>
      <c r="AD325" s="20">
        <f t="shared" si="279"/>
        <v>1.283185965307116</v>
      </c>
      <c r="AE325" s="43">
        <f t="shared" si="280"/>
        <v>-111.38388853067369</v>
      </c>
      <c r="AF325" t="str">
        <f t="shared" si="262"/>
        <v>77,9756878975879</v>
      </c>
      <c r="AG325" t="str">
        <f t="shared" si="263"/>
        <v>1+28,1388246317939i</v>
      </c>
      <c r="AH325">
        <f t="shared" si="281"/>
        <v>28.156588068493868</v>
      </c>
      <c r="AI325">
        <f t="shared" si="282"/>
        <v>1.535273189400471</v>
      </c>
      <c r="AJ325" t="str">
        <f t="shared" si="264"/>
        <v>1+0,0332194457458678i</v>
      </c>
      <c r="AK325">
        <f t="shared" si="283"/>
        <v>1.0005516136490225</v>
      </c>
      <c r="AL325">
        <f t="shared" si="284"/>
        <v>3.3207234261201805E-2</v>
      </c>
      <c r="AM325" t="str">
        <f t="shared" si="265"/>
        <v>1-0,0827382912819354i</v>
      </c>
      <c r="AN325">
        <f t="shared" si="285"/>
        <v>1.0034169745645398</v>
      </c>
      <c r="AO325">
        <f t="shared" si="286"/>
        <v>-8.255026454201847E-2</v>
      </c>
      <c r="AP325" s="41" t="str">
        <f t="shared" si="287"/>
        <v>-0,0384229743218771-2,78008870829405i</v>
      </c>
      <c r="AQ325">
        <f t="shared" si="288"/>
        <v>8.8820025589732516</v>
      </c>
      <c r="AR325" s="43">
        <f t="shared" si="289"/>
        <v>-90.791821535713083</v>
      </c>
      <c r="AS325" t="str">
        <f t="shared" si="266"/>
        <v>-0,0000166666666666667</v>
      </c>
      <c r="AT325" t="str">
        <f t="shared" si="267"/>
        <v>0,000505452322271015i</v>
      </c>
      <c r="AU325">
        <f t="shared" si="290"/>
        <v>5.0545232227101498E-4</v>
      </c>
      <c r="AV325">
        <f t="shared" si="291"/>
        <v>1.5707963267948966</v>
      </c>
      <c r="AW325" t="str">
        <f t="shared" si="268"/>
        <v>1+0,189172784134115i</v>
      </c>
      <c r="AX325">
        <f t="shared" si="292"/>
        <v>1.0177358902274463</v>
      </c>
      <c r="AY325">
        <f t="shared" si="293"/>
        <v>0.18696343170474339</v>
      </c>
      <c r="AZ325" t="str">
        <f t="shared" si="269"/>
        <v>1+27,5588521907719i</v>
      </c>
      <c r="BA325">
        <f t="shared" si="294"/>
        <v>27.576989213342582</v>
      </c>
      <c r="BB325">
        <f t="shared" si="295"/>
        <v>1.5345262583369268</v>
      </c>
      <c r="BC325" s="41" t="str">
        <f t="shared" si="296"/>
        <v>-0,871300741388522+0,19780015320101i</v>
      </c>
      <c r="BD325">
        <f t="shared" si="297"/>
        <v>-0.9783937490071305</v>
      </c>
      <c r="BE325" s="43">
        <f t="shared" si="298"/>
        <v>167.20966259474361</v>
      </c>
      <c r="BF325" s="41" t="str">
        <f t="shared" si="299"/>
        <v>0,581771905251844+0,856880256824101i</v>
      </c>
      <c r="BG325" s="20">
        <f t="shared" si="300"/>
        <v>0.30479221629998882</v>
      </c>
      <c r="BH325" s="43">
        <f t="shared" si="301"/>
        <v>55.825774064069911</v>
      </c>
      <c r="BI325" s="41" t="str">
        <f t="shared" si="306"/>
        <v>0,583379938425965+2,41469328245516i</v>
      </c>
      <c r="BJ325" s="20">
        <f t="shared" si="302"/>
        <v>7.9036088099661272</v>
      </c>
      <c r="BK325" s="43">
        <f t="shared" si="307"/>
        <v>76.417841059030522</v>
      </c>
      <c r="BL325">
        <f t="shared" si="303"/>
        <v>0.30479221629998882</v>
      </c>
      <c r="BM325" s="43">
        <f t="shared" si="304"/>
        <v>55.825774064069911</v>
      </c>
    </row>
    <row r="326" spans="14:65" x14ac:dyDescent="0.25">
      <c r="N326" s="9">
        <v>8</v>
      </c>
      <c r="O326" s="34">
        <f t="shared" si="308"/>
        <v>12022.644346174151</v>
      </c>
      <c r="P326" s="33" t="str">
        <f t="shared" si="257"/>
        <v>32,2315671197498</v>
      </c>
      <c r="Q326" s="4" t="str">
        <f t="shared" si="258"/>
        <v>1+28,173984343694i</v>
      </c>
      <c r="R326" s="4">
        <f t="shared" si="270"/>
        <v>28.191725626479744</v>
      </c>
      <c r="S326" s="4">
        <f t="shared" si="271"/>
        <v>1.5353174832698673</v>
      </c>
      <c r="T326" s="4" t="str">
        <f t="shared" si="259"/>
        <v>1+0,0339932260391972i</v>
      </c>
      <c r="U326" s="4">
        <f t="shared" si="272"/>
        <v>1.0005776028957234</v>
      </c>
      <c r="V326" s="4">
        <f t="shared" si="273"/>
        <v>3.3980141605552489E-2</v>
      </c>
      <c r="W326" t="str">
        <f t="shared" si="260"/>
        <v>1-0,200413577555358i</v>
      </c>
      <c r="X326" s="4">
        <f t="shared" si="274"/>
        <v>1.0198850925807954</v>
      </c>
      <c r="Y326" s="4">
        <f t="shared" si="275"/>
        <v>-0.19779319892934275</v>
      </c>
      <c r="Z326" t="str">
        <f t="shared" si="261"/>
        <v>0,997013554192674+0,259813545821474i</v>
      </c>
      <c r="AA326" s="4">
        <f t="shared" si="276"/>
        <v>1.0303101988412204</v>
      </c>
      <c r="AB326" s="4">
        <f t="shared" si="277"/>
        <v>0.25492229585092624</v>
      </c>
      <c r="AC326" s="47" t="str">
        <f t="shared" si="278"/>
        <v>-0,42344679153959-1,05023173176673i</v>
      </c>
      <c r="AD326" s="20">
        <f t="shared" si="279"/>
        <v>1.0798756805169658</v>
      </c>
      <c r="AE326" s="43">
        <f t="shared" si="280"/>
        <v>-111.95898047384196</v>
      </c>
      <c r="AF326" t="str">
        <f t="shared" si="262"/>
        <v>77,9756878975879</v>
      </c>
      <c r="AG326" t="str">
        <f t="shared" si="263"/>
        <v>1+28,7942620567317i</v>
      </c>
      <c r="AH326">
        <f t="shared" si="281"/>
        <v>28.81162139470354</v>
      </c>
      <c r="AI326">
        <f t="shared" si="282"/>
        <v>1.5360811376726116</v>
      </c>
      <c r="AJ326" t="str">
        <f t="shared" si="264"/>
        <v>1+0,0339932260391972i</v>
      </c>
      <c r="AK326">
        <f t="shared" si="283"/>
        <v>1.0005776028957234</v>
      </c>
      <c r="AL326">
        <f t="shared" si="284"/>
        <v>3.3980141605552489E-2</v>
      </c>
      <c r="AM326" t="str">
        <f t="shared" si="265"/>
        <v>1-0,0846655136620883i</v>
      </c>
      <c r="AN326">
        <f t="shared" si="285"/>
        <v>1.0035777245453714</v>
      </c>
      <c r="AO326">
        <f t="shared" si="286"/>
        <v>-8.4464078151925956E-2</v>
      </c>
      <c r="AP326" s="41" t="str">
        <f t="shared" si="287"/>
        <v>-0,042852138970098-2,71731076554287i</v>
      </c>
      <c r="AQ326">
        <f t="shared" si="288"/>
        <v>8.6838661206144181</v>
      </c>
      <c r="AR326" s="43">
        <f t="shared" si="289"/>
        <v>-90.903482675608061</v>
      </c>
      <c r="AS326" t="str">
        <f t="shared" si="266"/>
        <v>-0,0000166666666666667</v>
      </c>
      <c r="AT326" t="str">
        <f t="shared" si="267"/>
        <v>0,000517225819311963i</v>
      </c>
      <c r="AU326">
        <f t="shared" si="290"/>
        <v>5.1722581931196296E-4</v>
      </c>
      <c r="AV326">
        <f t="shared" si="291"/>
        <v>1.5707963267948966</v>
      </c>
      <c r="AW326" t="str">
        <f t="shared" si="268"/>
        <v>1+0,193579184334679i</v>
      </c>
      <c r="AX326">
        <f t="shared" si="292"/>
        <v>1.0185641367178013</v>
      </c>
      <c r="AY326">
        <f t="shared" si="293"/>
        <v>0.19121414462767991</v>
      </c>
      <c r="AZ326" t="str">
        <f t="shared" si="269"/>
        <v>1+28,200780322118i</v>
      </c>
      <c r="BA326">
        <f t="shared" si="294"/>
        <v>28.218504757983858</v>
      </c>
      <c r="BB326">
        <f t="shared" si="295"/>
        <v>1.5353511665177872</v>
      </c>
      <c r="BC326" s="41" t="str">
        <f t="shared" si="296"/>
        <v>-0,869884319291678+0,200614688575664i</v>
      </c>
      <c r="BD326">
        <f t="shared" si="297"/>
        <v>-0.9857165945985229</v>
      </c>
      <c r="BE326" s="43">
        <f t="shared" si="298"/>
        <v>167.01337844158664</v>
      </c>
      <c r="BF326" s="41" t="str">
        <f t="shared" si="299"/>
        <v>0,579041635815324+0,828630468873343i</v>
      </c>
      <c r="BG326" s="20">
        <f t="shared" si="300"/>
        <v>9.4159085918442478E-2</v>
      </c>
      <c r="BH326" s="43">
        <f t="shared" si="301"/>
        <v>55.054397967744691</v>
      </c>
      <c r="BI326" s="41" t="str">
        <f t="shared" si="306"/>
        <v>0,582408856730878+2,35514925707392i</v>
      </c>
      <c r="BJ326" s="20">
        <f t="shared" si="302"/>
        <v>7.6981495260158948</v>
      </c>
      <c r="BK326" s="43">
        <f t="shared" si="307"/>
        <v>76.109895765978578</v>
      </c>
      <c r="BL326">
        <f t="shared" si="303"/>
        <v>9.4159085918442478E-2</v>
      </c>
      <c r="BM326" s="43">
        <f t="shared" si="304"/>
        <v>55.054397967744691</v>
      </c>
    </row>
    <row r="327" spans="14:65" x14ac:dyDescent="0.25">
      <c r="N327" s="9">
        <v>9</v>
      </c>
      <c r="O327" s="34">
        <f t="shared" si="308"/>
        <v>12302.687708123816</v>
      </c>
      <c r="P327" s="33" t="str">
        <f t="shared" si="257"/>
        <v>32,2315671197498</v>
      </c>
      <c r="Q327" s="4" t="str">
        <f t="shared" si="258"/>
        <v>1+28,8302407435297i</v>
      </c>
      <c r="R327" s="4">
        <f t="shared" si="270"/>
        <v>28.847578430951188</v>
      </c>
      <c r="S327" s="4">
        <f t="shared" si="271"/>
        <v>1.536124425744877</v>
      </c>
      <c r="T327" s="4" t="str">
        <f t="shared" si="259"/>
        <v>1+0,0347850299909262i</v>
      </c>
      <c r="U327" s="4">
        <f t="shared" si="272"/>
        <v>1.0006048162543841</v>
      </c>
      <c r="V327" s="4">
        <f t="shared" si="273"/>
        <v>3.4771010225337351E-2</v>
      </c>
      <c r="W327" t="str">
        <f t="shared" si="260"/>
        <v>1-0,205081809470313i</v>
      </c>
      <c r="X327" s="4">
        <f t="shared" si="274"/>
        <v>1.0208126902500858</v>
      </c>
      <c r="Y327" s="4">
        <f t="shared" si="275"/>
        <v>-0.20227710570316629</v>
      </c>
      <c r="Z327" t="str">
        <f t="shared" si="261"/>
        <v>0,996872807337942+0,265865380738728i</v>
      </c>
      <c r="AA327" s="4">
        <f t="shared" si="276"/>
        <v>1.0317169159634723</v>
      </c>
      <c r="AB327" s="4">
        <f t="shared" si="277"/>
        <v>0.26063295273694054</v>
      </c>
      <c r="AC327" s="47" t="str">
        <f t="shared" si="278"/>
        <v>-0,424096066997057-1,02163834522625i</v>
      </c>
      <c r="AD327" s="20">
        <f t="shared" si="279"/>
        <v>0.87640313929245184</v>
      </c>
      <c r="AE327" s="43">
        <f t="shared" si="280"/>
        <v>-112.54400690959295</v>
      </c>
      <c r="AF327" t="str">
        <f t="shared" si="262"/>
        <v>77,9756878975879</v>
      </c>
      <c r="AG327" t="str">
        <f t="shared" si="263"/>
        <v>1+29,4649665805492i</v>
      </c>
      <c r="AH327">
        <f t="shared" si="281"/>
        <v>29.48193100176583</v>
      </c>
      <c r="AI327">
        <f t="shared" si="282"/>
        <v>1.536870738611531</v>
      </c>
      <c r="AJ327" t="str">
        <f t="shared" si="264"/>
        <v>1+0,0347850299909262i</v>
      </c>
      <c r="AK327">
        <f t="shared" si="283"/>
        <v>1.0006048162543841</v>
      </c>
      <c r="AL327">
        <f t="shared" si="284"/>
        <v>3.4771010225337351E-2</v>
      </c>
      <c r="AM327" t="str">
        <f t="shared" si="265"/>
        <v>1-0,0866376268182653i</v>
      </c>
      <c r="AN327">
        <f t="shared" si="285"/>
        <v>1.0037460228467663</v>
      </c>
      <c r="AO327">
        <f t="shared" si="286"/>
        <v>-8.6421828262385994E-2</v>
      </c>
      <c r="AP327" s="41" t="str">
        <f t="shared" si="287"/>
        <v>-0,0470824278752574-2,65595974301247i</v>
      </c>
      <c r="AQ327">
        <f t="shared" si="288"/>
        <v>8.4857943151537114</v>
      </c>
      <c r="AR327" s="43">
        <f t="shared" si="289"/>
        <v>-91.015580861515318</v>
      </c>
      <c r="AS327" t="str">
        <f t="shared" si="266"/>
        <v>-0,0000166666666666667</v>
      </c>
      <c r="AT327" t="str">
        <f t="shared" si="267"/>
        <v>0,000529273556328602i</v>
      </c>
      <c r="AU327">
        <f t="shared" si="290"/>
        <v>5.2927355632860203E-4</v>
      </c>
      <c r="AV327">
        <f t="shared" si="291"/>
        <v>1.5707963267948966</v>
      </c>
      <c r="AW327" t="str">
        <f t="shared" si="268"/>
        <v>1+0,198088222781101i</v>
      </c>
      <c r="AX327">
        <f t="shared" si="292"/>
        <v>1.0194306960282171</v>
      </c>
      <c r="AY327">
        <f t="shared" si="293"/>
        <v>0.19555663851766431</v>
      </c>
      <c r="AZ327" t="str">
        <f t="shared" si="269"/>
        <v>1+28,8576608804723i</v>
      </c>
      <c r="BA327">
        <f t="shared" si="294"/>
        <v>28.87498210375794</v>
      </c>
      <c r="BB327">
        <f t="shared" si="295"/>
        <v>1.5361573441308416</v>
      </c>
      <c r="BC327" s="41" t="str">
        <f t="shared" si="296"/>
        <v>-0,868406070745462+0,203510717397869i</v>
      </c>
      <c r="BD327">
        <f t="shared" si="297"/>
        <v>-0.9933485869411639</v>
      </c>
      <c r="BE327" s="43">
        <f t="shared" si="298"/>
        <v>166.81076244389519</v>
      </c>
      <c r="BF327" s="41" t="str">
        <f t="shared" si="299"/>
        <v>0,576201951717684+0,800888846260638i</v>
      </c>
      <c r="BG327" s="20">
        <f t="shared" si="300"/>
        <v>-0.11694544764871355</v>
      </c>
      <c r="BH327" s="43">
        <f t="shared" si="301"/>
        <v>54.266755534302249</v>
      </c>
      <c r="BI327" s="41" t="str">
        <f t="shared" si="306"/>
        <v>0,581402938872636+2,29686978581386i</v>
      </c>
      <c r="BJ327" s="20">
        <f t="shared" si="302"/>
        <v>7.4924457282125498</v>
      </c>
      <c r="BK327" s="43">
        <f t="shared" si="307"/>
        <v>75.795181582379868</v>
      </c>
      <c r="BL327">
        <f t="shared" si="303"/>
        <v>-0.11694544764871355</v>
      </c>
      <c r="BM327" s="43">
        <f t="shared" si="304"/>
        <v>54.266755534302249</v>
      </c>
    </row>
    <row r="328" spans="14:65" x14ac:dyDescent="0.25">
      <c r="N328" s="9">
        <v>10</v>
      </c>
      <c r="O328" s="34">
        <f t="shared" si="308"/>
        <v>12589.254117941671</v>
      </c>
      <c r="P328" s="33" t="str">
        <f t="shared" si="257"/>
        <v>32,2315671197498</v>
      </c>
      <c r="Q328" s="4" t="str">
        <f t="shared" si="258"/>
        <v>1+29,501783318621i</v>
      </c>
      <c r="R328" s="4">
        <f t="shared" si="270"/>
        <v>29.518726581254558</v>
      </c>
      <c r="S328" s="4">
        <f t="shared" si="271"/>
        <v>1.5369130436178344</v>
      </c>
      <c r="T328" s="4" t="str">
        <f t="shared" si="259"/>
        <v>1+0,0355952774259906i</v>
      </c>
      <c r="U328" s="4">
        <f t="shared" si="272"/>
        <v>1.0006333113458861</v>
      </c>
      <c r="V328" s="4">
        <f t="shared" si="273"/>
        <v>3.5580255489968876E-2</v>
      </c>
      <c r="W328" t="str">
        <f t="shared" si="260"/>
        <v>1-0,209858778475228i</v>
      </c>
      <c r="X328" s="4">
        <f t="shared" si="274"/>
        <v>1.0217831016918977</v>
      </c>
      <c r="Y328" s="4">
        <f t="shared" si="275"/>
        <v>-0.20685693367459751</v>
      </c>
      <c r="Z328" t="str">
        <f t="shared" si="261"/>
        <v>0,996725427288303+0,272058180999995i</v>
      </c>
      <c r="AA328" s="4">
        <f t="shared" si="276"/>
        <v>1.0331878973604347</v>
      </c>
      <c r="AB328" s="4">
        <f t="shared" si="277"/>
        <v>0.26646118979953298</v>
      </c>
      <c r="AC328" s="47" t="str">
        <f t="shared" si="278"/>
        <v>-0,424612586647484-0,993607778732289i</v>
      </c>
      <c r="AD328" s="20">
        <f t="shared" si="279"/>
        <v>0.67276331319448435</v>
      </c>
      <c r="AE328" s="43">
        <f t="shared" si="280"/>
        <v>-113.139163246455</v>
      </c>
      <c r="AF328" t="str">
        <f t="shared" si="262"/>
        <v>77,9756878975879</v>
      </c>
      <c r="AG328" t="str">
        <f t="shared" si="263"/>
        <v>1+30,1512938196625i</v>
      </c>
      <c r="AH328">
        <f t="shared" si="281"/>
        <v>30.167872298185333</v>
      </c>
      <c r="AI328">
        <f t="shared" si="282"/>
        <v>1.5376424069335104</v>
      </c>
      <c r="AJ328" t="str">
        <f t="shared" si="264"/>
        <v>1+0,0355952774259906i</v>
      </c>
      <c r="AK328">
        <f t="shared" si="283"/>
        <v>1.0006333113458861</v>
      </c>
      <c r="AL328">
        <f t="shared" si="284"/>
        <v>3.5580255489968876E-2</v>
      </c>
      <c r="AM328" t="str">
        <f t="shared" si="265"/>
        <v>1-0,0886556763909659i</v>
      </c>
      <c r="AN328">
        <f t="shared" si="285"/>
        <v>1.003922222563252</v>
      </c>
      <c r="AO328">
        <f t="shared" si="286"/>
        <v>-8.8424492835995891E-2</v>
      </c>
      <c r="AP328" s="41" t="str">
        <f t="shared" si="287"/>
        <v>-0,0511227506787092-2,5960040328313i</v>
      </c>
      <c r="AQ328">
        <f t="shared" si="288"/>
        <v>8.2877911617848596</v>
      </c>
      <c r="AR328" s="43">
        <f t="shared" si="289"/>
        <v>-91.128172089142566</v>
      </c>
      <c r="AS328" t="str">
        <f t="shared" si="266"/>
        <v>-0,0000166666666666667</v>
      </c>
      <c r="AT328" t="str">
        <f t="shared" si="267"/>
        <v>0,000541601921190572i</v>
      </c>
      <c r="AU328">
        <f t="shared" si="290"/>
        <v>5.4160192119057202E-4</v>
      </c>
      <c r="AV328">
        <f t="shared" si="291"/>
        <v>1.5707963267948966</v>
      </c>
      <c r="AW328" t="str">
        <f t="shared" si="268"/>
        <v>1+0,20270229022525i</v>
      </c>
      <c r="AX328">
        <f t="shared" si="292"/>
        <v>1.0203373062191547</v>
      </c>
      <c r="AY328">
        <f t="shared" si="293"/>
        <v>0.19999256040784544</v>
      </c>
      <c r="AZ328" t="str">
        <f t="shared" si="269"/>
        <v>1+29,5298421526018i</v>
      </c>
      <c r="BA328">
        <f t="shared" si="294"/>
        <v>29.546769325216893</v>
      </c>
      <c r="BB328">
        <f t="shared" si="295"/>
        <v>1.5369452144281144</v>
      </c>
      <c r="BC328" s="41" t="str">
        <f t="shared" si="296"/>
        <v>-0,866863529837487+0,206488131869229i</v>
      </c>
      <c r="BD328">
        <f t="shared" si="297"/>
        <v>-1.0013042180660012</v>
      </c>
      <c r="BE328" s="43">
        <f t="shared" si="298"/>
        <v>166.60174448417561</v>
      </c>
      <c r="BF328" s="41" t="str">
        <f t="shared" si="299"/>
        <v>0,573249379715828+0,773644886560857i</v>
      </c>
      <c r="BG328" s="20">
        <f t="shared" si="300"/>
        <v>-0.32854090487151788</v>
      </c>
      <c r="BH328" s="43">
        <f t="shared" si="301"/>
        <v>53.462581237720642</v>
      </c>
      <c r="BI328" s="41" t="str">
        <f t="shared" si="306"/>
        <v>0,580360471172668+2,23982497808883i</v>
      </c>
      <c r="BJ328" s="20">
        <f t="shared" si="302"/>
        <v>7.2864869437188595</v>
      </c>
      <c r="BK328" s="43">
        <f t="shared" si="307"/>
        <v>75.473572395033031</v>
      </c>
      <c r="BL328">
        <f t="shared" si="303"/>
        <v>-0.32854090487151788</v>
      </c>
      <c r="BM328" s="43">
        <f t="shared" si="304"/>
        <v>53.462581237720642</v>
      </c>
    </row>
    <row r="329" spans="14:65" x14ac:dyDescent="0.25">
      <c r="N329" s="9">
        <v>11</v>
      </c>
      <c r="O329" s="34">
        <f t="shared" si="308"/>
        <v>12882.49551693136</v>
      </c>
      <c r="P329" s="33" t="str">
        <f t="shared" si="257"/>
        <v>32,2315671197498</v>
      </c>
      <c r="Q329" s="4" t="str">
        <f t="shared" si="258"/>
        <v>1+30,1889681297302i</v>
      </c>
      <c r="R329" s="4">
        <f t="shared" si="270"/>
        <v>30.205525930495988</v>
      </c>
      <c r="S329" s="4">
        <f t="shared" si="271"/>
        <v>1.5376837510984864</v>
      </c>
      <c r="T329" s="4" t="str">
        <f t="shared" si="259"/>
        <v>1+0,0364243979483055i</v>
      </c>
      <c r="U329" s="4">
        <f t="shared" si="272"/>
        <v>1.0006631484999817</v>
      </c>
      <c r="V329" s="4">
        <f t="shared" si="273"/>
        <v>3.6408302229921634E-2</v>
      </c>
      <c r="W329" t="str">
        <f t="shared" si="260"/>
        <v>1-0,2147470173823i</v>
      </c>
      <c r="X329" s="4">
        <f t="shared" si="274"/>
        <v>1.0227982603986936</v>
      </c>
      <c r="Y329" s="4">
        <f t="shared" si="275"/>
        <v>-0.21153434227951617</v>
      </c>
      <c r="Z329" t="str">
        <f t="shared" si="261"/>
        <v>0,996571101430914+0,278395230109944i</v>
      </c>
      <c r="AA329" s="4">
        <f t="shared" si="276"/>
        <v>1.0347259851551007</v>
      </c>
      <c r="AB329" s="4">
        <f t="shared" si="277"/>
        <v>0.27240873551616829</v>
      </c>
      <c r="AC329" s="47" t="str">
        <f t="shared" si="278"/>
        <v>-0,424998342334394-0,966127234075618i</v>
      </c>
      <c r="AD329" s="20">
        <f t="shared" si="279"/>
        <v>0.46895102076943945</v>
      </c>
      <c r="AE329" s="43">
        <f t="shared" si="280"/>
        <v>-113.74464298904095</v>
      </c>
      <c r="AF329" t="str">
        <f t="shared" si="262"/>
        <v>77,9756878975879</v>
      </c>
      <c r="AG329" t="str">
        <f t="shared" si="263"/>
        <v>1+30,8536076738587i</v>
      </c>
      <c r="AH329">
        <f t="shared" si="281"/>
        <v>30.869808980497307</v>
      </c>
      <c r="AI329">
        <f t="shared" si="282"/>
        <v>1.5383965481091528</v>
      </c>
      <c r="AJ329" t="str">
        <f t="shared" si="264"/>
        <v>1+0,0364243979483055i</v>
      </c>
      <c r="AK329">
        <f t="shared" si="283"/>
        <v>1.0006631484999817</v>
      </c>
      <c r="AL329">
        <f t="shared" si="284"/>
        <v>3.6408302229921634E-2</v>
      </c>
      <c r="AM329" t="str">
        <f t="shared" si="265"/>
        <v>1-0,0907207323767859i</v>
      </c>
      <c r="AN329">
        <f t="shared" si="285"/>
        <v>1.004106693177065</v>
      </c>
      <c r="AO329">
        <f t="shared" si="286"/>
        <v>-9.0473069420255681E-2</v>
      </c>
      <c r="AP329" s="41" t="str">
        <f t="shared" si="287"/>
        <v>-0,0549816196417195-2,53741270567931i</v>
      </c>
      <c r="AQ329">
        <f t="shared" si="288"/>
        <v>8.0898608188872583</v>
      </c>
      <c r="AR329" s="43">
        <f t="shared" si="289"/>
        <v>-91.241312404512456</v>
      </c>
      <c r="AS329" t="str">
        <f t="shared" si="266"/>
        <v>-0,0000166666666666667</v>
      </c>
      <c r="AT329" t="str">
        <f t="shared" si="267"/>
        <v>0,000554217450560106i</v>
      </c>
      <c r="AU329">
        <f t="shared" si="290"/>
        <v>5.5421745056010601E-4</v>
      </c>
      <c r="AV329">
        <f t="shared" si="291"/>
        <v>1.5707963267948966</v>
      </c>
      <c r="AW329" t="str">
        <f t="shared" si="268"/>
        <v>1+0,207423833106758i</v>
      </c>
      <c r="AX329">
        <f t="shared" si="292"/>
        <v>1.0212857810332523</v>
      </c>
      <c r="AY329">
        <f t="shared" si="293"/>
        <v>0.20452356365092847</v>
      </c>
      <c r="AZ329" t="str">
        <f t="shared" si="269"/>
        <v>1+30,2176805379143i</v>
      </c>
      <c r="BA329">
        <f t="shared" si="294"/>
        <v>30.234222614306532</v>
      </c>
      <c r="BB329">
        <f t="shared" si="295"/>
        <v>1.5377151912341318</v>
      </c>
      <c r="BC329" s="41" t="str">
        <f t="shared" si="296"/>
        <v>-0,865254153793825+0,209546765320442i</v>
      </c>
      <c r="BD329">
        <f t="shared" si="297"/>
        <v>-1.0095985117468578</v>
      </c>
      <c r="BE329" s="43">
        <f t="shared" si="298"/>
        <v>166.38625354269462</v>
      </c>
      <c r="BF329" s="41" t="str">
        <f t="shared" si="299"/>
        <v>0,570180417848856+0,746888574474545i</v>
      </c>
      <c r="BG329" s="20">
        <f t="shared" si="300"/>
        <v>-0.54064749097741838</v>
      </c>
      <c r="BH329" s="43">
        <f t="shared" si="301"/>
        <v>52.641610553653628</v>
      </c>
      <c r="BI329" s="41" t="str">
        <f t="shared" si="306"/>
        <v>0,5792796995354+2,18398566293025i</v>
      </c>
      <c r="BJ329" s="20">
        <f t="shared" si="302"/>
        <v>7.0802623071404049</v>
      </c>
      <c r="BK329" s="43">
        <f t="shared" si="307"/>
        <v>75.144941138182133</v>
      </c>
      <c r="BL329">
        <f t="shared" si="303"/>
        <v>-0.54064749097741838</v>
      </c>
      <c r="BM329" s="43">
        <f t="shared" si="304"/>
        <v>52.641610553653628</v>
      </c>
    </row>
    <row r="330" spans="14:65" x14ac:dyDescent="0.25">
      <c r="N330" s="9">
        <v>12</v>
      </c>
      <c r="O330" s="34">
        <f t="shared" si="308"/>
        <v>13182.567385564091</v>
      </c>
      <c r="P330" s="33" t="str">
        <f t="shared" si="257"/>
        <v>32,2315671197498</v>
      </c>
      <c r="Q330" s="4" t="str">
        <f t="shared" si="258"/>
        <v>1+30,8921595313399i</v>
      </c>
      <c r="R330" s="4">
        <f t="shared" si="270"/>
        <v>30.908340630156037</v>
      </c>
      <c r="S330" s="4">
        <f t="shared" si="271"/>
        <v>1.5384369531617073</v>
      </c>
      <c r="T330" s="4" t="str">
        <f t="shared" si="259"/>
        <v>1+0,0372728311685465i</v>
      </c>
      <c r="U330" s="4">
        <f t="shared" si="272"/>
        <v>1.0006943908823107</v>
      </c>
      <c r="V330" s="4">
        <f t="shared" si="273"/>
        <v>3.7255584941866211E-2</v>
      </c>
      <c r="W330" t="str">
        <f t="shared" si="260"/>
        <v>1-0,219749118000501i</v>
      </c>
      <c r="X330" s="4">
        <f t="shared" si="274"/>
        <v>1.023860183258436</v>
      </c>
      <c r="Y330" s="4">
        <f t="shared" si="275"/>
        <v>-0.21631099249675681</v>
      </c>
      <c r="Z330" t="str">
        <f t="shared" si="261"/>
        <v>0,996409502419939+0,284879888055894i</v>
      </c>
      <c r="AA330" s="4">
        <f t="shared" si="276"/>
        <v>1.0363341387465188</v>
      </c>
      <c r="AB330" s="4">
        <f t="shared" si="277"/>
        <v>0.27847729690064471</v>
      </c>
      <c r="AC330" s="47" t="str">
        <f t="shared" si="278"/>
        <v>-0,425255128170674-0,939184272511795i</v>
      </c>
      <c r="AD330" s="20">
        <f t="shared" si="279"/>
        <v>0.26496093277179605</v>
      </c>
      <c r="AE330" s="43">
        <f t="shared" si="280"/>
        <v>-114.36063741763995</v>
      </c>
      <c r="AF330" t="str">
        <f t="shared" si="262"/>
        <v>77,9756878975879</v>
      </c>
      <c r="AG330" t="str">
        <f t="shared" si="263"/>
        <v>1+31,5722805192393i</v>
      </c>
      <c r="AH330">
        <f t="shared" si="281"/>
        <v>31.588113226109872</v>
      </c>
      <c r="AI330">
        <f t="shared" si="282"/>
        <v>1.5391335585609147</v>
      </c>
      <c r="AJ330" t="str">
        <f t="shared" si="264"/>
        <v>1+0,0372728311685465i</v>
      </c>
      <c r="AK330">
        <f t="shared" si="283"/>
        <v>1.0006943908823107</v>
      </c>
      <c r="AL330">
        <f t="shared" si="284"/>
        <v>3.7255584941866211E-2</v>
      </c>
      <c r="AM330" t="str">
        <f t="shared" si="265"/>
        <v>1-0,0928338896957427i</v>
      </c>
      <c r="AN330">
        <f t="shared" si="285"/>
        <v>1.0042998213063872</v>
      </c>
      <c r="AO330">
        <f t="shared" si="286"/>
        <v>-9.256857538198357E-2</v>
      </c>
      <c r="AP330" s="41" t="str">
        <f t="shared" si="287"/>
        <v>-0,0586671672131626-2,48015549845318i</v>
      </c>
      <c r="AQ330">
        <f t="shared" si="288"/>
        <v>7.8920075922076531</v>
      </c>
      <c r="AR330" s="43">
        <f t="shared" si="289"/>
        <v>-91.355057916958145</v>
      </c>
      <c r="AS330" t="str">
        <f t="shared" si="266"/>
        <v>-0,0000166666666666667</v>
      </c>
      <c r="AT330" t="str">
        <f t="shared" si="267"/>
        <v>0,000567126833357862i</v>
      </c>
      <c r="AU330">
        <f t="shared" si="290"/>
        <v>5.6712683335786204E-4</v>
      </c>
      <c r="AV330">
        <f t="shared" si="291"/>
        <v>1.5707963267948966</v>
      </c>
      <c r="AW330" t="str">
        <f t="shared" si="268"/>
        <v>1+0,212255354850158i</v>
      </c>
      <c r="AX330">
        <f t="shared" si="292"/>
        <v>1.0222780129018556</v>
      </c>
      <c r="AY330">
        <f t="shared" si="293"/>
        <v>0.20915130612210775</v>
      </c>
      <c r="AZ330" t="str">
        <f t="shared" si="269"/>
        <v>1+30,9215407374262i</v>
      </c>
      <c r="BA330">
        <f t="shared" si="294"/>
        <v>30.937706469231163</v>
      </c>
      <c r="BB330">
        <f t="shared" si="295"/>
        <v>1.5384676791467671</v>
      </c>
      <c r="BC330" s="41" t="str">
        <f t="shared" si="296"/>
        <v>-0,863575322623915+0,212686386544487i</v>
      </c>
      <c r="BD330">
        <f t="shared" si="297"/>
        <v>-1.0182470416135294</v>
      </c>
      <c r="BE330" s="43">
        <f t="shared" si="298"/>
        <v>166.16421781195123</v>
      </c>
      <c r="BF330" s="41" t="str">
        <f t="shared" si="299"/>
        <v>0,566991543727411+0,720610384567547i</v>
      </c>
      <c r="BG330" s="20">
        <f t="shared" si="300"/>
        <v>-0.75328610884173319</v>
      </c>
      <c r="BH330" s="43">
        <f t="shared" si="301"/>
        <v>51.803580394311282</v>
      </c>
      <c r="BI330" s="41" t="str">
        <f t="shared" si="306"/>
        <v>0,578158828887986+2,12932337693081i</v>
      </c>
      <c r="BJ330" s="20">
        <f t="shared" si="302"/>
        <v>6.8737605505941097</v>
      </c>
      <c r="BK330" s="43">
        <f t="shared" si="307"/>
        <v>74.809159894993087</v>
      </c>
      <c r="BL330">
        <f t="shared" si="303"/>
        <v>-0.75328610884173319</v>
      </c>
      <c r="BM330" s="43">
        <f t="shared" si="304"/>
        <v>51.803580394311282</v>
      </c>
    </row>
    <row r="331" spans="14:65" x14ac:dyDescent="0.25">
      <c r="N331" s="9">
        <v>13</v>
      </c>
      <c r="O331" s="34">
        <f t="shared" si="308"/>
        <v>13489.628825916556</v>
      </c>
      <c r="P331" s="33" t="str">
        <f t="shared" si="257"/>
        <v>32,2315671197498</v>
      </c>
      <c r="Q331" s="4" t="str">
        <f t="shared" si="258"/>
        <v>1+31,6117303648392i</v>
      </c>
      <c r="R331" s="4">
        <f t="shared" si="270"/>
        <v>31.62754332317477</v>
      </c>
      <c r="S331" s="4">
        <f t="shared" si="271"/>
        <v>1.5391730457448336</v>
      </c>
      <c r="T331" s="4" t="str">
        <f t="shared" si="259"/>
        <v>1+0,0381410269372373i</v>
      </c>
      <c r="U331" s="4">
        <f t="shared" si="272"/>
        <v>1.0007271046273438</v>
      </c>
      <c r="V331" s="4">
        <f t="shared" si="273"/>
        <v>3.8122547997500845E-2</v>
      </c>
      <c r="W331" t="str">
        <f t="shared" si="260"/>
        <v>1-0,224867732509789i</v>
      </c>
      <c r="X331" s="4">
        <f t="shared" si="274"/>
        <v>1.0249709737958896</v>
      </c>
      <c r="Y331" s="4">
        <f t="shared" si="275"/>
        <v>-0.22118854468092627</v>
      </c>
      <c r="Z331" t="str">
        <f t="shared" si="261"/>
        <v>0,996240287482211+0,291515593089322i</v>
      </c>
      <c r="AA331" s="4">
        <f t="shared" si="276"/>
        <v>1.0380154389106444</v>
      </c>
      <c r="AB331" s="4">
        <f t="shared" si="277"/>
        <v>0.28466855572654248</v>
      </c>
      <c r="AC331" s="47" t="str">
        <f t="shared" si="278"/>
        <v>-0,425384550065354-0,912766813784106i</v>
      </c>
      <c r="AD331" s="20">
        <f t="shared" si="279"/>
        <v>6.0787578224057337E-2</v>
      </c>
      <c r="AE331" s="43">
        <f t="shared" si="280"/>
        <v>-114.98733524700711</v>
      </c>
      <c r="AF331" t="str">
        <f t="shared" si="262"/>
        <v>77,9756878975879</v>
      </c>
      <c r="AG331" t="str">
        <f t="shared" si="263"/>
        <v>1+32,3076934056598i</v>
      </c>
      <c r="AH331">
        <f t="shared" si="281"/>
        <v>32.32316589064434</v>
      </c>
      <c r="AI331">
        <f t="shared" si="282"/>
        <v>1.5398538258570014</v>
      </c>
      <c r="AJ331" t="str">
        <f t="shared" si="264"/>
        <v>1+0,0381410269372373i</v>
      </c>
      <c r="AK331">
        <f t="shared" si="283"/>
        <v>1.0007271046273438</v>
      </c>
      <c r="AL331">
        <f t="shared" si="284"/>
        <v>3.8122547997500845E-2</v>
      </c>
      <c r="AM331" t="str">
        <f t="shared" si="265"/>
        <v>1-0,094996268771818i</v>
      </c>
      <c r="AN331">
        <f t="shared" si="285"/>
        <v>1.0045020114865713</v>
      </c>
      <c r="AO331">
        <f t="shared" si="286"/>
        <v>-9.4712048132136489E-2</v>
      </c>
      <c r="AP331" s="41" t="str">
        <f t="shared" si="287"/>
        <v>-0,0621871628343269-2,42420280201588i</v>
      </c>
      <c r="AQ331">
        <f t="shared" si="288"/>
        <v>7.6942359432955554</v>
      </c>
      <c r="AR331" s="43">
        <f t="shared" si="289"/>
        <v>-91.469464811148626</v>
      </c>
      <c r="AS331" t="str">
        <f t="shared" si="266"/>
        <v>-0,0000166666666666667</v>
      </c>
      <c r="AT331" t="str">
        <f t="shared" si="267"/>
        <v>0,000580336914309475i</v>
      </c>
      <c r="AU331">
        <f t="shared" si="290"/>
        <v>5.8033691430947501E-4</v>
      </c>
      <c r="AV331">
        <f t="shared" si="291"/>
        <v>1.5707963267948966</v>
      </c>
      <c r="AW331" t="str">
        <f t="shared" si="268"/>
        <v>1+0,217199417192231i</v>
      </c>
      <c r="AX331">
        <f t="shared" si="292"/>
        <v>1.0233159760448602</v>
      </c>
      <c r="AY331">
        <f t="shared" si="293"/>
        <v>0.21387744827928906</v>
      </c>
      <c r="AZ331" t="str">
        <f t="shared" si="269"/>
        <v>1+31,6417959471321i</v>
      </c>
      <c r="BA331">
        <f t="shared" si="294"/>
        <v>31.657593887722193</v>
      </c>
      <c r="BB331">
        <f t="shared" si="295"/>
        <v>1.5392030737344244</v>
      </c>
      <c r="BC331" s="41" t="str">
        <f t="shared" si="296"/>
        <v>-0,861824338993452+0,215906693878269i</v>
      </c>
      <c r="BD331">
        <f t="shared" si="297"/>
        <v>-1.0272659492728717</v>
      </c>
      <c r="BE331" s="43">
        <f t="shared" si="298"/>
        <v>165.93556481911537</v>
      </c>
      <c r="BF331" s="41" t="str">
        <f t="shared" si="299"/>
        <v>0,563679223724029+0,694801284113141i</v>
      </c>
      <c r="BG331" s="20">
        <f t="shared" si="300"/>
        <v>-0.96647837104880996</v>
      </c>
      <c r="BH331" s="43">
        <f t="shared" si="301"/>
        <v>50.948229572108225</v>
      </c>
      <c r="BI331" s="41" t="str">
        <f t="shared" si="306"/>
        <v>0,576996022777256+2,07581035270418i</v>
      </c>
      <c r="BJ331" s="20">
        <f t="shared" si="302"/>
        <v>6.6669699940226792</v>
      </c>
      <c r="BK331" s="43">
        <f t="shared" si="307"/>
        <v>74.466100007966745</v>
      </c>
      <c r="BL331">
        <f t="shared" si="303"/>
        <v>-0.96647837104880996</v>
      </c>
      <c r="BM331" s="43">
        <f t="shared" si="304"/>
        <v>50.948229572108225</v>
      </c>
    </row>
    <row r="332" spans="14:65" x14ac:dyDescent="0.25">
      <c r="N332" s="9">
        <v>14</v>
      </c>
      <c r="O332" s="34">
        <f t="shared" si="308"/>
        <v>13803.842646028841</v>
      </c>
      <c r="P332" s="33" t="str">
        <f t="shared" si="257"/>
        <v>32,2315671197498</v>
      </c>
      <c r="Q332" s="4" t="str">
        <f t="shared" si="258"/>
        <v>1+32,3480621562087i</v>
      </c>
      <c r="R332" s="4">
        <f t="shared" si="270"/>
        <v>32.363515341537628</v>
      </c>
      <c r="S332" s="4">
        <f t="shared" si="271"/>
        <v>1.5398924159413623</v>
      </c>
      <c r="T332" s="4" t="str">
        <f t="shared" si="259"/>
        <v>1+0,0390294455832664i</v>
      </c>
      <c r="U332" s="4">
        <f t="shared" si="272"/>
        <v>1.0007613589775224</v>
      </c>
      <c r="V332" s="4">
        <f t="shared" si="273"/>
        <v>3.90096458560895E-2</v>
      </c>
      <c r="W332" t="str">
        <f t="shared" si="260"/>
        <v>1-0,23010557486733i</v>
      </c>
      <c r="X332" s="4">
        <f t="shared" si="274"/>
        <v>1.0261328255079964</v>
      </c>
      <c r="Y332" s="4">
        <f t="shared" si="275"/>
        <v>-0.22616865623611082</v>
      </c>
      <c r="Z332" t="str">
        <f t="shared" si="261"/>
        <v>0,996063097690159+0,298305863548871i</v>
      </c>
      <c r="AA332" s="4">
        <f t="shared" si="276"/>
        <v>1.0397730919810113</v>
      </c>
      <c r="AB332" s="4">
        <f t="shared" si="277"/>
        <v>0.2909841645441687</v>
      </c>
      <c r="AC332" s="47" t="str">
        <f t="shared" si="278"/>
        <v>-0,425388035248983-0,886863135244463i</v>
      </c>
      <c r="AD332" s="20">
        <f t="shared" si="279"/>
        <v>-0.14357464861363636</v>
      </c>
      <c r="AE332" s="43">
        <f t="shared" si="280"/>
        <v>-115.62492226378549</v>
      </c>
      <c r="AF332" t="str">
        <f t="shared" si="262"/>
        <v>77,9756878975879</v>
      </c>
      <c r="AG332" t="str">
        <f t="shared" si="263"/>
        <v>1+33,0602362587667i</v>
      </c>
      <c r="AH332">
        <f t="shared" si="281"/>
        <v>33.075356709874988</v>
      </c>
      <c r="AI332">
        <f t="shared" si="282"/>
        <v>1.5405577289016463</v>
      </c>
      <c r="AJ332" t="str">
        <f t="shared" si="264"/>
        <v>1+0,0390294455832664i</v>
      </c>
      <c r="AK332">
        <f t="shared" si="283"/>
        <v>1.0007613589775224</v>
      </c>
      <c r="AL332">
        <f t="shared" si="284"/>
        <v>3.90096458560895E-2</v>
      </c>
      <c r="AM332" t="str">
        <f t="shared" si="265"/>
        <v>1-0,0972090161270203i</v>
      </c>
      <c r="AN332">
        <f t="shared" si="285"/>
        <v>1.0047136869856921</v>
      </c>
      <c r="AO332">
        <f t="shared" si="286"/>
        <v>-9.6904545339824913E-2</v>
      </c>
      <c r="AP332" s="41" t="str">
        <f t="shared" si="287"/>
        <v>-0,065549029012718-2,36952564904224i</v>
      </c>
      <c r="AQ332">
        <f t="shared" si="288"/>
        <v>7.4965504982066014</v>
      </c>
      <c r="AR332" s="43">
        <f t="shared" si="289"/>
        <v>-91.584589358075746</v>
      </c>
      <c r="AS332" t="str">
        <f t="shared" si="266"/>
        <v>-0,0000166666666666667</v>
      </c>
      <c r="AT332" t="str">
        <f t="shared" si="267"/>
        <v>0,000593854697574721i</v>
      </c>
      <c r="AU332">
        <f t="shared" si="290"/>
        <v>5.9385469757472097E-4</v>
      </c>
      <c r="AV332">
        <f t="shared" si="291"/>
        <v>1.5707963267948966</v>
      </c>
      <c r="AW332" t="str">
        <f t="shared" si="268"/>
        <v>1+0,222258641540274i</v>
      </c>
      <c r="AX332">
        <f t="shared" si="292"/>
        <v>1.0244017296643579</v>
      </c>
      <c r="AY332">
        <f t="shared" si="293"/>
        <v>0.21870365107406073</v>
      </c>
      <c r="AZ332" t="str">
        <f t="shared" si="269"/>
        <v>1+32,3788280558778i</v>
      </c>
      <c r="BA332">
        <f t="shared" si="294"/>
        <v>32.394266564812042</v>
      </c>
      <c r="BB332">
        <f t="shared" si="295"/>
        <v>1.5399217617295879</v>
      </c>
      <c r="BC332" s="41" t="str">
        <f t="shared" si="296"/>
        <v>-0,859998428350612+0,219207309031777i</v>
      </c>
      <c r="BD332">
        <f t="shared" si="297"/>
        <v>-1.0366719623866956</v>
      </c>
      <c r="BE332" s="43">
        <f t="shared" si="298"/>
        <v>165.70022155681028</v>
      </c>
      <c r="BF332" s="41" t="str">
        <f t="shared" si="299"/>
        <v>0,560239923109704+0,66945273597109i</v>
      </c>
      <c r="BG332" s="20">
        <f t="shared" si="300"/>
        <v>-1.1802466110003325</v>
      </c>
      <c r="BH332" s="43">
        <f t="shared" si="301"/>
        <v>50.075299293024742</v>
      </c>
      <c r="BI332" s="41" t="str">
        <f t="shared" si="306"/>
        <v>0,57578940313917+2,02341950785327i</v>
      </c>
      <c r="BJ332" s="20">
        <f t="shared" si="302"/>
        <v>6.4598785358199207</v>
      </c>
      <c r="BK332" s="43">
        <f t="shared" si="307"/>
        <v>74.115632198734559</v>
      </c>
      <c r="BL332">
        <f t="shared" si="303"/>
        <v>-1.1802466110003325</v>
      </c>
      <c r="BM332" s="43">
        <f t="shared" si="304"/>
        <v>50.075299293024742</v>
      </c>
    </row>
    <row r="333" spans="14:65" x14ac:dyDescent="0.25">
      <c r="N333" s="9">
        <v>15</v>
      </c>
      <c r="O333" s="34">
        <f t="shared" si="308"/>
        <v>14125.375446227561</v>
      </c>
      <c r="P333" s="33" t="str">
        <f t="shared" si="257"/>
        <v>32,2315671197498</v>
      </c>
      <c r="Q333" s="4" t="str">
        <f t="shared" si="258"/>
        <v>1+33,1015453183106i</v>
      </c>
      <c r="R333" s="4">
        <f t="shared" si="270"/>
        <v>33.116646908468411</v>
      </c>
      <c r="S333" s="4">
        <f t="shared" si="271"/>
        <v>1.5405954421910353</v>
      </c>
      <c r="T333" s="4" t="str">
        <f t="shared" si="259"/>
        <v>1+0,0399385581579596i</v>
      </c>
      <c r="U333" s="4">
        <f t="shared" si="272"/>
        <v>1.0007972264288789</v>
      </c>
      <c r="V333" s="4">
        <f t="shared" si="273"/>
        <v>3.9917343280711691E-2</v>
      </c>
      <c r="W333" t="str">
        <f t="shared" si="260"/>
        <v>1-0,235465422246473i</v>
      </c>
      <c r="X333" s="4">
        <f t="shared" si="274"/>
        <v>1.0273480252931377</v>
      </c>
      <c r="Y333" s="4">
        <f t="shared" si="275"/>
        <v>-0.23125297912399842</v>
      </c>
      <c r="Z333" t="str">
        <f t="shared" si="261"/>
        <v>0,995877557200478+0,305254299725819i</v>
      </c>
      <c r="AA333" s="4">
        <f t="shared" si="276"/>
        <v>1.0416104341051367</v>
      </c>
      <c r="AB333" s="4">
        <f t="shared" si="277"/>
        <v>0.29742574248835468</v>
      </c>
      <c r="AC333" s="47" t="str">
        <f t="shared" si="278"/>
        <v>-0,425266841830741-0,861461871059876i</v>
      </c>
      <c r="AD333" s="20">
        <f t="shared" si="279"/>
        <v>-0.34813148028861729</v>
      </c>
      <c r="AE333" s="43">
        <f t="shared" si="280"/>
        <v>-116.27358094203707</v>
      </c>
      <c r="AF333" t="str">
        <f t="shared" si="262"/>
        <v>77,9756878975879</v>
      </c>
      <c r="AG333" t="str">
        <f t="shared" si="263"/>
        <v>1+33,8303080867421i</v>
      </c>
      <c r="AH333">
        <f t="shared" si="281"/>
        <v>33.845084506378292</v>
      </c>
      <c r="AI333">
        <f t="shared" si="282"/>
        <v>1.5412456381218096</v>
      </c>
      <c r="AJ333" t="str">
        <f t="shared" si="264"/>
        <v>1+0,0399385581579596i</v>
      </c>
      <c r="AK333">
        <f t="shared" si="283"/>
        <v>1.0007972264288789</v>
      </c>
      <c r="AL333">
        <f t="shared" si="284"/>
        <v>3.9917343280711691E-2</v>
      </c>
      <c r="AM333" t="str">
        <f t="shared" si="265"/>
        <v>1-0,0994733049892868i</v>
      </c>
      <c r="AN333">
        <f t="shared" si="285"/>
        <v>1.0049352906558171</v>
      </c>
      <c r="AO333">
        <f t="shared" si="286"/>
        <v>-9.9147145134234213E-2</v>
      </c>
      <c r="AP333" s="41" t="str">
        <f t="shared" si="287"/>
        <v>-0,0687598566955657-2,31609570197026i</v>
      </c>
      <c r="AQ333">
        <f t="shared" si="288"/>
        <v>7.2989560564850988</v>
      </c>
      <c r="AR333" s="43">
        <f t="shared" si="289"/>
        <v>-91.70048792493003</v>
      </c>
      <c r="AS333" t="str">
        <f t="shared" si="266"/>
        <v>-0,0000166666666666667</v>
      </c>
      <c r="AT333" t="str">
        <f t="shared" si="267"/>
        <v>0,00060768735046122i</v>
      </c>
      <c r="AU333">
        <f t="shared" si="290"/>
        <v>6.0768735046122003E-4</v>
      </c>
      <c r="AV333">
        <f t="shared" si="291"/>
        <v>1.5707963267948966</v>
      </c>
      <c r="AW333" t="str">
        <f t="shared" si="268"/>
        <v>1+0,227435710362003i</v>
      </c>
      <c r="AX333">
        <f t="shared" si="292"/>
        <v>1.0255374212323356</v>
      </c>
      <c r="AY333">
        <f t="shared" si="293"/>
        <v>0.22363157370685721</v>
      </c>
      <c r="AZ333" t="str">
        <f t="shared" si="269"/>
        <v>1+33,1330278478433i</v>
      </c>
      <c r="BA333">
        <f t="shared" si="294"/>
        <v>33.148115095220113</v>
      </c>
      <c r="BB333">
        <f t="shared" si="295"/>
        <v>1.5406241212187568</v>
      </c>
      <c r="BC333" s="41" t="str">
        <f t="shared" si="296"/>
        <v>-0,85809473933253+0,222587770665419i</v>
      </c>
      <c r="BD333">
        <f t="shared" si="297"/>
        <v>-1.0464824126491992</v>
      </c>
      <c r="BE333" s="43">
        <f t="shared" si="298"/>
        <v>165.4581146226144</v>
      </c>
      <c r="BF333" s="41" t="str">
        <f t="shared" si="299"/>
        <v>0,556670117179996+0,64455670143101i</v>
      </c>
      <c r="BG333" s="20">
        <f t="shared" si="300"/>
        <v>-1.3946138929378189</v>
      </c>
      <c r="BH333" s="43">
        <f t="shared" si="301"/>
        <v>49.184533680577339</v>
      </c>
      <c r="BI333" s="41" t="str">
        <f t="shared" si="306"/>
        <v>0,574537050257042+1,97212443443822i</v>
      </c>
      <c r="BJ333" s="20">
        <f t="shared" si="302"/>
        <v>6.2524736438358861</v>
      </c>
      <c r="BK333" s="43">
        <f t="shared" si="307"/>
        <v>73.75762669768433</v>
      </c>
      <c r="BL333">
        <f t="shared" si="303"/>
        <v>-1.3946138929378189</v>
      </c>
      <c r="BM333" s="43">
        <f t="shared" si="304"/>
        <v>49.184533680577339</v>
      </c>
    </row>
    <row r="334" spans="14:65" x14ac:dyDescent="0.25">
      <c r="N334" s="9">
        <v>16</v>
      </c>
      <c r="O334" s="34">
        <f t="shared" si="308"/>
        <v>14454.397707459291</v>
      </c>
      <c r="P334" s="33" t="str">
        <f t="shared" si="257"/>
        <v>32,2315671197498</v>
      </c>
      <c r="Q334" s="4" t="str">
        <f t="shared" si="258"/>
        <v>1+33,8725793578911i</v>
      </c>
      <c r="R334" s="4">
        <f t="shared" si="270"/>
        <v>33.887337345336384</v>
      </c>
      <c r="S334" s="4">
        <f t="shared" si="271"/>
        <v>1.5412824944663426</v>
      </c>
      <c r="T334" s="4" t="str">
        <f t="shared" si="259"/>
        <v>1+0,0408688466848374i</v>
      </c>
      <c r="U334" s="4">
        <f t="shared" si="272"/>
        <v>1.0008347828834432</v>
      </c>
      <c r="V334" s="4">
        <f t="shared" si="273"/>
        <v>4.08461155582227E-2</v>
      </c>
      <c r="W334" t="str">
        <f t="shared" si="260"/>
        <v>1-0,240950116509245i</v>
      </c>
      <c r="X334" s="4">
        <f t="shared" si="274"/>
        <v>1.028618956973776</v>
      </c>
      <c r="Y334" s="4">
        <f t="shared" si="275"/>
        <v>-0.23644315720006129</v>
      </c>
      <c r="Z334" t="str">
        <f t="shared" si="261"/>
        <v>0,995683272456913+0,312364585772999i</v>
      </c>
      <c r="AA334" s="4">
        <f t="shared" si="276"/>
        <v>1.0435309355719382</v>
      </c>
      <c r="AB334" s="4">
        <f t="shared" si="277"/>
        <v>0.30399487087537463</v>
      </c>
      <c r="AC334" s="47" t="str">
        <f t="shared" si="278"/>
        <v>-0,425022068419787-0,836552011489066i</v>
      </c>
      <c r="AD334" s="20">
        <f t="shared" si="279"/>
        <v>-0.55288876713931134</v>
      </c>
      <c r="AE334" s="43">
        <f t="shared" si="280"/>
        <v>-116.93349003642248</v>
      </c>
      <c r="AF334" t="str">
        <f t="shared" si="262"/>
        <v>77,9756878975879</v>
      </c>
      <c r="AG334" t="str">
        <f t="shared" si="263"/>
        <v>1+34,6183171918622i</v>
      </c>
      <c r="AH334">
        <f t="shared" si="281"/>
        <v>34.632757400997995</v>
      </c>
      <c r="AI334">
        <f t="shared" si="282"/>
        <v>1.5419179156503204</v>
      </c>
      <c r="AJ334" t="str">
        <f t="shared" si="264"/>
        <v>1+0,0408688466848374i</v>
      </c>
      <c r="AK334">
        <f t="shared" si="283"/>
        <v>1.0008347828834432</v>
      </c>
      <c r="AL334">
        <f t="shared" si="284"/>
        <v>4.08461155582227E-2</v>
      </c>
      <c r="AM334" t="str">
        <f t="shared" si="265"/>
        <v>1-0,101790335914543i</v>
      </c>
      <c r="AN334">
        <f t="shared" si="285"/>
        <v>1.0051672858214176</v>
      </c>
      <c r="AO334">
        <f t="shared" si="286"/>
        <v>-0.10144094629306434</v>
      </c>
      <c r="AP334" s="41" t="str">
        <f t="shared" si="287"/>
        <v>-0,0718264199725155-2,26388524106734i</v>
      </c>
      <c r="AQ334">
        <f t="shared" si="288"/>
        <v>7.1014576004387884</v>
      </c>
      <c r="AR334" s="43">
        <f t="shared" si="289"/>
        <v>-91.817216983788256</v>
      </c>
      <c r="AS334" t="str">
        <f t="shared" si="266"/>
        <v>-0,0000166666666666667</v>
      </c>
      <c r="AT334" t="str">
        <f t="shared" si="267"/>
        <v>0,000621842207224625i</v>
      </c>
      <c r="AU334">
        <f t="shared" si="290"/>
        <v>6.2184220722462499E-4</v>
      </c>
      <c r="AV334">
        <f t="shared" si="291"/>
        <v>1.5707963267948966</v>
      </c>
      <c r="AW334" t="str">
        <f t="shared" si="268"/>
        <v>1+0,232733368607833i</v>
      </c>
      <c r="AX334">
        <f t="shared" si="292"/>
        <v>1.0267252898723931</v>
      </c>
      <c r="AY334">
        <f t="shared" si="293"/>
        <v>0.2286628712198111</v>
      </c>
      <c r="AZ334" t="str">
        <f t="shared" si="269"/>
        <v>1+33,9047952097411i</v>
      </c>
      <c r="BA334">
        <f t="shared" si="294"/>
        <v>33.919539180455907</v>
      </c>
      <c r="BB334">
        <f t="shared" si="295"/>
        <v>1.5413105218288019</v>
      </c>
      <c r="BC334" s="41" t="str">
        <f t="shared" si="296"/>
        <v>-0,856110344480462+0,226047527717869i</v>
      </c>
      <c r="BD334">
        <f t="shared" si="297"/>
        <v>-1.0567152536006037</v>
      </c>
      <c r="BE334" s="43">
        <f t="shared" si="298"/>
        <v>165.20917036765829</v>
      </c>
      <c r="BF334" s="41" t="str">
        <f t="shared" si="299"/>
        <v>0,552966303411176+0,6201056429399i</v>
      </c>
      <c r="BG334" s="20">
        <f t="shared" si="300"/>
        <v>-1.6096040207399129</v>
      </c>
      <c r="BH334" s="43">
        <f t="shared" si="301"/>
        <v>48.275680331235826</v>
      </c>
      <c r="BI334" s="41" t="str">
        <f t="shared" si="306"/>
        <v>0,573237002925713+1,92189938893478i</v>
      </c>
      <c r="BJ334" s="20">
        <f t="shared" si="302"/>
        <v>6.044742346838178</v>
      </c>
      <c r="BK334" s="43">
        <f t="shared" si="307"/>
        <v>73.391953383870018</v>
      </c>
      <c r="BL334">
        <f t="shared" si="303"/>
        <v>-1.6096040207399129</v>
      </c>
      <c r="BM334" s="43">
        <f t="shared" si="304"/>
        <v>48.275680331235826</v>
      </c>
    </row>
    <row r="335" spans="14:65" x14ac:dyDescent="0.25">
      <c r="N335" s="9">
        <v>17</v>
      </c>
      <c r="O335" s="34">
        <f t="shared" si="308"/>
        <v>14791.083881682089</v>
      </c>
      <c r="P335" s="33" t="str">
        <f t="shared" si="257"/>
        <v>32,2315671197498</v>
      </c>
      <c r="Q335" s="4" t="str">
        <f t="shared" si="258"/>
        <v>1+34,6615730874037i</v>
      </c>
      <c r="R335" s="4">
        <f t="shared" si="270"/>
        <v>34.6759952833863</v>
      </c>
      <c r="S335" s="4">
        <f t="shared" si="271"/>
        <v>1.5419539344554767</v>
      </c>
      <c r="T335" s="4" t="str">
        <f t="shared" si="259"/>
        <v>1+0,0418208044151906i</v>
      </c>
      <c r="U335" s="4">
        <f t="shared" si="272"/>
        <v>1.0008741078087362</v>
      </c>
      <c r="V335" s="4">
        <f t="shared" si="273"/>
        <v>4.1796448722918218E-2</v>
      </c>
      <c r="W335" t="str">
        <f t="shared" si="260"/>
        <v>1-0,246562565713142i</v>
      </c>
      <c r="X335" s="4">
        <f t="shared" si="274"/>
        <v>1.0299481049116248</v>
      </c>
      <c r="Y335" s="4">
        <f t="shared" si="275"/>
        <v>-0.24174082337160652</v>
      </c>
      <c r="Z335" t="str">
        <f t="shared" si="261"/>
        <v>0,995479831355476+0,319640491658191i</v>
      </c>
      <c r="AA335" s="4">
        <f t="shared" si="276"/>
        <v>1.0455382052048683</v>
      </c>
      <c r="AB335" s="4">
        <f t="shared" si="277"/>
        <v>0.31069308858827782</v>
      </c>
      <c r="AC335" s="47" t="str">
        <f t="shared" si="278"/>
        <v>-0,424654663842546-0,812122902210957i</v>
      </c>
      <c r="AD335" s="20">
        <f t="shared" si="279"/>
        <v>-0.75785246713846899</v>
      </c>
      <c r="AE335" s="43">
        <f t="shared" si="280"/>
        <v>-117.60482415263574</v>
      </c>
      <c r="AF335" t="str">
        <f t="shared" si="262"/>
        <v>77,9756878975879</v>
      </c>
      <c r="AG335" t="str">
        <f t="shared" si="263"/>
        <v>1+35,4246813869849i</v>
      </c>
      <c r="AH335">
        <f t="shared" si="281"/>
        <v>35.438793029241197</v>
      </c>
      <c r="AI335">
        <f t="shared" si="282"/>
        <v>1.5425749155055075</v>
      </c>
      <c r="AJ335" t="str">
        <f t="shared" si="264"/>
        <v>1+0,0418208044151906i</v>
      </c>
      <c r="AK335">
        <f t="shared" si="283"/>
        <v>1.0008741078087362</v>
      </c>
      <c r="AL335">
        <f t="shared" si="284"/>
        <v>4.1796448722918218E-2</v>
      </c>
      <c r="AM335" t="str">
        <f t="shared" si="265"/>
        <v>1-0,104161337423256i</v>
      </c>
      <c r="AN335">
        <f t="shared" si="285"/>
        <v>1.0054101572064018</v>
      </c>
      <c r="AO335">
        <f t="shared" si="286"/>
        <v>-0.10378706841601187</v>
      </c>
      <c r="AP335" s="41" t="str">
        <f t="shared" si="287"/>
        <v>-0,0747551901358714-2,21286715261947i</v>
      </c>
      <c r="AQ335">
        <f t="shared" si="288"/>
        <v>6.904060304718115</v>
      </c>
      <c r="AR335" s="43">
        <f t="shared" si="289"/>
        <v>-91.934833119029989</v>
      </c>
      <c r="AS335" t="str">
        <f t="shared" si="266"/>
        <v>-0,0000166666666666667</v>
      </c>
      <c r="AT335" t="str">
        <f t="shared" si="267"/>
        <v>0,000636326772957355i</v>
      </c>
      <c r="AU335">
        <f t="shared" si="290"/>
        <v>6.3632677295735502E-4</v>
      </c>
      <c r="AV335">
        <f t="shared" si="291"/>
        <v>1.5707963267948966</v>
      </c>
      <c r="AW335" t="str">
        <f t="shared" si="268"/>
        <v>1+0,238154425166289i</v>
      </c>
      <c r="AX335">
        <f t="shared" si="292"/>
        <v>1.027967669835139</v>
      </c>
      <c r="AY335">
        <f t="shared" si="293"/>
        <v>0.23379919192087031</v>
      </c>
      <c r="AZ335" t="str">
        <f t="shared" si="269"/>
        <v>1+34,6945393428421i</v>
      </c>
      <c r="BA335">
        <f t="shared" si="294"/>
        <v>34.708947840751641</v>
      </c>
      <c r="BB335">
        <f t="shared" si="295"/>
        <v>1.541981324909774</v>
      </c>
      <c r="BC335" s="41" t="str">
        <f t="shared" si="296"/>
        <v>-0,854042241293582+0,229585932488772i</v>
      </c>
      <c r="BD335">
        <f t="shared" si="297"/>
        <v>-1.0673890782070186</v>
      </c>
      <c r="BE335" s="43">
        <f t="shared" si="298"/>
        <v>164.95331505468593</v>
      </c>
      <c r="BF335" s="41" t="str">
        <f t="shared" si="299"/>
        <v>0,549125014683451+0,596092526626097i</v>
      </c>
      <c r="BG335" s="20">
        <f t="shared" si="300"/>
        <v>-1.8252415453454909</v>
      </c>
      <c r="BH335" s="43">
        <f t="shared" si="301"/>
        <v>47.348490902050173</v>
      </c>
      <c r="BI335" s="41" t="str">
        <f t="shared" si="306"/>
        <v>0,571887258839882+1,87271928267236i</v>
      </c>
      <c r="BJ335" s="20">
        <f t="shared" si="302"/>
        <v>5.8366712265110969</v>
      </c>
      <c r="BK335" s="43">
        <f t="shared" si="307"/>
        <v>73.018481935655956</v>
      </c>
      <c r="BL335">
        <f t="shared" si="303"/>
        <v>-1.8252415453454909</v>
      </c>
      <c r="BM335" s="43">
        <f t="shared" si="304"/>
        <v>47.348490902050173</v>
      </c>
    </row>
    <row r="336" spans="14:65" x14ac:dyDescent="0.25">
      <c r="N336" s="9">
        <v>18</v>
      </c>
      <c r="O336" s="34">
        <f t="shared" si="308"/>
        <v>15135.612484362096</v>
      </c>
      <c r="P336" s="33" t="str">
        <f t="shared" si="257"/>
        <v>32,2315671197498</v>
      </c>
      <c r="Q336" s="4" t="str">
        <f t="shared" si="258"/>
        <v>1+35,4689448417673i</v>
      </c>
      <c r="R336" s="4">
        <f t="shared" si="270"/>
        <v>35.483038880404983</v>
      </c>
      <c r="S336" s="4">
        <f t="shared" si="271"/>
        <v>1.5426101157417704</v>
      </c>
      <c r="T336" s="4" t="str">
        <f t="shared" si="259"/>
        <v>1+0,0427949360896086i</v>
      </c>
      <c r="U336" s="4">
        <f t="shared" si="272"/>
        <v>1.000915284404686</v>
      </c>
      <c r="V336" s="4">
        <f t="shared" si="273"/>
        <v>4.2768839783888936E-2</v>
      </c>
      <c r="W336" t="str">
        <f t="shared" si="260"/>
        <v>1-0,252305745653021i</v>
      </c>
      <c r="X336" s="4">
        <f t="shared" si="274"/>
        <v>1.0313380577141169</v>
      </c>
      <c r="Y336" s="4">
        <f t="shared" si="275"/>
        <v>-0.24714759657174495</v>
      </c>
      <c r="Z336" t="str">
        <f t="shared" si="261"/>
        <v>0,995266802370315+0,327085875163001i</v>
      </c>
      <c r="AA336" s="4">
        <f t="shared" si="276"/>
        <v>1.0476359948147913</v>
      </c>
      <c r="AB336" s="4">
        <f t="shared" si="277"/>
        <v>0.31752188725105274</v>
      </c>
      <c r="AC336" s="47" t="str">
        <f t="shared" si="278"/>
        <v>-0,424165436986502-0,788164243683549i</v>
      </c>
      <c r="AD336" s="20">
        <f t="shared" si="279"/>
        <v>-0.96302863451750642</v>
      </c>
      <c r="AE336" s="43">
        <f t="shared" si="280"/>
        <v>-118.2877532947799</v>
      </c>
      <c r="AF336" t="str">
        <f t="shared" si="262"/>
        <v>77,9756878975879</v>
      </c>
      <c r="AG336" t="str">
        <f t="shared" si="263"/>
        <v>1+36,2498282170801i</v>
      </c>
      <c r="AH336">
        <f t="shared" si="281"/>
        <v>36.263618762718878</v>
      </c>
      <c r="AI336">
        <f t="shared" si="282"/>
        <v>1.5432169837673466</v>
      </c>
      <c r="AJ336" t="str">
        <f t="shared" si="264"/>
        <v>1+0,0427949360896086i</v>
      </c>
      <c r="AK336">
        <f t="shared" si="283"/>
        <v>1.000915284404686</v>
      </c>
      <c r="AL336">
        <f t="shared" si="284"/>
        <v>4.2768839783888936E-2</v>
      </c>
      <c r="AM336" t="str">
        <f t="shared" si="265"/>
        <v>1-0,106587566651809i</v>
      </c>
      <c r="AN336">
        <f t="shared" si="285"/>
        <v>1.0056644119012832</v>
      </c>
      <c r="AO336">
        <f t="shared" si="286"/>
        <v>-0.10618665208170056</v>
      </c>
      <c r="AP336" s="41" t="str">
        <f t="shared" si="287"/>
        <v>-0,0775523491255935-2,16301491725048i</v>
      </c>
      <c r="AQ336">
        <f t="shared" si="288"/>
        <v>6.7067695462121302</v>
      </c>
      <c r="AR336" s="43">
        <f t="shared" si="289"/>
        <v>-92.053393033395295</v>
      </c>
      <c r="AS336" t="str">
        <f t="shared" si="266"/>
        <v>-0,0000166666666666667</v>
      </c>
      <c r="AT336" t="str">
        <f t="shared" si="267"/>
        <v>0,000651148727567888i</v>
      </c>
      <c r="AU336">
        <f t="shared" si="290"/>
        <v>6.5114872756788804E-4</v>
      </c>
      <c r="AV336">
        <f t="shared" si="291"/>
        <v>1.5707963267948966</v>
      </c>
      <c r="AW336" t="str">
        <f t="shared" si="268"/>
        <v>1+0,243701754353315i</v>
      </c>
      <c r="AX336">
        <f t="shared" si="292"/>
        <v>1.0292669940665946</v>
      </c>
      <c r="AY336">
        <f t="shared" si="293"/>
        <v>0.23904217463289459</v>
      </c>
      <c r="AZ336" t="str">
        <f t="shared" si="269"/>
        <v>1+35,5026789799392i</v>
      </c>
      <c r="BA336">
        <f t="shared" si="294"/>
        <v>35.516759631934562</v>
      </c>
      <c r="BB336">
        <f t="shared" si="295"/>
        <v>1.5426368837141975</v>
      </c>
      <c r="BC336" s="41" t="str">
        <f t="shared" si="296"/>
        <v>-0,851887353652833+0,233202233482836i</v>
      </c>
      <c r="BD336">
        <f t="shared" si="297"/>
        <v>-1.078523136129625</v>
      </c>
      <c r="BE336" s="43">
        <f t="shared" si="298"/>
        <v>164.69047502594296</v>
      </c>
      <c r="BF336" s="41" t="str">
        <f t="shared" si="299"/>
        <v>0,545142833603742+0,57251082452389i</v>
      </c>
      <c r="BG336" s="20">
        <f t="shared" si="300"/>
        <v>-2.0415517706471338</v>
      </c>
      <c r="BH336" s="43">
        <f t="shared" si="301"/>
        <v>46.402721731163091</v>
      </c>
      <c r="BI336" s="41" t="str">
        <f t="shared" si="306"/>
        <v>0,570485775225666+1,82455967274018i</v>
      </c>
      <c r="BJ336" s="20">
        <f t="shared" si="302"/>
        <v>5.6282464100824878</v>
      </c>
      <c r="BK336" s="43">
        <f t="shared" si="307"/>
        <v>72.637081992547635</v>
      </c>
      <c r="BL336">
        <f t="shared" si="303"/>
        <v>-2.0415517706471338</v>
      </c>
      <c r="BM336" s="43">
        <f t="shared" si="304"/>
        <v>46.402721731163091</v>
      </c>
    </row>
    <row r="337" spans="14:65" x14ac:dyDescent="0.25">
      <c r="N337" s="9">
        <v>19</v>
      </c>
      <c r="O337" s="34">
        <f t="shared" si="308"/>
        <v>15488.166189124853</v>
      </c>
      <c r="P337" s="33" t="str">
        <f t="shared" si="257"/>
        <v>32,2315671197498</v>
      </c>
      <c r="Q337" s="4" t="str">
        <f t="shared" si="258"/>
        <v>1+36,2951227001732i</v>
      </c>
      <c r="R337" s="4">
        <f t="shared" si="270"/>
        <v>36.308896042438796</v>
      </c>
      <c r="S337" s="4">
        <f t="shared" si="271"/>
        <v>1.5432513839796576</v>
      </c>
      <c r="T337" s="4" t="str">
        <f t="shared" si="259"/>
        <v>1+0,0437917582055992i</v>
      </c>
      <c r="U337" s="4">
        <f t="shared" si="272"/>
        <v>1.0009583997783014</v>
      </c>
      <c r="V337" s="4">
        <f t="shared" si="273"/>
        <v>4.3763796956044224E-2</v>
      </c>
      <c r="W337" t="str">
        <f t="shared" si="260"/>
        <v>1-0,258182701438907i</v>
      </c>
      <c r="X337" s="4">
        <f t="shared" si="274"/>
        <v>1.032791512030522</v>
      </c>
      <c r="Y337" s="4">
        <f t="shared" si="275"/>
        <v>-0.25266507854362108</v>
      </c>
      <c r="Z337" t="str">
        <f t="shared" si="261"/>
        <v>0,995043733638389+0,334704683928317i</v>
      </c>
      <c r="AA337" s="4">
        <f t="shared" si="276"/>
        <v>1.0498282037060063</v>
      </c>
      <c r="AB337" s="4">
        <f t="shared" si="277"/>
        <v>0.32448270619337205</v>
      </c>
      <c r="AC337" s="47" t="str">
        <f t="shared" si="278"/>
        <v>-0,423555066799836-0,764666090508575i</v>
      </c>
      <c r="AD337" s="20">
        <f t="shared" si="279"/>
        <v>-1.1684234070921038</v>
      </c>
      <c r="AE337" s="43">
        <f t="shared" si="280"/>
        <v>-118.98244238946351</v>
      </c>
      <c r="AF337" t="str">
        <f t="shared" si="262"/>
        <v>77,9756878975879</v>
      </c>
      <c r="AG337" t="str">
        <f t="shared" si="263"/>
        <v>1+37,0941951859193i</v>
      </c>
      <c r="AH337">
        <f t="shared" si="281"/>
        <v>37.10767193574771</v>
      </c>
      <c r="AI337">
        <f t="shared" si="282"/>
        <v>1.543844458750167</v>
      </c>
      <c r="AJ337" t="str">
        <f t="shared" si="264"/>
        <v>1+0,0437917582055992i</v>
      </c>
      <c r="AK337">
        <f t="shared" si="283"/>
        <v>1.0009583997783014</v>
      </c>
      <c r="AL337">
        <f t="shared" si="284"/>
        <v>4.3763796956044224E-2</v>
      </c>
      <c r="AM337" t="str">
        <f t="shared" si="265"/>
        <v>1-0,109070310019054i</v>
      </c>
      <c r="AN337">
        <f t="shared" si="285"/>
        <v>1.0059305803720517</v>
      </c>
      <c r="AO337">
        <f t="shared" si="286"/>
        <v>-0.10864085898637917</v>
      </c>
      <c r="AP337" s="41" t="str">
        <f t="shared" si="287"/>
        <v>-0,0802238023852325-2,11430259837804i</v>
      </c>
      <c r="AQ337">
        <f t="shared" si="288"/>
        <v>6.5095909142745683</v>
      </c>
      <c r="AR337" s="43">
        <f t="shared" si="289"/>
        <v>-92.172953552590116</v>
      </c>
      <c r="AS337" t="str">
        <f t="shared" si="266"/>
        <v>-0,0000166666666666667</v>
      </c>
      <c r="AT337" t="str">
        <f t="shared" si="267"/>
        <v>0,000666315929852751i</v>
      </c>
      <c r="AU337">
        <f t="shared" si="290"/>
        <v>6.6631592985275101E-4</v>
      </c>
      <c r="AV337">
        <f t="shared" si="291"/>
        <v>1.5707963267948966</v>
      </c>
      <c r="AW337" t="str">
        <f t="shared" si="268"/>
        <v>1+0,249378297436273i</v>
      </c>
      <c r="AX337">
        <f t="shared" si="292"/>
        <v>1.030625797868564</v>
      </c>
      <c r="AY337">
        <f t="shared" si="293"/>
        <v>0.24439344576165226</v>
      </c>
      <c r="AZ337" t="str">
        <f t="shared" si="269"/>
        <v>1+36,3296426073651i</v>
      </c>
      <c r="BA337">
        <f t="shared" si="294"/>
        <v>36.343402867355138</v>
      </c>
      <c r="BB337">
        <f t="shared" si="295"/>
        <v>1.5432775435728885</v>
      </c>
      <c r="BC337" s="41" t="str">
        <f t="shared" si="296"/>
        <v>-0,84964253364761+0,236895568024314i</v>
      </c>
      <c r="BD337">
        <f t="shared" si="297"/>
        <v>-1.0901373505993919</v>
      </c>
      <c r="BE337" s="43">
        <f t="shared" si="298"/>
        <v>164.42057688124143</v>
      </c>
      <c r="BF337" s="41" t="str">
        <f t="shared" si="299"/>
        <v>0,541016407955056+0,549354516394995i</v>
      </c>
      <c r="BG337" s="20">
        <f t="shared" si="300"/>
        <v>-2.2585607576914932</v>
      </c>
      <c r="BH337" s="43">
        <f t="shared" si="301"/>
        <v>45.43813449177793</v>
      </c>
      <c r="BI337" s="41" t="str">
        <f t="shared" si="306"/>
        <v>0,569030469735483+1,77739675334852i</v>
      </c>
      <c r="BJ337" s="20">
        <f t="shared" si="302"/>
        <v>5.4194535636751606</v>
      </c>
      <c r="BK337" s="43">
        <f t="shared" si="307"/>
        <v>72.247623328651301</v>
      </c>
      <c r="BL337">
        <f t="shared" si="303"/>
        <v>-2.2585607576914932</v>
      </c>
      <c r="BM337" s="43">
        <f t="shared" si="304"/>
        <v>45.43813449177793</v>
      </c>
    </row>
    <row r="338" spans="14:65" x14ac:dyDescent="0.25">
      <c r="N338" s="9">
        <v>20</v>
      </c>
      <c r="O338" s="34">
        <f t="shared" si="308"/>
        <v>15848.931924611146</v>
      </c>
      <c r="P338" s="33" t="str">
        <f t="shared" si="257"/>
        <v>32,2315671197498</v>
      </c>
      <c r="Q338" s="4" t="str">
        <f t="shared" si="258"/>
        <v>1+37,1405447130573i</v>
      </c>
      <c r="R338" s="4">
        <f t="shared" si="270"/>
        <v>37.154004650678083</v>
      </c>
      <c r="S338" s="4">
        <f t="shared" si="271"/>
        <v>1.5438780770671943</v>
      </c>
      <c r="T338" s="4" t="str">
        <f t="shared" si="259"/>
        <v>1+0,0448117992914428i</v>
      </c>
      <c r="U338" s="4">
        <f t="shared" si="272"/>
        <v>1.0010035451264578</v>
      </c>
      <c r="V338" s="4">
        <f t="shared" si="273"/>
        <v>4.4781839894777332E-2</v>
      </c>
      <c r="W338" t="str">
        <f t="shared" si="260"/>
        <v>1-0,264196549110547i</v>
      </c>
      <c r="X338" s="4">
        <f t="shared" si="274"/>
        <v>1.0343112764356392</v>
      </c>
      <c r="Y338" s="4">
        <f t="shared" si="275"/>
        <v>-0.2582948504296253</v>
      </c>
      <c r="Z338" t="str">
        <f t="shared" si="261"/>
        <v>0,994810152001013+0,342500957547391i</v>
      </c>
      <c r="AA338" s="4">
        <f t="shared" si="276"/>
        <v>1.0521188832281068</v>
      </c>
      <c r="AB338" s="4">
        <f t="shared" si="277"/>
        <v>0.33157692720903581</v>
      </c>
      <c r="AC338" s="47" t="str">
        <f t="shared" si="278"/>
        <v>-0,422824112474551-0,741618850774086i</v>
      </c>
      <c r="AD338" s="20">
        <f t="shared" si="279"/>
        <v>-1.3740429922099662</v>
      </c>
      <c r="AE338" s="43">
        <f t="shared" si="280"/>
        <v>-119.68905078649686</v>
      </c>
      <c r="AF338" t="str">
        <f t="shared" si="262"/>
        <v>77,9756878975879</v>
      </c>
      <c r="AG338" t="str">
        <f t="shared" si="263"/>
        <v>1+37,9582299880456i</v>
      </c>
      <c r="AH338">
        <f t="shared" si="281"/>
        <v>37.97140007723398</v>
      </c>
      <c r="AI338">
        <f t="shared" si="282"/>
        <v>1.5444576711719584</v>
      </c>
      <c r="AJ338" t="str">
        <f t="shared" si="264"/>
        <v>1+0,0448117992914428i</v>
      </c>
      <c r="AK338">
        <f t="shared" si="283"/>
        <v>1.0010035451264578</v>
      </c>
      <c r="AL338">
        <f t="shared" si="284"/>
        <v>4.4781839894777332E-2</v>
      </c>
      <c r="AM338" t="str">
        <f t="shared" si="265"/>
        <v>1-0,111610883908387i</v>
      </c>
      <c r="AN338">
        <f t="shared" si="285"/>
        <v>1.0062092175123478</v>
      </c>
      <c r="AO338">
        <f t="shared" si="286"/>
        <v>-0.11115087206257175</v>
      </c>
      <c r="AP338" s="41" t="str">
        <f t="shared" si="287"/>
        <v>-0,0827751911538872-2,06670483081172i</v>
      </c>
      <c r="AQ338">
        <f t="shared" si="288"/>
        <v>6.3125302212912402</v>
      </c>
      <c r="AR338" s="43">
        <f t="shared" si="289"/>
        <v>-92.293571628339748</v>
      </c>
      <c r="AS338" t="str">
        <f t="shared" si="266"/>
        <v>-0,0000166666666666667</v>
      </c>
      <c r="AT338" t="str">
        <f t="shared" si="267"/>
        <v>0,000681836421663353i</v>
      </c>
      <c r="AU338">
        <f t="shared" si="290"/>
        <v>6.8183642166335301E-4</v>
      </c>
      <c r="AV338">
        <f t="shared" si="291"/>
        <v>1.5707963267948966</v>
      </c>
      <c r="AW338" t="str">
        <f t="shared" si="268"/>
        <v>1+0,255187064193443i</v>
      </c>
      <c r="AX338">
        <f t="shared" si="292"/>
        <v>1.0320467226495458</v>
      </c>
      <c r="AY338">
        <f t="shared" si="293"/>
        <v>0.24985461617690363</v>
      </c>
      <c r="AZ338" t="str">
        <f t="shared" si="269"/>
        <v>1+37,175868692181i</v>
      </c>
      <c r="BA338">
        <f t="shared" si="294"/>
        <v>37.189315844988108</v>
      </c>
      <c r="BB338">
        <f t="shared" si="295"/>
        <v>1.543903642067334</v>
      </c>
      <c r="BC338" s="41" t="str">
        <f t="shared" si="296"/>
        <v>-0,847304563839413+0,240664954653597i</v>
      </c>
      <c r="BD338">
        <f t="shared" si="297"/>
        <v>-1.1022523348055695</v>
      </c>
      <c r="BE338" s="43">
        <f t="shared" si="298"/>
        <v>164.14354766653702</v>
      </c>
      <c r="BF338" s="41" t="str">
        <f t="shared" si="299"/>
        <v>0,536742467292834+0,526618091035088i</v>
      </c>
      <c r="BG338" s="20">
        <f t="shared" si="300"/>
        <v>-2.4762953270155417</v>
      </c>
      <c r="BH338" s="43">
        <f t="shared" si="301"/>
        <v>44.454496880040161</v>
      </c>
      <c r="BI338" s="41" t="str">
        <f t="shared" si="306"/>
        <v>0,567519221627041+1,73120734763024i</v>
      </c>
      <c r="BJ338" s="20">
        <f t="shared" si="302"/>
        <v>5.2102778864856756</v>
      </c>
      <c r="BK338" s="43">
        <f t="shared" si="307"/>
        <v>71.849976038197269</v>
      </c>
      <c r="BL338">
        <f t="shared" si="303"/>
        <v>-2.4762953270155417</v>
      </c>
      <c r="BM338" s="43">
        <f t="shared" si="304"/>
        <v>44.454496880040161</v>
      </c>
    </row>
    <row r="339" spans="14:65" x14ac:dyDescent="0.25">
      <c r="N339" s="9">
        <v>21</v>
      </c>
      <c r="O339" s="34">
        <f t="shared" si="308"/>
        <v>16218.100973589309</v>
      </c>
      <c r="P339" s="33" t="str">
        <f t="shared" ref="P339:P402" si="309">COMPLEX(Adc,0)</f>
        <v>32,2315671197498</v>
      </c>
      <c r="Q339" s="4" t="str">
        <f t="shared" ref="Q339:Q402" si="310">IMSUM(COMPLEX(1,0),IMDIV(COMPLEX(0,2*PI()*O339),COMPLEX(wp_lf,0)))</f>
        <v>1+38,0056591343614i</v>
      </c>
      <c r="R339" s="4">
        <f t="shared" si="270"/>
        <v>38.018812793632428</v>
      </c>
      <c r="S339" s="4">
        <f t="shared" si="271"/>
        <v>1.5444905253151826</v>
      </c>
      <c r="T339" s="4" t="str">
        <f t="shared" ref="T339:T402" si="311">IMSUM(COMPLEX(1,0),IMDIV(COMPLEX(0,2*PI()*O339),COMPLEX(wz_esr,0)))</f>
        <v>1+0,045855600186425i</v>
      </c>
      <c r="U339" s="4">
        <f t="shared" si="272"/>
        <v>1.0010508159271723</v>
      </c>
      <c r="V339" s="4">
        <f t="shared" si="273"/>
        <v>4.5823499934233618E-2</v>
      </c>
      <c r="W339" t="str">
        <f t="shared" ref="W339:W402" si="312">IMSUB(COMPLEX(1,0),IMDIV(COMPLEX(0,2*PI()*O339),COMPLEX(wz_rhp,0)))</f>
        <v>1-0,27035047728958i</v>
      </c>
      <c r="X339" s="4">
        <f t="shared" si="274"/>
        <v>1.0359002753985076</v>
      </c>
      <c r="Y339" s="4">
        <f t="shared" si="275"/>
        <v>-0.26403846916078788</v>
      </c>
      <c r="Z339" t="str">
        <f t="shared" ref="Z339:Z402" si="313">IMSUM(COMPLEX(1,0),IMDIV(COMPLEX(0,2*PI()*O339),COMPLEX(Q*(wsl/2),0)),IMDIV(IMPOWER(COMPLEX(0,2*PI()*O339),2),IMPOWER(COMPLEX(wsl/2,0),2)))</f>
        <v>0,994565562000216+0,350478829707693i</v>
      </c>
      <c r="AA339" s="4">
        <f t="shared" si="276"/>
        <v>1.0545122413656844</v>
      </c>
      <c r="AB339" s="4">
        <f t="shared" si="277"/>
        <v>0.33880586911287169</v>
      </c>
      <c r="AC339" s="47" t="str">
        <f t="shared" si="278"/>
        <v>-0,421973023838866-0,719013285343652i</v>
      </c>
      <c r="AD339" s="20">
        <f t="shared" si="279"/>
        <v>-1.5798936512437678</v>
      </c>
      <c r="AE339" s="43">
        <f t="shared" si="280"/>
        <v>-120.40773173619147</v>
      </c>
      <c r="AF339" t="str">
        <f t="shared" ref="AF339:AF402" si="314">COMPLEX($B$72,0)</f>
        <v>77,9756878975879</v>
      </c>
      <c r="AG339" t="str">
        <f t="shared" ref="AG339:AG402" si="315">IMSUM(COMPLEX(1,0),IMDIV(COMPLEX(0,2*PI()*O339),COMPLEX(wp_lf_DCM,0)))</f>
        <v>1+38,8423907461481i</v>
      </c>
      <c r="AH339">
        <f t="shared" si="281"/>
        <v>38.855261147963624</v>
      </c>
      <c r="AI339">
        <f t="shared" si="282"/>
        <v>1.5450569443203201</v>
      </c>
      <c r="AJ339" t="str">
        <f t="shared" ref="AJ339:AJ402" si="316">IMSUM(COMPLEX(1,0),IMDIV(COMPLEX(0,2*PI()*O339),COMPLEX(wz1_dcm,0)))</f>
        <v>1+0,045855600186425i</v>
      </c>
      <c r="AK339">
        <f t="shared" si="283"/>
        <v>1.0010508159271723</v>
      </c>
      <c r="AL339">
        <f t="shared" si="284"/>
        <v>4.5823499934233618E-2</v>
      </c>
      <c r="AM339" t="str">
        <f t="shared" ref="AM339:AM402" si="317">IMSUB(COMPLEX(1,0),IMDIV(COMPLEX(0,2*PI()*O339),COMPLEX(wz2_dcm,0)))</f>
        <v>1-0,114210635365713i</v>
      </c>
      <c r="AN339">
        <f t="shared" si="285"/>
        <v>1.0065009037405976</v>
      </c>
      <c r="AO339">
        <f t="shared" si="286"/>
        <v>-0.11371789557576005</v>
      </c>
      <c r="AP339" s="41" t="str">
        <f t="shared" si="287"/>
        <v>-0,0852119042182981-2,02019680949832i</v>
      </c>
      <c r="AQ339">
        <f t="shared" si="288"/>
        <v>6.1155935136021053</v>
      </c>
      <c r="AR339" s="43">
        <f t="shared" si="289"/>
        <v>-92.41530433978464</v>
      </c>
      <c r="AS339" t="str">
        <f t="shared" ref="AS339:AS402" si="318">COMPLEX(Adc_ea,0)</f>
        <v>-0,0000166666666666667</v>
      </c>
      <c r="AT339" t="str">
        <f t="shared" ref="AT339:AT402" si="319">COMPLEX(0,2*PI()*O339*wp0_ea)</f>
        <v>0,000697718432169895i</v>
      </c>
      <c r="AU339">
        <f t="shared" si="290"/>
        <v>6.9771843216989498E-4</v>
      </c>
      <c r="AV339">
        <f t="shared" si="291"/>
        <v>1.5707963267948966</v>
      </c>
      <c r="AW339" t="str">
        <f t="shared" ref="AW339:AW402" si="320">IMSUM(COMPLEX(1,0),IMDIV(COMPLEX(0,2*PI()*O339),COMPLEX(wp1_ea,0)))</f>
        <v>1+0,261131134509849i</v>
      </c>
      <c r="AX339">
        <f t="shared" si="292"/>
        <v>1.0335325197643279</v>
      </c>
      <c r="AY339">
        <f t="shared" si="293"/>
        <v>0.25542727790109293</v>
      </c>
      <c r="AZ339" t="str">
        <f t="shared" ref="AZ339:AZ402" si="321">IMSUM(COMPLEX(1,0),IMDIV(COMPLEX(0,2*PI()*O339),COMPLEX(wz_ea,0)))</f>
        <v>1+38,0418059146582i</v>
      </c>
      <c r="BA339">
        <f t="shared" si="294"/>
        <v>38.054947079828182</v>
      </c>
      <c r="BB339">
        <f t="shared" si="295"/>
        <v>1.5445155091986777</v>
      </c>
      <c r="BC339" s="41" t="str">
        <f t="shared" si="296"/>
        <v>-0,844870159997747+0,244509285320611i</v>
      </c>
      <c r="BD339">
        <f t="shared" si="297"/>
        <v>-1.1148894076988323</v>
      </c>
      <c r="BE339" s="43">
        <f t="shared" si="298"/>
        <v>163.85931507333564</v>
      </c>
      <c r="BF339" s="41" t="str">
        <f t="shared" si="299"/>
        <v>0,532317840700877+0,504296546945379i</v>
      </c>
      <c r="BG339" s="20">
        <f t="shared" si="300"/>
        <v>-2.6947830589425954</v>
      </c>
      <c r="BH339" s="43">
        <f t="shared" si="301"/>
        <v>43.451583337144157</v>
      </c>
      <c r="BI339" s="41" t="str">
        <f t="shared" si="306"/>
        <v>0,565949873248039+1,68596889986656i</v>
      </c>
      <c r="BJ339" s="20">
        <f t="shared" si="302"/>
        <v>5.0007041059032797</v>
      </c>
      <c r="BK339" s="43">
        <f t="shared" si="307"/>
        <v>71.444010733550996</v>
      </c>
      <c r="BL339">
        <f t="shared" si="303"/>
        <v>-2.6947830589425954</v>
      </c>
      <c r="BM339" s="43">
        <f t="shared" si="304"/>
        <v>43.451583337144157</v>
      </c>
    </row>
    <row r="340" spans="14:65" x14ac:dyDescent="0.25">
      <c r="N340" s="9">
        <v>22</v>
      </c>
      <c r="O340" s="34">
        <f t="shared" si="308"/>
        <v>16595.869074375616</v>
      </c>
      <c r="P340" s="33" t="str">
        <f t="shared" si="309"/>
        <v>32,2315671197498</v>
      </c>
      <c r="Q340" s="4" t="str">
        <f t="shared" si="310"/>
        <v>1+38,8909246592032i</v>
      </c>
      <c r="R340" s="4">
        <f t="shared" ref="R340:R403" si="322">IMABS(Q340)</f>
        <v>38.90377900471649</v>
      </c>
      <c r="S340" s="4">
        <f t="shared" ref="S340:S403" si="323">IMARGUMENT(Q340)</f>
        <v>1.5450890516129385</v>
      </c>
      <c r="T340" s="4" t="str">
        <f t="shared" si="311"/>
        <v>1+0,0469237143275969i</v>
      </c>
      <c r="U340" s="4">
        <f t="shared" ref="U340:U403" si="324">IMABS(T340)</f>
        <v>1.0011003121397466</v>
      </c>
      <c r="V340" s="4">
        <f t="shared" ref="V340:V403" si="325">IMARGUMENT(T340)</f>
        <v>4.6889320329135863E-2</v>
      </c>
      <c r="W340" t="str">
        <f t="shared" si="312"/>
        <v>1-0,276647748870185i</v>
      </c>
      <c r="X340" s="4">
        <f t="shared" ref="X340:X403" si="326">IMABS(W340)</f>
        <v>1.0375615533330738</v>
      </c>
      <c r="Y340" s="4">
        <f t="shared" ref="Y340:Y403" si="327">IMARGUMENT(W340)</f>
        <v>-0.26989746364208289</v>
      </c>
      <c r="Z340" t="str">
        <f t="shared" si="313"/>
        <v>0,994309444827814+0,358642530382643i</v>
      </c>
      <c r="AA340" s="4">
        <f t="shared" ref="AA340:AA403" si="328">IMABS(Z340)</f>
        <v>1.0570126473571926</v>
      </c>
      <c r="AB340" s="4">
        <f t="shared" ref="AB340:AB403" si="329">IMARGUMENT(Z340)</f>
        <v>0.34617078210250618</v>
      </c>
      <c r="AC340" s="47" t="str">
        <f t="shared" ref="AC340:AC403" si="330">(IMDIV(IMPRODUCT(P340,T340,W340),IMPRODUCT(Q340,Z340)))</f>
        <v>-0,421002151982388-0,696840507057768i</v>
      </c>
      <c r="AD340" s="20">
        <f t="shared" ref="AD340:AD403" si="331">20*LOG(IMABS(AC340))</f>
        <v>-1.7859816825522867</v>
      </c>
      <c r="AE340" s="43">
        <f t="shared" ref="AE340:AE403" si="332">(180/PI())*IMARGUMENT(AC340)</f>
        <v>-121.13863184338932</v>
      </c>
      <c r="AF340" t="str">
        <f t="shared" si="314"/>
        <v>77,9756878975879</v>
      </c>
      <c r="AG340" t="str">
        <f t="shared" si="315"/>
        <v>1+39,7471462539643i</v>
      </c>
      <c r="AH340">
        <f t="shared" ref="AH340:AH403" si="333">IMABS(AG340)</f>
        <v>39.759723783422196</v>
      </c>
      <c r="AI340">
        <f t="shared" ref="AI340:AI403" si="334">IMARGUMENT(AG340)</f>
        <v>1.5456425942150942</v>
      </c>
      <c r="AJ340" t="str">
        <f t="shared" si="316"/>
        <v>1+0,0469237143275969i</v>
      </c>
      <c r="AK340">
        <f t="shared" ref="AK340:AK403" si="335">IMABS(AJ340)</f>
        <v>1.0011003121397466</v>
      </c>
      <c r="AL340">
        <f t="shared" ref="AL340:AL403" si="336">IMARGUMENT(AJ340)</f>
        <v>4.6889320329135863E-2</v>
      </c>
      <c r="AM340" t="str">
        <f t="shared" si="317"/>
        <v>1-0,116870942813667i</v>
      </c>
      <c r="AN340">
        <f t="shared" ref="AN340:AN403" si="337">IMABS(AM340)</f>
        <v>1.0068062461437928</v>
      </c>
      <c r="AO340">
        <f t="shared" ref="AO340:AO403" si="338">IMARGUMENT(AM340)</f>
        <v>-0.11634315519704304</v>
      </c>
      <c r="AP340" s="41" t="str">
        <f t="shared" ref="AP340:AP403" si="339">(IMDIV(IMPRODUCT(AF340,AJ340,AM340),IMPRODUCT(AG340)))</f>
        <v>-0,0875390891482034-1,97475427841861i</v>
      </c>
      <c r="AQ340">
        <f t="shared" ref="AQ340:AQ403" si="340">20*LOG(IMABS(AP340))</f>
        <v>5.918787082789521</v>
      </c>
      <c r="AR340" s="43">
        <f t="shared" ref="AR340:AR403" si="341">(180/PI())*IMARGUMENT(AP340)</f>
        <v>-92.538208893106244</v>
      </c>
      <c r="AS340" t="str">
        <f t="shared" si="318"/>
        <v>-0,0000166666666666667</v>
      </c>
      <c r="AT340" t="str">
        <f t="shared" si="319"/>
        <v>0,000713970382224568i</v>
      </c>
      <c r="AU340">
        <f t="shared" ref="AU340:AU403" si="342">IMABS(AT340)</f>
        <v>7.1397038222456805E-4</v>
      </c>
      <c r="AV340">
        <f t="shared" ref="AV340:AV403" si="343">IMARGUMENT(AT340)</f>
        <v>1.5707963267948966</v>
      </c>
      <c r="AW340" t="str">
        <f t="shared" si="320"/>
        <v>1+0,267213660010252i</v>
      </c>
      <c r="AX340">
        <f t="shared" ref="AX340:AX403" si="344">IMABS(AW340)</f>
        <v>1.0350860544399556</v>
      </c>
      <c r="AY340">
        <f t="shared" ref="AY340:AY403" si="345">IMARGUMENT(AW340)</f>
        <v>0.26111300060058618</v>
      </c>
      <c r="AZ340" t="str">
        <f t="shared" si="321"/>
        <v>1+38,9279134061744i</v>
      </c>
      <c r="BA340">
        <f t="shared" ref="BA340:BA403" si="346">IMABS(AZ340)</f>
        <v>38.940755541702224</v>
      </c>
      <c r="BB340">
        <f t="shared" ref="BB340:BB403" si="347">IMARGUMENT(AZ340)</f>
        <v>1.5451134675533496</v>
      </c>
      <c r="BC340" s="41" t="str">
        <f t="shared" ref="BC340:BC403" si="348">IMPRODUCT(AS340,IMDIV(AZ340,IMPRODUCT(AT340,AW340)))</f>
        <v>-0,842335974344587+0,248427317393054i</v>
      </c>
      <c r="BD340">
        <f t="shared" ref="BD340:BD403" si="349">20*LOG(IMABS(BC340))</f>
        <v>-1.128070609101719</v>
      </c>
      <c r="BE340" s="43">
        <f t="shared" ref="BE340:BE403" si="350">(180/PI())*IMARGUMENT(BC340)</f>
        <v>163.56780764922024</v>
      </c>
      <c r="BF340" s="41" t="str">
        <f t="shared" ref="BF340:BF403" si="351">IMPRODUCT(AC340,BC340)</f>
        <v>0,527739475710429+0,482385392241594i</v>
      </c>
      <c r="BG340" s="20">
        <f t="shared" ref="BG340:BG403" si="352">20*LOG(IMABS(BF340))</f>
        <v>-2.9140522916540057</v>
      </c>
      <c r="BH340" s="43">
        <f t="shared" ref="BH340:BH403" si="353">(180/PI())*IMARGUMENT(BF340)</f>
        <v>42.429175805830994</v>
      </c>
      <c r="BI340" s="41" t="str">
        <f t="shared" si="306"/>
        <v>0,564320231848881+1,64165946811876i</v>
      </c>
      <c r="BJ340" s="20">
        <f t="shared" ref="BJ340:BJ403" si="354">20*LOG(IMABS(BI340))</f>
        <v>4.7907164736877919</v>
      </c>
      <c r="BK340" s="43">
        <f t="shared" si="307"/>
        <v>71.029598756113984</v>
      </c>
      <c r="BL340">
        <f t="shared" ref="BL340:BL403" si="355">IF($B$31=0,BJ340,BG340)</f>
        <v>-2.9140522916540057</v>
      </c>
      <c r="BM340" s="43">
        <f t="shared" ref="BM340:BM403" si="356">IF($B$31=0,BK340,BH340)</f>
        <v>42.429175805830994</v>
      </c>
    </row>
    <row r="341" spans="14:65" x14ac:dyDescent="0.25">
      <c r="N341" s="9">
        <v>23</v>
      </c>
      <c r="O341" s="34">
        <f t="shared" si="308"/>
        <v>16982.436524617482</v>
      </c>
      <c r="P341" s="33" t="str">
        <f t="shared" si="309"/>
        <v>32,2315671197498</v>
      </c>
      <c r="Q341" s="4" t="str">
        <f t="shared" si="310"/>
        <v>1+39,7968106670816i</v>
      </c>
      <c r="R341" s="4">
        <f t="shared" si="322"/>
        <v>39.809372505372899</v>
      </c>
      <c r="S341" s="4">
        <f t="shared" si="323"/>
        <v>1.5456739715907468</v>
      </c>
      <c r="T341" s="4" t="str">
        <f t="shared" si="311"/>
        <v>1+0,0480167080432142i</v>
      </c>
      <c r="U341" s="4">
        <f t="shared" si="324"/>
        <v>1.0011521384141908</v>
      </c>
      <c r="V341" s="4">
        <f t="shared" si="325"/>
        <v>4.797985650010908E-2</v>
      </c>
      <c r="W341" t="str">
        <f t="shared" si="312"/>
        <v>1-0,283091702749108i</v>
      </c>
      <c r="X341" s="4">
        <f t="shared" si="326"/>
        <v>1.0392982787272329</v>
      </c>
      <c r="Y341" s="4">
        <f t="shared" si="327"/>
        <v>-0.27587333073004022</v>
      </c>
      <c r="Z341" t="str">
        <f t="shared" si="313"/>
        <v>0,994041257224945+0,366996388074398i</v>
      </c>
      <c r="AA341" s="4">
        <f t="shared" si="328"/>
        <v>1.0596246363335478</v>
      </c>
      <c r="AB341" s="4">
        <f t="shared" si="329"/>
        <v>0.35367284193333992</v>
      </c>
      <c r="AC341" s="47" t="str">
        <f t="shared" si="330"/>
        <v>-0,41991176013492-0,675091979809502i</v>
      </c>
      <c r="AD341" s="20">
        <f t="shared" si="331"/>
        <v>-1.9923134028376221</v>
      </c>
      <c r="AE341" s="43">
        <f t="shared" si="332"/>
        <v>-121.88189049850003</v>
      </c>
      <c r="AF341" t="str">
        <f t="shared" si="314"/>
        <v>77,9756878975879</v>
      </c>
      <c r="AG341" t="str">
        <f t="shared" si="315"/>
        <v>1+40,6729762248402i</v>
      </c>
      <c r="AH341">
        <f t="shared" si="333"/>
        <v>40.685267542274026</v>
      </c>
      <c r="AI341">
        <f t="shared" si="334"/>
        <v>1.5462149297677295</v>
      </c>
      <c r="AJ341" t="str">
        <f t="shared" si="316"/>
        <v>1+0,0480167080432142i</v>
      </c>
      <c r="AK341">
        <f t="shared" si="335"/>
        <v>1.0011521384141908</v>
      </c>
      <c r="AL341">
        <f t="shared" si="336"/>
        <v>4.797985650010908E-2</v>
      </c>
      <c r="AM341" t="str">
        <f t="shared" si="317"/>
        <v>1-0,119593216782471i</v>
      </c>
      <c r="AN341">
        <f t="shared" si="337"/>
        <v>1.0071258796696563</v>
      </c>
      <c r="AO341">
        <f t="shared" si="338"/>
        <v>-0.11902789804959246</v>
      </c>
      <c r="AP341" s="41" t="str">
        <f t="shared" si="339"/>
        <v>-0,0897616630371431-1,93035351963942i</v>
      </c>
      <c r="AQ341">
        <f t="shared" si="340"/>
        <v>5.7221174773455763</v>
      </c>
      <c r="AR341" s="43">
        <f t="shared" si="341"/>
        <v>-92.662342619263399</v>
      </c>
      <c r="AS341" t="str">
        <f t="shared" si="318"/>
        <v>-0,0000166666666666667</v>
      </c>
      <c r="AT341" t="str">
        <f t="shared" si="319"/>
        <v>0,000730600888826413i</v>
      </c>
      <c r="AU341">
        <f t="shared" si="342"/>
        <v>7.3060088882641295E-4</v>
      </c>
      <c r="AV341">
        <f t="shared" si="343"/>
        <v>1.5707963267948966</v>
      </c>
      <c r="AW341" t="str">
        <f t="shared" si="320"/>
        <v>1+0,273437865730185i</v>
      </c>
      <c r="AX341">
        <f t="shared" si="344"/>
        <v>1.0367103097852739</v>
      </c>
      <c r="AY341">
        <f t="shared" si="345"/>
        <v>0.26691332787491218</v>
      </c>
      <c r="AZ341" t="str">
        <f t="shared" si="321"/>
        <v>1+39,8346609926505i</v>
      </c>
      <c r="BA341">
        <f t="shared" si="346"/>
        <v>39.847210898623644</v>
      </c>
      <c r="BB341">
        <f t="shared" si="347"/>
        <v>1.5456978324653838</v>
      </c>
      <c r="BC341" s="41" t="str">
        <f t="shared" si="348"/>
        <v>-0,83969859934452+0,252417665501026i</v>
      </c>
      <c r="BD341">
        <f t="shared" si="349"/>
        <v>-1.1418187140112774</v>
      </c>
      <c r="BE341" s="43">
        <f t="shared" si="350"/>
        <v>163.26895501976179</v>
      </c>
      <c r="BF341" s="41" t="str">
        <f t="shared" si="351"/>
        <v>0,523004458375565+0,460880643665074i</v>
      </c>
      <c r="BG341" s="20">
        <f t="shared" si="352"/>
        <v>-3.1341321168489</v>
      </c>
      <c r="BH341" s="43">
        <f t="shared" si="353"/>
        <v>41.387064521261713</v>
      </c>
      <c r="BI341" s="41" t="str">
        <f t="shared" si="306"/>
        <v>0,562628071746195+1,59825771724566i</v>
      </c>
      <c r="BJ341" s="20">
        <f t="shared" si="354"/>
        <v>4.580298763334298</v>
      </c>
      <c r="BK341" s="43">
        <f t="shared" si="307"/>
        <v>70.606612400498392</v>
      </c>
      <c r="BL341">
        <f t="shared" si="355"/>
        <v>-3.1341321168489</v>
      </c>
      <c r="BM341" s="43">
        <f t="shared" si="356"/>
        <v>41.387064521261713</v>
      </c>
    </row>
    <row r="342" spans="14:65" x14ac:dyDescent="0.25">
      <c r="N342" s="9">
        <v>24</v>
      </c>
      <c r="O342" s="34">
        <f t="shared" si="308"/>
        <v>17378.008287493791</v>
      </c>
      <c r="P342" s="33" t="str">
        <f t="shared" si="309"/>
        <v>32,2315671197498</v>
      </c>
      <c r="Q342" s="4" t="str">
        <f t="shared" si="310"/>
        <v>1+40,7237974707484i</v>
      </c>
      <c r="R342" s="4">
        <f t="shared" si="322"/>
        <v>40.736073453863149</v>
      </c>
      <c r="S342" s="4">
        <f t="shared" si="323"/>
        <v>1.5462455937790487</v>
      </c>
      <c r="T342" s="4" t="str">
        <f t="shared" si="311"/>
        <v>1+0,0491351608530117i</v>
      </c>
      <c r="U342" s="4">
        <f t="shared" si="324"/>
        <v>1.0012064043103457</v>
      </c>
      <c r="V342" s="4">
        <f t="shared" si="325"/>
        <v>4.9095676282438244E-2</v>
      </c>
      <c r="W342" t="str">
        <f t="shared" si="312"/>
        <v>1-0,289685755595987i</v>
      </c>
      <c r="X342" s="4">
        <f t="shared" si="326"/>
        <v>1.0411137483460768</v>
      </c>
      <c r="Y342" s="4">
        <f t="shared" si="327"/>
        <v>-0.28196753099981997</v>
      </c>
      <c r="Z342" t="str">
        <f t="shared" si="313"/>
        <v>0,993760430329748+0,375544832108877i</v>
      </c>
      <c r="AA342" s="4">
        <f t="shared" si="328"/>
        <v>1.0623529139663761</v>
      </c>
      <c r="AB342" s="4">
        <f t="shared" si="329"/>
        <v>0.36131314391705716</v>
      </c>
      <c r="AC342" s="47" t="str">
        <f t="shared" si="330"/>
        <v>-0,41870203481668-0,653759517453205i</v>
      </c>
      <c r="AD342" s="20">
        <f t="shared" si="331"/>
        <v>-2.1988951268301262</v>
      </c>
      <c r="AE342" s="43">
        <f t="shared" si="332"/>
        <v>-122.63763928597943</v>
      </c>
      <c r="AF342" t="str">
        <f t="shared" si="314"/>
        <v>77,9756878975879</v>
      </c>
      <c r="AG342" t="str">
        <f t="shared" si="315"/>
        <v>1+41,6203715460804i</v>
      </c>
      <c r="AH342">
        <f t="shared" si="333"/>
        <v>41.632383160633246</v>
      </c>
      <c r="AI342">
        <f t="shared" si="334"/>
        <v>1.5467742529374215</v>
      </c>
      <c r="AJ342" t="str">
        <f t="shared" si="316"/>
        <v>1+0,0491351608530117i</v>
      </c>
      <c r="AK342">
        <f t="shared" si="335"/>
        <v>1.0012064043103457</v>
      </c>
      <c r="AL342">
        <f t="shared" si="336"/>
        <v>4.9095676282438244E-2</v>
      </c>
      <c r="AM342" t="str">
        <f t="shared" si="317"/>
        <v>1-0,122378900657815i</v>
      </c>
      <c r="AN342">
        <f t="shared" si="337"/>
        <v>1.0074604683689654</v>
      </c>
      <c r="AO342">
        <f t="shared" si="338"/>
        <v>-0.12177339272658413</v>
      </c>
      <c r="AP342" s="41" t="str">
        <f t="shared" si="339"/>
        <v>-0,0918843227700027-1,88697134252399i</v>
      </c>
      <c r="AQ342">
        <f t="shared" si="340"/>
        <v>5.5255915147293369</v>
      </c>
      <c r="AR342" s="43">
        <f t="shared" si="341"/>
        <v>-92.787762969713228</v>
      </c>
      <c r="AS342" t="str">
        <f t="shared" si="318"/>
        <v>-0,0000166666666666667</v>
      </c>
      <c r="AT342" t="str">
        <f t="shared" si="319"/>
        <v>0,000747618769690159i</v>
      </c>
      <c r="AU342">
        <f t="shared" si="342"/>
        <v>7.4761876969015896E-4</v>
      </c>
      <c r="AV342">
        <f t="shared" si="343"/>
        <v>1.5707963267948966</v>
      </c>
      <c r="AW342" t="str">
        <f t="shared" si="320"/>
        <v>1+0,279807051825902i</v>
      </c>
      <c r="AX342">
        <f t="shared" si="344"/>
        <v>1.038408390880728</v>
      </c>
      <c r="AY342">
        <f t="shared" si="345"/>
        <v>0.27282977334004344</v>
      </c>
      <c r="AZ342" t="str">
        <f t="shared" si="321"/>
        <v>1+40,7625294436585i</v>
      </c>
      <c r="BA342">
        <f t="shared" si="346"/>
        <v>40.774793765819666</v>
      </c>
      <c r="BB342">
        <f t="shared" si="347"/>
        <v>1.5462689121754747</v>
      </c>
      <c r="BC342" s="41" t="str">
        <f t="shared" si="348"/>
        <v>-0,836954572078382+0,256478793243502i</v>
      </c>
      <c r="BD342">
        <f t="shared" si="349"/>
        <v>-1.1561572459695186</v>
      </c>
      <c r="BE342" s="43">
        <f t="shared" si="350"/>
        <v>162.96268812204437</v>
      </c>
      <c r="BF342" s="41" t="str">
        <f t="shared" si="351"/>
        <v>0,518110034486194+0,439778824553836i</v>
      </c>
      <c r="BG342" s="20">
        <f t="shared" si="352"/>
        <v>-3.3550523727996473</v>
      </c>
      <c r="BH342" s="43">
        <f t="shared" si="353"/>
        <v>40.32504883606498</v>
      </c>
      <c r="BI342" s="41" t="str">
        <f t="shared" si="306"/>
        <v>0,560871136860303+1,55574291228429i</v>
      </c>
      <c r="BJ342" s="20">
        <f t="shared" si="354"/>
        <v>4.3694342687598207</v>
      </c>
      <c r="BK342" s="43">
        <f t="shared" si="307"/>
        <v>70.174925152331156</v>
      </c>
      <c r="BL342">
        <f t="shared" si="355"/>
        <v>-3.3550523727996473</v>
      </c>
      <c r="BM342" s="43">
        <f t="shared" si="356"/>
        <v>40.32504883606498</v>
      </c>
    </row>
    <row r="343" spans="14:65" x14ac:dyDescent="0.25">
      <c r="N343" s="9">
        <v>25</v>
      </c>
      <c r="O343" s="34">
        <f t="shared" si="308"/>
        <v>17782.794100389234</v>
      </c>
      <c r="P343" s="33" t="str">
        <f t="shared" si="309"/>
        <v>32,2315671197498</v>
      </c>
      <c r="Q343" s="4" t="str">
        <f t="shared" si="310"/>
        <v>1+41,6723765708773i</v>
      </c>
      <c r="R343" s="4">
        <f t="shared" si="322"/>
        <v>41.684373199857561</v>
      </c>
      <c r="S343" s="4">
        <f t="shared" si="323"/>
        <v>1.5468042197644098</v>
      </c>
      <c r="T343" s="4" t="str">
        <f t="shared" si="311"/>
        <v>1+0,0502796657754743i</v>
      </c>
      <c r="U343" s="4">
        <f t="shared" si="324"/>
        <v>1.0012632245271438</v>
      </c>
      <c r="V343" s="4">
        <f t="shared" si="325"/>
        <v>5.0237360178181277E-2</v>
      </c>
      <c r="W343" t="str">
        <f t="shared" si="312"/>
        <v>1-0,296433403664927i</v>
      </c>
      <c r="X343" s="4">
        <f t="shared" si="326"/>
        <v>1.0430113915046055</v>
      </c>
      <c r="Y343" s="4">
        <f t="shared" si="327"/>
        <v>-0.28818148429978757</v>
      </c>
      <c r="Z343" t="str">
        <f t="shared" si="313"/>
        <v>0,993466368470727+0,384292394984265i</v>
      </c>
      <c r="AA343" s="4">
        <f t="shared" si="328"/>
        <v>1.0652023611150871</v>
      </c>
      <c r="AB343" s="4">
        <f t="shared" si="329"/>
        <v>0.36909269675620587</v>
      </c>
      <c r="AC343" s="47" t="str">
        <f t="shared" si="330"/>
        <v>-0,417373097274327-0,632835282501878i</v>
      </c>
      <c r="AD343" s="20">
        <f t="shared" si="331"/>
        <v>-2.405733145237603</v>
      </c>
      <c r="AE343" s="43">
        <f t="shared" si="332"/>
        <v>-123.40600137086453</v>
      </c>
      <c r="AF343" t="str">
        <f t="shared" si="314"/>
        <v>77,9756878975879</v>
      </c>
      <c r="AG343" t="str">
        <f t="shared" si="315"/>
        <v>1+42,5898345392252i</v>
      </c>
      <c r="AH343">
        <f t="shared" si="333"/>
        <v>42.601572812263399</v>
      </c>
      <c r="AI343">
        <f t="shared" si="334"/>
        <v>1.5473208588840772</v>
      </c>
      <c r="AJ343" t="str">
        <f t="shared" si="316"/>
        <v>1+0,0502796657754743i</v>
      </c>
      <c r="AK343">
        <f t="shared" si="335"/>
        <v>1.0012632245271438</v>
      </c>
      <c r="AL343">
        <f t="shared" si="336"/>
        <v>5.0237360178181277E-2</v>
      </c>
      <c r="AM343" t="str">
        <f t="shared" si="317"/>
        <v>1-0,125229471446164i</v>
      </c>
      <c r="AN343">
        <f t="shared" si="337"/>
        <v>1.0078107066898454</v>
      </c>
      <c r="AO343">
        <f t="shared" si="338"/>
        <v>-0.12458092927814678</v>
      </c>
      <c r="AP343" s="41" t="str">
        <f t="shared" si="339"/>
        <v>-0,0939115548377048-1,84458507310334i</v>
      </c>
      <c r="AQ343">
        <f t="shared" si="340"/>
        <v>5.3292162938256782</v>
      </c>
      <c r="AR343" s="43">
        <f t="shared" si="341"/>
        <v>-92.914527509982463</v>
      </c>
      <c r="AS343" t="str">
        <f t="shared" si="318"/>
        <v>-0,0000166666666666667</v>
      </c>
      <c r="AT343" t="str">
        <f t="shared" si="319"/>
        <v>0,000765033047921497i</v>
      </c>
      <c r="AU343">
        <f t="shared" si="342"/>
        <v>7.6503304792149699E-4</v>
      </c>
      <c r="AV343">
        <f t="shared" si="343"/>
        <v>1.5707963267948966</v>
      </c>
      <c r="AW343" t="str">
        <f t="shared" si="320"/>
        <v>1+0,286324595324182i</v>
      </c>
      <c r="AX343">
        <f t="shared" si="344"/>
        <v>1.0401835289445591</v>
      </c>
      <c r="AY343">
        <f t="shared" si="345"/>
        <v>0.27886381650250475</v>
      </c>
      <c r="AZ343" t="str">
        <f t="shared" si="321"/>
        <v>1+41,7120107273335i</v>
      </c>
      <c r="BA343">
        <f t="shared" si="346"/>
        <v>41.723995960564288</v>
      </c>
      <c r="BB343">
        <f t="shared" si="347"/>
        <v>1.5468270079868116</v>
      </c>
      <c r="BC343" s="41" t="str">
        <f t="shared" si="348"/>
        <v>-0,834100379238423+0,260609004786337i</v>
      </c>
      <c r="BD343">
        <f t="shared" si="349"/>
        <v>-1.1711104893696038</v>
      </c>
      <c r="BE343" s="43">
        <f t="shared" si="350"/>
        <v>162.64893944998906</v>
      </c>
      <c r="BF343" s="41" t="str">
        <f t="shared" si="351"/>
        <v>0,513053631886926+0,419076961625018i</v>
      </c>
      <c r="BG343" s="20">
        <f t="shared" si="352"/>
        <v>-3.5768436346072061</v>
      </c>
      <c r="BH343" s="43">
        <f t="shared" si="353"/>
        <v>39.242938079124592</v>
      </c>
      <c r="BI343" s="41" t="str">
        <f t="shared" si="306"/>
        <v>0,559047143650194+1,51409491216884i</v>
      </c>
      <c r="BJ343" s="20">
        <f t="shared" si="354"/>
        <v>4.1581058044560857</v>
      </c>
      <c r="BK343" s="43">
        <f t="shared" si="307"/>
        <v>69.734411940006609</v>
      </c>
      <c r="BL343">
        <f t="shared" si="355"/>
        <v>-3.5768436346072061</v>
      </c>
      <c r="BM343" s="43">
        <f t="shared" si="356"/>
        <v>39.242938079124592</v>
      </c>
    </row>
    <row r="344" spans="14:65" x14ac:dyDescent="0.25">
      <c r="N344" s="9">
        <v>26</v>
      </c>
      <c r="O344" s="34">
        <f t="shared" si="308"/>
        <v>18197.008586099837</v>
      </c>
      <c r="P344" s="33" t="str">
        <f t="shared" si="309"/>
        <v>32,2315671197498</v>
      </c>
      <c r="Q344" s="4" t="str">
        <f t="shared" si="310"/>
        <v>1+42,6430509166635i</v>
      </c>
      <c r="R344" s="4">
        <f t="shared" si="322"/>
        <v>42.654774544957512</v>
      </c>
      <c r="S344" s="4">
        <f t="shared" si="323"/>
        <v>1.5473501443423112</v>
      </c>
      <c r="T344" s="4" t="str">
        <f t="shared" si="311"/>
        <v>1+0,0514508296422614i</v>
      </c>
      <c r="U344" s="4">
        <f t="shared" si="324"/>
        <v>1.0013227191424736</v>
      </c>
      <c r="V344" s="4">
        <f t="shared" si="325"/>
        <v>5.1405501611539096E-2</v>
      </c>
      <c r="W344" t="str">
        <f t="shared" si="312"/>
        <v>1-0,303338224648253i</v>
      </c>
      <c r="X344" s="4">
        <f t="shared" si="326"/>
        <v>1.04499477440452</v>
      </c>
      <c r="Y344" s="4">
        <f t="shared" si="327"/>
        <v>-0.29451656509257951</v>
      </c>
      <c r="Z344" t="str">
        <f t="shared" si="313"/>
        <v>0,993158447903252+0,393243714774186i</v>
      </c>
      <c r="AA344" s="4">
        <f t="shared" si="328"/>
        <v>1.0681780384612849</v>
      </c>
      <c r="AB344" s="4">
        <f t="shared" si="329"/>
        <v>0.37701241622961901</v>
      </c>
      <c r="AC344" s="47" t="str">
        <f t="shared" si="330"/>
        <v>-0,415925015213136-0,612311784565771i</v>
      </c>
      <c r="AD344" s="20">
        <f t="shared" si="331"/>
        <v>-2.612833700902196</v>
      </c>
      <c r="AE344" s="43">
        <f t="shared" si="332"/>
        <v>-124.18709086416052</v>
      </c>
      <c r="AF344" t="str">
        <f t="shared" si="314"/>
        <v>77,9756878975879</v>
      </c>
      <c r="AG344" t="str">
        <f t="shared" si="315"/>
        <v>1+43,581879226386i</v>
      </c>
      <c r="AH344">
        <f t="shared" si="333"/>
        <v>43.59335037483693</v>
      </c>
      <c r="AI344">
        <f t="shared" si="334"/>
        <v>1.5478550361181447</v>
      </c>
      <c r="AJ344" t="str">
        <f t="shared" si="316"/>
        <v>1+0,0514508296422614i</v>
      </c>
      <c r="AK344">
        <f t="shared" si="335"/>
        <v>1.0013227191424736</v>
      </c>
      <c r="AL344">
        <f t="shared" si="336"/>
        <v>5.1405501611539096E-2</v>
      </c>
      <c r="AM344" t="str">
        <f t="shared" si="317"/>
        <v>1-0,128146440557883i</v>
      </c>
      <c r="AN344">
        <f t="shared" si="337"/>
        <v>1.0081773208258829</v>
      </c>
      <c r="AO344">
        <f t="shared" si="338"/>
        <v>-0.12745181916470028</v>
      </c>
      <c r="AP344" s="41" t="str">
        <f t="shared" si="339"/>
        <v>-0,0958476447186166-1,80317254361104i</v>
      </c>
      <c r="AQ344">
        <f t="shared" si="340"/>
        <v>5.1329992078178162</v>
      </c>
      <c r="AR344" s="43">
        <f t="shared" si="341"/>
        <v>-93.042693910947037</v>
      </c>
      <c r="AS344" t="str">
        <f t="shared" si="318"/>
        <v>-0,0000166666666666667</v>
      </c>
      <c r="AT344" t="str">
        <f t="shared" si="319"/>
        <v>0,000782852956801254i</v>
      </c>
      <c r="AU344">
        <f t="shared" si="342"/>
        <v>7.8285295680125401E-4</v>
      </c>
      <c r="AV344">
        <f t="shared" si="343"/>
        <v>1.5707963267948966</v>
      </c>
      <c r="AW344" t="str">
        <f t="shared" si="320"/>
        <v>1+0,292993951912859i</v>
      </c>
      <c r="AX344">
        <f t="shared" si="344"/>
        <v>1.0420390855709372</v>
      </c>
      <c r="AY344">
        <f t="shared" si="345"/>
        <v>0.28501689842182315</v>
      </c>
      <c r="AZ344" t="str">
        <f t="shared" si="321"/>
        <v>1+42,68360827122i</v>
      </c>
      <c r="BA344">
        <f t="shared" si="346"/>
        <v>42.695320762947318</v>
      </c>
      <c r="BB344">
        <f t="shared" si="347"/>
        <v>1.547372414417739</v>
      </c>
      <c r="BC344" s="41" t="str">
        <f t="shared" si="348"/>
        <v>-0,83113246278308+0,264806436385774i</v>
      </c>
      <c r="BD344">
        <f t="shared" si="349"/>
        <v>-1.1867035005574897</v>
      </c>
      <c r="BE344" s="43">
        <f t="shared" si="350"/>
        <v>162.3276433116252</v>
      </c>
      <c r="BF344" s="41" t="str">
        <f t="shared" si="351"/>
        <v>0,507832883855059+0,398772580414963i</v>
      </c>
      <c r="BG344" s="20">
        <f t="shared" si="352"/>
        <v>-3.7995372014596862</v>
      </c>
      <c r="BH344" s="43">
        <f t="shared" si="353"/>
        <v>38.140552447464728</v>
      </c>
      <c r="BI344" s="41" t="str">
        <f t="shared" si="306"/>
        <v>0,557153784469253+1,47329416376037i</v>
      </c>
      <c r="BJ344" s="20">
        <f t="shared" si="354"/>
        <v>3.9462957072603393</v>
      </c>
      <c r="BK344" s="43">
        <f t="shared" si="307"/>
        <v>69.284949400678187</v>
      </c>
      <c r="BL344">
        <f t="shared" si="355"/>
        <v>-3.7995372014596862</v>
      </c>
      <c r="BM344" s="43">
        <f t="shared" si="356"/>
        <v>38.140552447464728</v>
      </c>
    </row>
    <row r="345" spans="14:65" x14ac:dyDescent="0.25">
      <c r="N345" s="9">
        <v>27</v>
      </c>
      <c r="O345" s="34">
        <f t="shared" si="308"/>
        <v>18620.871366628675</v>
      </c>
      <c r="P345" s="33" t="str">
        <f t="shared" si="309"/>
        <v>32,2315671197498</v>
      </c>
      <c r="Q345" s="4" t="str">
        <f t="shared" si="310"/>
        <v>1+43,6363351724931i</v>
      </c>
      <c r="R345" s="4">
        <f t="shared" si="322"/>
        <v>43.647792009289063</v>
      </c>
      <c r="S345" s="4">
        <f t="shared" si="323"/>
        <v>1.5478836556668127</v>
      </c>
      <c r="T345" s="4" t="str">
        <f t="shared" si="311"/>
        <v>1+0,0526492734199569i</v>
      </c>
      <c r="U345" s="4">
        <f t="shared" si="324"/>
        <v>1.0013850138641227</v>
      </c>
      <c r="V345" s="4">
        <f t="shared" si="325"/>
        <v>5.2600707187382113E-2</v>
      </c>
      <c r="W345" t="str">
        <f t="shared" si="312"/>
        <v>1-0,310403879573442i</v>
      </c>
      <c r="X345" s="4">
        <f t="shared" si="326"/>
        <v>1.0470676045290694</v>
      </c>
      <c r="Y345" s="4">
        <f t="shared" si="327"/>
        <v>-0.30097409758281785</v>
      </c>
      <c r="Z345" t="str">
        <f t="shared" si="313"/>
        <v>0,992836015486518+0,402403537586876i</v>
      </c>
      <c r="AA345" s="4">
        <f t="shared" si="328"/>
        <v>1.0712851911183958</v>
      </c>
      <c r="AB345" s="4">
        <f t="shared" si="329"/>
        <v>0.38507311874600286</v>
      </c>
      <c r="AC345" s="47" t="str">
        <f t="shared" si="330"/>
        <v>-0,414357814831366-0,592181878481857i</v>
      </c>
      <c r="AD345" s="20">
        <f t="shared" si="331"/>
        <v>-2.8202029631163521</v>
      </c>
      <c r="AE345" s="43">
        <f t="shared" si="332"/>
        <v>-124.98101216808908</v>
      </c>
      <c r="AF345" t="str">
        <f t="shared" si="314"/>
        <v>77,9756878975879</v>
      </c>
      <c r="AG345" t="str">
        <f t="shared" si="315"/>
        <v>1+44,597031602787i</v>
      </c>
      <c r="AH345">
        <f t="shared" si="333"/>
        <v>44.608241702402736</v>
      </c>
      <c r="AI345">
        <f t="shared" si="334"/>
        <v>1.5483770666473657</v>
      </c>
      <c r="AJ345" t="str">
        <f t="shared" si="316"/>
        <v>1+0,0526492734199569i</v>
      </c>
      <c r="AK345">
        <f t="shared" si="335"/>
        <v>1.0013850138641227</v>
      </c>
      <c r="AL345">
        <f t="shared" si="336"/>
        <v>5.2600707187382113E-2</v>
      </c>
      <c r="AM345" t="str">
        <f t="shared" si="317"/>
        <v>1-0,131131354608603i</v>
      </c>
      <c r="AN345">
        <f t="shared" si="337"/>
        <v>1.0085610701199443</v>
      </c>
      <c r="AO345">
        <f t="shared" si="338"/>
        <v>-0.13038739517392153</v>
      </c>
      <c r="AP345" s="41" t="str">
        <f t="shared" si="339"/>
        <v>-0,0976966858454277-1,76271208218293i</v>
      </c>
      <c r="AQ345">
        <f t="shared" si="340"/>
        <v>4.936947957483107</v>
      </c>
      <c r="AR345" s="43">
        <f t="shared" si="341"/>
        <v>-93.172319937670309</v>
      </c>
      <c r="AS345" t="str">
        <f t="shared" si="318"/>
        <v>-0,0000166666666666667</v>
      </c>
      <c r="AT345" t="str">
        <f t="shared" si="319"/>
        <v>0,000801087944680991i</v>
      </c>
      <c r="AU345">
        <f t="shared" si="342"/>
        <v>8.0108794468099101E-4</v>
      </c>
      <c r="AV345">
        <f t="shared" si="343"/>
        <v>1.5707963267948966</v>
      </c>
      <c r="AW345" t="str">
        <f t="shared" si="320"/>
        <v>1+0,299818657773072i</v>
      </c>
      <c r="AX345">
        <f t="shared" si="344"/>
        <v>1.0439785570349835</v>
      </c>
      <c r="AY345">
        <f t="shared" si="345"/>
        <v>0.29129041715986276</v>
      </c>
      <c r="AZ345" t="str">
        <f t="shared" si="321"/>
        <v>1+43,6778372291963i</v>
      </c>
      <c r="BA345">
        <f t="shared" si="346"/>
        <v>43.689283182723038</v>
      </c>
      <c r="BB345">
        <f t="shared" si="347"/>
        <v>1.5479054193512936</v>
      </c>
      <c r="BC345" s="41" t="str">
        <f t="shared" si="348"/>
        <v>-0,828047226289127+0,269069047876409i</v>
      </c>
      <c r="BD345">
        <f t="shared" si="349"/>
        <v>-1.2029621175790286</v>
      </c>
      <c r="BE345" s="43">
        <f t="shared" si="350"/>
        <v>161.9987360983917</v>
      </c>
      <c r="BF345" s="41" t="str">
        <f t="shared" si="351"/>
        <v>0,502445653475113+0,378863699218762i</v>
      </c>
      <c r="BG345" s="20">
        <f t="shared" si="352"/>
        <v>-4.0231650806953771</v>
      </c>
      <c r="BH345" s="43">
        <f t="shared" si="353"/>
        <v>37.017723930302644</v>
      </c>
      <c r="BI345" s="41" t="str">
        <f t="shared" si="306"/>
        <v>0,55518873136515+1,4333216961568i</v>
      </c>
      <c r="BJ345" s="20">
        <f t="shared" si="354"/>
        <v>3.7339858399040944</v>
      </c>
      <c r="BK345" s="43">
        <f t="shared" si="307"/>
        <v>68.826416160721422</v>
      </c>
      <c r="BL345">
        <f t="shared" si="355"/>
        <v>-4.0231650806953771</v>
      </c>
      <c r="BM345" s="43">
        <f t="shared" si="356"/>
        <v>37.017723930302644</v>
      </c>
    </row>
    <row r="346" spans="14:65" x14ac:dyDescent="0.25">
      <c r="N346" s="9">
        <v>28</v>
      </c>
      <c r="O346" s="34">
        <f t="shared" si="308"/>
        <v>19054.607179632505</v>
      </c>
      <c r="P346" s="33" t="str">
        <f t="shared" si="309"/>
        <v>32,2315671197498</v>
      </c>
      <c r="Q346" s="4" t="str">
        <f t="shared" si="310"/>
        <v>1+44,6527559908268i</v>
      </c>
      <c r="R346" s="4">
        <f t="shared" si="322"/>
        <v>44.663952104312465</v>
      </c>
      <c r="S346" s="4">
        <f t="shared" si="323"/>
        <v>1.5484050353971397</v>
      </c>
      <c r="T346" s="4" t="str">
        <f t="shared" si="311"/>
        <v>1+0,0538756325393158i</v>
      </c>
      <c r="U346" s="4">
        <f t="shared" si="324"/>
        <v>1.0014502402923029</v>
      </c>
      <c r="V346" s="4">
        <f t="shared" si="325"/>
        <v>5.3823596952812545E-2</v>
      </c>
      <c r="W346" t="str">
        <f t="shared" si="312"/>
        <v>1-0,317634114744265i</v>
      </c>
      <c r="X346" s="4">
        <f t="shared" si="326"/>
        <v>1.0492337350892664</v>
      </c>
      <c r="Y346" s="4">
        <f t="shared" si="327"/>
        <v>-0.3075553506328963</v>
      </c>
      <c r="Z346" t="str">
        <f t="shared" si="313"/>
        <v>0,992498387298138+0,411776720081639i</v>
      </c>
      <c r="AA346" s="4">
        <f t="shared" si="328"/>
        <v>1.0745292532037447</v>
      </c>
      <c r="AB346" s="4">
        <f t="shared" si="329"/>
        <v>0.39327551478553197</v>
      </c>
      <c r="AC346" s="47" t="str">
        <f t="shared" si="330"/>
        <v>-0,412671493157906-0,572438762081063i</v>
      </c>
      <c r="AD346" s="20">
        <f t="shared" si="331"/>
        <v>-3.0278470000607149</v>
      </c>
      <c r="AE346" s="43">
        <f t="shared" si="332"/>
        <v>-125.78785930242849</v>
      </c>
      <c r="AF346" t="str">
        <f t="shared" si="314"/>
        <v>77,9756878975879</v>
      </c>
      <c r="AG346" t="str">
        <f t="shared" si="315"/>
        <v>1+45,6358299156556i</v>
      </c>
      <c r="AH346">
        <f t="shared" si="333"/>
        <v>45.646784904203784</v>
      </c>
      <c r="AI346">
        <f t="shared" si="334"/>
        <v>1.5488872261204916</v>
      </c>
      <c r="AJ346" t="str">
        <f t="shared" si="316"/>
        <v>1+0,0538756325393158i</v>
      </c>
      <c r="AK346">
        <f t="shared" si="335"/>
        <v>1.0014502402923029</v>
      </c>
      <c r="AL346">
        <f t="shared" si="336"/>
        <v>5.3823596952812545E-2</v>
      </c>
      <c r="AM346" t="str">
        <f t="shared" si="317"/>
        <v>1-0,134185796239268i</v>
      </c>
      <c r="AN346">
        <f t="shared" si="337"/>
        <v>1.0089627485256165</v>
      </c>
      <c r="AO346">
        <f t="shared" si="338"/>
        <v>-0.13338901129842001</v>
      </c>
      <c r="AP346" s="41" t="str">
        <f t="shared" si="339"/>
        <v>-0,0994625881755095-1,72318250272321i</v>
      </c>
      <c r="AQ346">
        <f t="shared" si="340"/>
        <v>4.7410705649225271</v>
      </c>
      <c r="AR346" s="43">
        <f t="shared" si="341"/>
        <v>-93.303463435642314</v>
      </c>
      <c r="AS346" t="str">
        <f t="shared" si="318"/>
        <v>-0,0000166666666666667</v>
      </c>
      <c r="AT346" t="str">
        <f t="shared" si="319"/>
        <v>0,000819747679992652i</v>
      </c>
      <c r="AU346">
        <f t="shared" si="342"/>
        <v>8.1974767999265204E-4</v>
      </c>
      <c r="AV346">
        <f t="shared" si="343"/>
        <v>1.5707963267948966</v>
      </c>
      <c r="AW346" t="str">
        <f t="shared" si="320"/>
        <v>1+0,306802331454209i</v>
      </c>
      <c r="AX346">
        <f t="shared" si="344"/>
        <v>1.0460055786589948</v>
      </c>
      <c r="AY346">
        <f t="shared" si="345"/>
        <v>0.29768572301660329</v>
      </c>
      <c r="AZ346" t="str">
        <f t="shared" si="321"/>
        <v>1+44,6952247546163i</v>
      </c>
      <c r="BA346">
        <f t="shared" si="346"/>
        <v>44.706410232377927</v>
      </c>
      <c r="BB346">
        <f t="shared" si="347"/>
        <v>1.5484263041816633</v>
      </c>
      <c r="BC346" s="41" t="str">
        <f t="shared" si="348"/>
        <v>-0,824841042038118+0,273394614167449i</v>
      </c>
      <c r="BD346">
        <f t="shared" si="349"/>
        <v>-1.219912968415354</v>
      </c>
      <c r="BE346" s="43">
        <f t="shared" si="350"/>
        <v>161.66215656649777</v>
      </c>
      <c r="BF346" s="41" t="str">
        <f t="shared" si="351"/>
        <v>0,496890058929438+0,359348821368144i</v>
      </c>
      <c r="BG346" s="20">
        <f t="shared" si="352"/>
        <v>-4.2477599684760605</v>
      </c>
      <c r="BH346" s="43">
        <f t="shared" si="353"/>
        <v>35.874297264069298</v>
      </c>
      <c r="BI346" s="41" t="str">
        <f t="shared" si="306"/>
        <v>0,553149640346607+1,39415911524973i</v>
      </c>
      <c r="BJ346" s="20">
        <f t="shared" si="354"/>
        <v>3.5211575965071988</v>
      </c>
      <c r="BK346" s="43">
        <f t="shared" si="307"/>
        <v>68.358693130855514</v>
      </c>
      <c r="BL346">
        <f t="shared" si="355"/>
        <v>-4.2477599684760605</v>
      </c>
      <c r="BM346" s="43">
        <f t="shared" si="356"/>
        <v>35.874297264069298</v>
      </c>
    </row>
    <row r="347" spans="14:65" x14ac:dyDescent="0.25">
      <c r="N347" s="9">
        <v>29</v>
      </c>
      <c r="O347" s="34">
        <f t="shared" si="308"/>
        <v>19498.445997580486</v>
      </c>
      <c r="P347" s="33" t="str">
        <f t="shared" si="309"/>
        <v>32,2315671197498</v>
      </c>
      <c r="Q347" s="4" t="str">
        <f t="shared" si="310"/>
        <v>1+45,6928522914352i</v>
      </c>
      <c r="R347" s="4">
        <f t="shared" si="322"/>
        <v>45.703793611984935</v>
      </c>
      <c r="S347" s="4">
        <f t="shared" si="323"/>
        <v>1.5489145588412341</v>
      </c>
      <c r="T347" s="4" t="str">
        <f t="shared" si="311"/>
        <v>1+0,0551305572321744i</v>
      </c>
      <c r="U347" s="4">
        <f t="shared" si="324"/>
        <v>1.0015185361942784</v>
      </c>
      <c r="V347" s="4">
        <f t="shared" si="325"/>
        <v>5.5074804661617946E-2</v>
      </c>
      <c r="W347" t="str">
        <f t="shared" si="312"/>
        <v>1-0,325032763727105i</v>
      </c>
      <c r="X347" s="4">
        <f t="shared" si="326"/>
        <v>1.0514971695140602</v>
      </c>
      <c r="Y347" s="4">
        <f t="shared" si="327"/>
        <v>-0.3142615324695755</v>
      </c>
      <c r="Z347" t="str">
        <f t="shared" si="313"/>
        <v>0,99214484718346+0,421368232043892i</v>
      </c>
      <c r="AA347" s="4">
        <f t="shared" si="328"/>
        <v>1.0779158523597685</v>
      </c>
      <c r="AB347" s="4">
        <f t="shared" si="329"/>
        <v>0.40162020225196071</v>
      </c>
      <c r="AC347" s="47" t="str">
        <f t="shared" si="330"/>
        <v>-0,410866030688962-0,553075973538183i</v>
      </c>
      <c r="AD347" s="20">
        <f t="shared" si="331"/>
        <v>-3.2357717493343019</v>
      </c>
      <c r="AE347" s="43">
        <f t="shared" si="332"/>
        <v>-126.60771521340043</v>
      </c>
      <c r="AF347" t="str">
        <f t="shared" si="314"/>
        <v>77,9756878975879</v>
      </c>
      <c r="AG347" t="str">
        <f t="shared" si="315"/>
        <v>1+46,6988249496065i</v>
      </c>
      <c r="AH347">
        <f t="shared" si="333"/>
        <v>46.709530629990176</v>
      </c>
      <c r="AI347">
        <f t="shared" si="334"/>
        <v>1.5493857839680145</v>
      </c>
      <c r="AJ347" t="str">
        <f t="shared" si="316"/>
        <v>1+0,0551305572321744i</v>
      </c>
      <c r="AK347">
        <f t="shared" si="335"/>
        <v>1.0015185361942784</v>
      </c>
      <c r="AL347">
        <f t="shared" si="336"/>
        <v>5.5074804661617946E-2</v>
      </c>
      <c r="AM347" t="str">
        <f t="shared" si="317"/>
        <v>1-0,137311384955255i</v>
      </c>
      <c r="AN347">
        <f t="shared" si="337"/>
        <v>1.0093831861282068</v>
      </c>
      <c r="AO347">
        <f t="shared" si="338"/>
        <v>-0.1364580425709809</v>
      </c>
      <c r="AP347" s="41" t="str">
        <f t="shared" si="339"/>
        <v>-0,101149086381928-1,68456309493808i</v>
      </c>
      <c r="AQ347">
        <f t="shared" si="340"/>
        <v>4.5453753877340901</v>
      </c>
      <c r="AR347" s="43">
        <f t="shared" si="341"/>
        <v>-93.436182314251127</v>
      </c>
      <c r="AS347" t="str">
        <f t="shared" si="318"/>
        <v>-0,0000166666666666667</v>
      </c>
      <c r="AT347" t="str">
        <f t="shared" si="319"/>
        <v>0,000838842056374887i</v>
      </c>
      <c r="AU347">
        <f t="shared" si="342"/>
        <v>8.3884205637488698E-4</v>
      </c>
      <c r="AV347">
        <f t="shared" si="343"/>
        <v>1.5707963267948966</v>
      </c>
      <c r="AW347" t="str">
        <f t="shared" si="320"/>
        <v>1+0,313948675792487i</v>
      </c>
      <c r="AX347">
        <f t="shared" si="344"/>
        <v>1.048123929233493</v>
      </c>
      <c r="AY347">
        <f t="shared" si="345"/>
        <v>0.30420411355305871</v>
      </c>
      <c r="AZ347" t="str">
        <f t="shared" si="321"/>
        <v>1+45,7363102798119i</v>
      </c>
      <c r="BA347">
        <f t="shared" si="346"/>
        <v>45.74724120656051</v>
      </c>
      <c r="BB347">
        <f t="shared" si="347"/>
        <v>1.5489353439576152</v>
      </c>
      <c r="BC347" s="41" t="str">
        <f t="shared" si="348"/>
        <v>-0,821510258872813+0,277780716796334i</v>
      </c>
      <c r="BD347">
        <f t="shared" si="349"/>
        <v>-1.2375834775409515</v>
      </c>
      <c r="BE347" s="43">
        <f t="shared" si="350"/>
        <v>161.3178461303072</v>
      </c>
      <c r="BF347" s="41" t="str">
        <f t="shared" si="351"/>
        <v>0,491164499605601+0,340226925685641i</v>
      </c>
      <c r="BG347" s="20">
        <f t="shared" si="352"/>
        <v>-4.4733552268752597</v>
      </c>
      <c r="BH347" s="43">
        <f t="shared" si="353"/>
        <v>34.710130916906742</v>
      </c>
      <c r="BI347" s="41" t="str">
        <f t="shared" si="306"/>
        <v>0,551034156138917+1,3557885984917i</v>
      </c>
      <c r="BJ347" s="20">
        <f t="shared" si="354"/>
        <v>3.3077919101931208</v>
      </c>
      <c r="BK347" s="43">
        <f t="shared" si="307"/>
        <v>67.881663816056019</v>
      </c>
      <c r="BL347">
        <f t="shared" si="355"/>
        <v>-4.4733552268752597</v>
      </c>
      <c r="BM347" s="43">
        <f t="shared" si="356"/>
        <v>34.710130916906742</v>
      </c>
    </row>
    <row r="348" spans="14:65" x14ac:dyDescent="0.25">
      <c r="N348" s="9">
        <v>30</v>
      </c>
      <c r="O348" s="34">
        <f t="shared" si="308"/>
        <v>19952.623149688792</v>
      </c>
      <c r="P348" s="33" t="str">
        <f t="shared" si="309"/>
        <v>32,2315671197498</v>
      </c>
      <c r="Q348" s="4" t="str">
        <f t="shared" si="310"/>
        <v>1+46,7571755471453i</v>
      </c>
      <c r="R348" s="4">
        <f t="shared" si="322"/>
        <v>46.767867870436021</v>
      </c>
      <c r="S348" s="4">
        <f t="shared" si="323"/>
        <v>1.5494124950963286</v>
      </c>
      <c r="T348" s="4" t="str">
        <f t="shared" si="311"/>
        <v>1+0,0564147128762173i</v>
      </c>
      <c r="U348" s="4">
        <f t="shared" si="324"/>
        <v>1.0015900457916433</v>
      </c>
      <c r="V348" s="4">
        <f t="shared" si="325"/>
        <v>5.6354978041476031E-2</v>
      </c>
      <c r="W348" t="str">
        <f t="shared" si="312"/>
        <v>1-0,332603749383593i</v>
      </c>
      <c r="X348" s="4">
        <f t="shared" si="326"/>
        <v>1.0538620659763895</v>
      </c>
      <c r="Y348" s="4">
        <f t="shared" si="327"/>
        <v>-0.32109378518580434</v>
      </c>
      <c r="Z348" t="str">
        <f t="shared" si="313"/>
        <v>0,991774645236498+0,431183159020246i</v>
      </c>
      <c r="AA348" s="4">
        <f t="shared" si="328"/>
        <v>1.0814508142105494</v>
      </c>
      <c r="AB348" s="4">
        <f t="shared" si="329"/>
        <v>0.41010765976066244</v>
      </c>
      <c r="AC348" s="47" t="str">
        <f t="shared" si="330"/>
        <v>-0,408941404313645-0,534087388247004i</v>
      </c>
      <c r="AD348" s="20">
        <f t="shared" si="331"/>
        <v>-3.4439829865654752</v>
      </c>
      <c r="AE348" s="43">
        <f t="shared" si="332"/>
        <v>-127.44065106682494</v>
      </c>
      <c r="AF348" t="str">
        <f t="shared" si="314"/>
        <v>77,9756878975879</v>
      </c>
      <c r="AG348" t="str">
        <f t="shared" si="315"/>
        <v>1+47,786580318678i</v>
      </c>
      <c r="AH348">
        <f t="shared" si="333"/>
        <v>47.797042361985781</v>
      </c>
      <c r="AI348">
        <f t="shared" si="334"/>
        <v>1.549873003539965</v>
      </c>
      <c r="AJ348" t="str">
        <f t="shared" si="316"/>
        <v>1+0,0564147128762173i</v>
      </c>
      <c r="AK348">
        <f t="shared" si="335"/>
        <v>1.0015900457916433</v>
      </c>
      <c r="AL348">
        <f t="shared" si="336"/>
        <v>5.6354978041476031E-2</v>
      </c>
      <c r="AM348" t="str">
        <f t="shared" si="317"/>
        <v>1-0,140509777985077i</v>
      </c>
      <c r="AN348">
        <f t="shared" si="337"/>
        <v>1.0098232507272824</v>
      </c>
      <c r="AO348">
        <f t="shared" si="338"/>
        <v>-0.13959588485416591</v>
      </c>
      <c r="AP348" s="41" t="str">
        <f t="shared" si="339"/>
        <v>-0,102759747681698-1,64683361453725i</v>
      </c>
      <c r="AQ348">
        <f t="shared" si="340"/>
        <v>4.3498711336372438</v>
      </c>
      <c r="AR348" s="43">
        <f t="shared" si="341"/>
        <v>-93.570534527313413</v>
      </c>
      <c r="AS348" t="str">
        <f t="shared" si="318"/>
        <v>-0,0000166666666666667</v>
      </c>
      <c r="AT348" t="str">
        <f t="shared" si="319"/>
        <v>0,000858381197918798i</v>
      </c>
      <c r="AU348">
        <f t="shared" si="342"/>
        <v>8.5838119791879796E-4</v>
      </c>
      <c r="AV348">
        <f t="shared" si="343"/>
        <v>1.5707963267948966</v>
      </c>
      <c r="AW348" t="str">
        <f t="shared" si="320"/>
        <v>1+0,321261479874275i</v>
      </c>
      <c r="AX348">
        <f t="shared" si="344"/>
        <v>1.0503375354860975</v>
      </c>
      <c r="AY348">
        <f t="shared" si="345"/>
        <v>0.31084682840348832</v>
      </c>
      <c r="AZ348" t="str">
        <f t="shared" si="321"/>
        <v>1+46,8016458021098i</v>
      </c>
      <c r="BA348">
        <f t="shared" si="346"/>
        <v>46.812327968027205</v>
      </c>
      <c r="BB348">
        <f t="shared" si="347"/>
        <v>1.5494328075229471</v>
      </c>
      <c r="BC348" s="41" t="str">
        <f t="shared" si="348"/>
        <v>-0,81805121085751+0,282224735594462i</v>
      </c>
      <c r="BD348">
        <f t="shared" si="349"/>
        <v>-1.2560018706303224</v>
      </c>
      <c r="BE348" s="43">
        <f t="shared" si="350"/>
        <v>160.96574916762367</v>
      </c>
      <c r="BF348" s="41" t="str">
        <f t="shared" si="351"/>
        <v>0,485267682900895+0,32149745495314i</v>
      </c>
      <c r="BG348" s="20">
        <f t="shared" si="352"/>
        <v>-4.6999848571958029</v>
      </c>
      <c r="BH348" s="43">
        <f t="shared" si="353"/>
        <v>33.525098100798729</v>
      </c>
      <c r="BI348" s="41" t="str">
        <f t="shared" si="306"/>
        <v>0,548839917449273+1,31819288983383i</v>
      </c>
      <c r="BJ348" s="20">
        <f t="shared" si="354"/>
        <v>3.0938692630069426</v>
      </c>
      <c r="BK348" s="43">
        <f t="shared" si="307"/>
        <v>67.3952146403103</v>
      </c>
      <c r="BL348">
        <f t="shared" si="355"/>
        <v>-4.6999848571958029</v>
      </c>
      <c r="BM348" s="43">
        <f t="shared" si="356"/>
        <v>33.525098100798729</v>
      </c>
    </row>
    <row r="349" spans="14:65" x14ac:dyDescent="0.25">
      <c r="N349" s="9">
        <v>31</v>
      </c>
      <c r="O349" s="34">
        <f t="shared" si="308"/>
        <v>20417.379446695286</v>
      </c>
      <c r="P349" s="33" t="str">
        <f t="shared" si="309"/>
        <v>32,2315671197498</v>
      </c>
      <c r="Q349" s="4" t="str">
        <f t="shared" si="310"/>
        <v>1+47,8462900762347i</v>
      </c>
      <c r="R349" s="4">
        <f t="shared" si="322"/>
        <v>47.856739066292377</v>
      </c>
      <c r="S349" s="4">
        <f t="shared" si="323"/>
        <v>1.5498991071865815</v>
      </c>
      <c r="T349" s="4" t="str">
        <f t="shared" si="311"/>
        <v>1+0,0577287803477638i</v>
      </c>
      <c r="U349" s="4">
        <f t="shared" si="324"/>
        <v>1.0016649200608159</v>
      </c>
      <c r="V349" s="4">
        <f t="shared" si="325"/>
        <v>5.7664779063717607E-2</v>
      </c>
      <c r="W349" t="str">
        <f t="shared" si="312"/>
        <v>1-0,340351085950534i</v>
      </c>
      <c r="X349" s="4">
        <f t="shared" si="326"/>
        <v>1.0563327419462618</v>
      </c>
      <c r="Y349" s="4">
        <f t="shared" si="327"/>
        <v>-0.32805317904369846</v>
      </c>
      <c r="Z349" t="str">
        <f t="shared" si="313"/>
        <v>0,991386996209291+0,441226705014894i</v>
      </c>
      <c r="AA349" s="4">
        <f t="shared" si="328"/>
        <v>1.0851401667393854</v>
      </c>
      <c r="AB349" s="4">
        <f t="shared" si="329"/>
        <v>0.41873823989066811</v>
      </c>
      <c r="AC349" s="47" t="str">
        <f t="shared" si="330"/>
        <v>-0,406897600511991-0,515467215162246i</v>
      </c>
      <c r="AD349" s="20">
        <f t="shared" si="331"/>
        <v>-3.6524862921019152</v>
      </c>
      <c r="AE349" s="43">
        <f t="shared" si="332"/>
        <v>-128.28672552750555</v>
      </c>
      <c r="AF349" t="str">
        <f t="shared" si="314"/>
        <v>77,9756878975879</v>
      </c>
      <c r="AG349" t="str">
        <f t="shared" si="315"/>
        <v>1+48,8996727651645i</v>
      </c>
      <c r="AH349">
        <f t="shared" si="333"/>
        <v>48.909896713652657</v>
      </c>
      <c r="AI349">
        <f t="shared" si="334"/>
        <v>1.5503491422408173</v>
      </c>
      <c r="AJ349" t="str">
        <f t="shared" si="316"/>
        <v>1+0,0577287803477638i</v>
      </c>
      <c r="AK349">
        <f t="shared" si="335"/>
        <v>1.0016649200608159</v>
      </c>
      <c r="AL349">
        <f t="shared" si="336"/>
        <v>5.7664779063717607E-2</v>
      </c>
      <c r="AM349" t="str">
        <f t="shared" si="317"/>
        <v>1-0,143782671159054i</v>
      </c>
      <c r="AN349">
        <f t="shared" si="337"/>
        <v>1.0102838494827246</v>
      </c>
      <c r="AO349">
        <f t="shared" si="338"/>
        <v>-0.14280395458074926</v>
      </c>
      <c r="AP349" s="41" t="str">
        <f t="shared" si="339"/>
        <v>-0,104297979317016-1,60997427360429i</v>
      </c>
      <c r="AQ349">
        <f t="shared" si="340"/>
        <v>4.1545668755591683</v>
      </c>
      <c r="AR349" s="43">
        <f t="shared" si="341"/>
        <v>-93.706578050475613</v>
      </c>
      <c r="AS349" t="str">
        <f t="shared" si="318"/>
        <v>-0,0000166666666666667</v>
      </c>
      <c r="AT349" t="str">
        <f t="shared" si="319"/>
        <v>0,000878375464535864i</v>
      </c>
      <c r="AU349">
        <f t="shared" si="342"/>
        <v>8.7837546453586402E-4</v>
      </c>
      <c r="AV349">
        <f t="shared" si="343"/>
        <v>1.5707963267948966</v>
      </c>
      <c r="AW349" t="str">
        <f t="shared" si="320"/>
        <v>1+0,328744621045089i</v>
      </c>
      <c r="AX349">
        <f t="shared" si="344"/>
        <v>1.0526504765904394</v>
      </c>
      <c r="AY349">
        <f t="shared" si="345"/>
        <v>0.31761504388033479</v>
      </c>
      <c r="AZ349" t="str">
        <f t="shared" si="321"/>
        <v>1+47,8917961765048i</v>
      </c>
      <c r="BA349">
        <f t="shared" si="346"/>
        <v>47.902235240246142</v>
      </c>
      <c r="BB349">
        <f t="shared" si="347"/>
        <v>1.5499189576540027</v>
      </c>
      <c r="BC349" s="41" t="str">
        <f t="shared" si="348"/>
        <v>-0,81446022677367+0,286723840525172i</v>
      </c>
      <c r="BD349">
        <f t="shared" si="349"/>
        <v>-1.2751971772339163</v>
      </c>
      <c r="BE349" s="43">
        <f t="shared" si="350"/>
        <v>160.60581333668443</v>
      </c>
      <c r="BF349" s="41" t="str">
        <f t="shared" si="351"/>
        <v>0,479198651582793+0,30316030223616i</v>
      </c>
      <c r="BG349" s="20">
        <f t="shared" si="352"/>
        <v>-4.9276834693358254</v>
      </c>
      <c r="BH349" s="43">
        <f t="shared" si="353"/>
        <v>32.319087809178889</v>
      </c>
      <c r="BI349" s="41" t="str">
        <f t="shared" si="306"/>
        <v>0,546564562761118+1,28135529479073i</v>
      </c>
      <c r="BJ349" s="20">
        <f t="shared" si="354"/>
        <v>2.8793696983252222</v>
      </c>
      <c r="BK349" s="43">
        <f t="shared" si="307"/>
        <v>66.899235286208764</v>
      </c>
      <c r="BL349">
        <f t="shared" si="355"/>
        <v>-4.9276834693358254</v>
      </c>
      <c r="BM349" s="43">
        <f t="shared" si="356"/>
        <v>32.319087809178889</v>
      </c>
    </row>
    <row r="350" spans="14:65" x14ac:dyDescent="0.25">
      <c r="N350" s="9">
        <v>32</v>
      </c>
      <c r="O350" s="34">
        <f t="shared" si="308"/>
        <v>20892.961308540423</v>
      </c>
      <c r="P350" s="33" t="str">
        <f t="shared" si="309"/>
        <v>32,2315671197498</v>
      </c>
      <c r="Q350" s="4" t="str">
        <f t="shared" si="310"/>
        <v>1+48,9607733416434i</v>
      </c>
      <c r="R350" s="4">
        <f t="shared" si="322"/>
        <v>48.970984533821451</v>
      </c>
      <c r="S350" s="4">
        <f t="shared" si="323"/>
        <v>1.5503746521978314</v>
      </c>
      <c r="T350" s="4" t="str">
        <f t="shared" si="311"/>
        <v>1+0,0590734563827819i</v>
      </c>
      <c r="U350" s="4">
        <f t="shared" si="324"/>
        <v>1.0017433170473404</v>
      </c>
      <c r="V350" s="4">
        <f t="shared" si="325"/>
        <v>5.9004884215475492E-2</v>
      </c>
      <c r="W350" t="str">
        <f t="shared" si="312"/>
        <v>1-0,348278881168328i</v>
      </c>
      <c r="X350" s="4">
        <f t="shared" si="326"/>
        <v>1.0589136787613342</v>
      </c>
      <c r="Y350" s="4">
        <f t="shared" si="327"/>
        <v>-0.33514070658663503</v>
      </c>
      <c r="Z350" t="str">
        <f t="shared" si="313"/>
        <v>0,990981077846278+0,451504195248872i</v>
      </c>
      <c r="AA350" s="4">
        <f t="shared" si="328"/>
        <v>1.0889901445728065</v>
      </c>
      <c r="AB350" s="4">
        <f t="shared" si="329"/>
        <v>0.42751216243193796</v>
      </c>
      <c r="AC350" s="47" t="str">
        <f t="shared" si="330"/>
        <v>-0,404734628802186-0,497209992548606i</v>
      </c>
      <c r="AD350" s="20">
        <f t="shared" si="331"/>
        <v>-3.8612870157986761</v>
      </c>
      <c r="AE350" s="43">
        <f t="shared" si="332"/>
        <v>-129.14598402710155</v>
      </c>
      <c r="AF350" t="str">
        <f t="shared" si="314"/>
        <v>77,9756878975879</v>
      </c>
      <c r="AG350" t="str">
        <f t="shared" si="315"/>
        <v>1+50,0386924654152i</v>
      </c>
      <c r="AH350">
        <f t="shared" si="333"/>
        <v>50.048683735423062</v>
      </c>
      <c r="AI350">
        <f t="shared" si="334"/>
        <v>1.5508144516615625</v>
      </c>
      <c r="AJ350" t="str">
        <f t="shared" si="316"/>
        <v>1+0,0590734563827819i</v>
      </c>
      <c r="AK350">
        <f t="shared" si="335"/>
        <v>1.0017433170473404</v>
      </c>
      <c r="AL350">
        <f t="shared" si="336"/>
        <v>5.9004884215475492E-2</v>
      </c>
      <c r="AM350" t="str">
        <f t="shared" si="317"/>
        <v>1-0,147131799808469i</v>
      </c>
      <c r="AN350">
        <f t="shared" si="337"/>
        <v>1.0107659306263144</v>
      </c>
      <c r="AO350">
        <f t="shared" si="338"/>
        <v>-0.14608368844140188</v>
      </c>
      <c r="AP350" s="41" t="str">
        <f t="shared" si="339"/>
        <v>-0,105767035704674-1,5739657311352i</v>
      </c>
      <c r="AQ350">
        <f t="shared" si="340"/>
        <v>3.959472067186292</v>
      </c>
      <c r="AR350" s="43">
        <f t="shared" si="341"/>
        <v>-93.844370855294073</v>
      </c>
      <c r="AS350" t="str">
        <f t="shared" si="318"/>
        <v>-0,0000166666666666667</v>
      </c>
      <c r="AT350" t="str">
        <f t="shared" si="319"/>
        <v>0,000898835457450904i</v>
      </c>
      <c r="AU350">
        <f t="shared" si="342"/>
        <v>8.9883545745090404E-4</v>
      </c>
      <c r="AV350">
        <f t="shared" si="343"/>
        <v>1.5707963267948966</v>
      </c>
      <c r="AW350" t="str">
        <f t="shared" si="320"/>
        <v>1+0,336402066965434i</v>
      </c>
      <c r="AX350">
        <f t="shared" si="344"/>
        <v>1.0550669887066966</v>
      </c>
      <c r="AY350">
        <f t="shared" si="345"/>
        <v>0.3245098673771411</v>
      </c>
      <c r="AZ350" t="str">
        <f t="shared" si="321"/>
        <v>1+49,0073394151559i</v>
      </c>
      <c r="BA350">
        <f t="shared" si="346"/>
        <v>49.01754090682531</v>
      </c>
      <c r="BB350">
        <f t="shared" si="347"/>
        <v>1.5503940511943082</v>
      </c>
      <c r="BC350" s="41" t="str">
        <f t="shared" si="348"/>
        <v>-0,810733640479445+0,291274983760246i</v>
      </c>
      <c r="BD350">
        <f t="shared" si="349"/>
        <v>-1.2951992312339469</v>
      </c>
      <c r="BE350" s="43">
        <f t="shared" si="350"/>
        <v>160.23798990456328</v>
      </c>
      <c r="BF350" s="41" t="str">
        <f t="shared" si="351"/>
        <v>0,47295681154192+0,285215794910123i</v>
      </c>
      <c r="BG350" s="20">
        <f t="shared" si="352"/>
        <v>-5.1564862470326283</v>
      </c>
      <c r="BH350" s="43">
        <f t="shared" si="353"/>
        <v>31.092005877461734</v>
      </c>
      <c r="BI350" s="41" t="str">
        <f t="shared" si="306"/>
        <v>0,544205736675159+1,24525967558588i</v>
      </c>
      <c r="BJ350" s="20">
        <f t="shared" si="354"/>
        <v>2.664272835952322</v>
      </c>
      <c r="BK350" s="43">
        <f t="shared" si="307"/>
        <v>66.393619049269134</v>
      </c>
      <c r="BL350">
        <f t="shared" si="355"/>
        <v>-5.1564862470326283</v>
      </c>
      <c r="BM350" s="43">
        <f t="shared" si="356"/>
        <v>31.092005877461734</v>
      </c>
    </row>
    <row r="351" spans="14:65" x14ac:dyDescent="0.25">
      <c r="N351" s="9">
        <v>33</v>
      </c>
      <c r="O351" s="34">
        <f t="shared" si="308"/>
        <v>21379.620895022348</v>
      </c>
      <c r="P351" s="33" t="str">
        <f t="shared" si="309"/>
        <v>32,2315671197498</v>
      </c>
      <c r="Q351" s="4" t="str">
        <f t="shared" si="310"/>
        <v>1+50,10121625715i</v>
      </c>
      <c r="R351" s="4">
        <f t="shared" si="322"/>
        <v>50.111195061041116</v>
      </c>
      <c r="S351" s="4">
        <f t="shared" si="323"/>
        <v>1.5508393814095152</v>
      </c>
      <c r="T351" s="4" t="str">
        <f t="shared" si="311"/>
        <v>1+0,0604494539463034i</v>
      </c>
      <c r="U351" s="4">
        <f t="shared" si="324"/>
        <v>1.0018254021946171</v>
      </c>
      <c r="V351" s="4">
        <f t="shared" si="325"/>
        <v>6.0375984773986785E-2</v>
      </c>
      <c r="W351" t="str">
        <f t="shared" si="312"/>
        <v>1-0,356391338458931i</v>
      </c>
      <c r="X351" s="4">
        <f t="shared" si="326"/>
        <v>1.061609526204691</v>
      </c>
      <c r="Y351" s="4">
        <f t="shared" si="327"/>
        <v>-0.34235727657024367</v>
      </c>
      <c r="Z351" t="str">
        <f t="shared" si="313"/>
        <v>0,990556029140188+0,46202107898353i</v>
      </c>
      <c r="AA351" s="4">
        <f t="shared" si="328"/>
        <v>1.0930071931561485</v>
      </c>
      <c r="AB351" s="4">
        <f t="shared" si="329"/>
        <v>0.43642950766178762</v>
      </c>
      <c r="AC351" s="47" t="str">
        <f t="shared" si="330"/>
        <v>-0,402452535406501-0,479310583077276i</v>
      </c>
      <c r="AD351" s="20">
        <f t="shared" si="331"/>
        <v>-4.0703902399391323</v>
      </c>
      <c r="AE351" s="43">
        <f t="shared" si="332"/>
        <v>-130.01845802300983</v>
      </c>
      <c r="AF351" t="str">
        <f t="shared" si="314"/>
        <v>77,9756878975879</v>
      </c>
      <c r="AG351" t="str">
        <f t="shared" si="315"/>
        <v>1+51,204243342751i</v>
      </c>
      <c r="AH351">
        <f t="shared" si="333"/>
        <v>51.214007227551136</v>
      </c>
      <c r="AI351">
        <f t="shared" si="334"/>
        <v>1.5512691777089882</v>
      </c>
      <c r="AJ351" t="str">
        <f t="shared" si="316"/>
        <v>1+0,0604494539463034i</v>
      </c>
      <c r="AK351">
        <f t="shared" si="335"/>
        <v>1.0018254021946171</v>
      </c>
      <c r="AL351">
        <f t="shared" si="336"/>
        <v>6.0375984773986785E-2</v>
      </c>
      <c r="AM351" t="str">
        <f t="shared" si="317"/>
        <v>1-0,150558939685661i</v>
      </c>
      <c r="AN351">
        <f t="shared" si="337"/>
        <v>1.0112704852408532</v>
      </c>
      <c r="AO351">
        <f t="shared" si="338"/>
        <v>-0.14943654301577319</v>
      </c>
      <c r="AP351" s="41" t="str">
        <f t="shared" si="339"/>
        <v>-0,107170025268138-1,53878908374579i</v>
      </c>
      <c r="AQ351">
        <f t="shared" si="340"/>
        <v>3.7645965589908319</v>
      </c>
      <c r="AR351" s="43">
        <f t="shared" si="341"/>
        <v>-93.983970879788131</v>
      </c>
      <c r="AS351" t="str">
        <f t="shared" si="318"/>
        <v>-0,0000166666666666667</v>
      </c>
      <c r="AT351" t="str">
        <f t="shared" si="319"/>
        <v>0,000919772024822976i</v>
      </c>
      <c r="AU351">
        <f t="shared" si="342"/>
        <v>9.1977202482297605E-4</v>
      </c>
      <c r="AV351">
        <f t="shared" si="343"/>
        <v>1.5707963267948966</v>
      </c>
      <c r="AW351" t="str">
        <f t="shared" si="320"/>
        <v>1+0,344237877714489i</v>
      </c>
      <c r="AX351">
        <f t="shared" si="344"/>
        <v>1.0575914695445381</v>
      </c>
      <c r="AY351">
        <f t="shared" si="345"/>
        <v>0.33153233157627593</v>
      </c>
      <c r="AZ351" t="str">
        <f t="shared" si="321"/>
        <v>1+50,1488669938533i</v>
      </c>
      <c r="BA351">
        <f t="shared" si="346"/>
        <v>50.158836317913007</v>
      </c>
      <c r="BB351">
        <f t="shared" si="347"/>
        <v>1.5508583391863737</v>
      </c>
      <c r="BC351" s="41" t="str">
        <f t="shared" si="348"/>
        <v>-0,806867802157637+0,295874892066789i</v>
      </c>
      <c r="BD351">
        <f t="shared" si="349"/>
        <v>-1.3160386688887116</v>
      </c>
      <c r="BE351" s="43">
        <f t="shared" si="350"/>
        <v>159.86223408659504</v>
      </c>
      <c r="BF351" s="41" t="str">
        <f t="shared" si="351"/>
        <v>0,466541959750671+0,267664676243053i</v>
      </c>
      <c r="BG351" s="20">
        <f t="shared" si="352"/>
        <v>-5.3864289088278428</v>
      </c>
      <c r="BH351" s="43">
        <f t="shared" si="353"/>
        <v>29.843776063585192</v>
      </c>
      <c r="BI351" s="41" t="str">
        <f t="shared" si="306"/>
        <v>0,54176109681212+1,20989044632712i</v>
      </c>
      <c r="BJ351" s="20">
        <f t="shared" si="354"/>
        <v>2.4485578901020966</v>
      </c>
      <c r="BK351" s="43">
        <f t="shared" si="307"/>
        <v>65.878263206806835</v>
      </c>
      <c r="BL351">
        <f t="shared" si="355"/>
        <v>-5.3864289088278428</v>
      </c>
      <c r="BM351" s="43">
        <f t="shared" si="356"/>
        <v>29.843776063585192</v>
      </c>
    </row>
    <row r="352" spans="14:65" x14ac:dyDescent="0.25">
      <c r="N352" s="9">
        <v>34</v>
      </c>
      <c r="O352" s="34">
        <f t="shared" si="308"/>
        <v>21877.61623949555</v>
      </c>
      <c r="P352" s="33" t="str">
        <f t="shared" si="309"/>
        <v>32,2315671197498</v>
      </c>
      <c r="Q352" s="4" t="str">
        <f t="shared" si="310"/>
        <v>1+51,2682235006842i</v>
      </c>
      <c r="R352" s="4">
        <f t="shared" si="322"/>
        <v>51.277975202967085</v>
      </c>
      <c r="S352" s="4">
        <f t="shared" si="323"/>
        <v>1.5512935404237991</v>
      </c>
      <c r="T352" s="4" t="str">
        <f t="shared" si="311"/>
        <v>1+0,0618575026104505i</v>
      </c>
      <c r="U352" s="4">
        <f t="shared" si="324"/>
        <v>1.0019113486876978</v>
      </c>
      <c r="V352" s="4">
        <f t="shared" si="325"/>
        <v>6.1778787082825179E-2</v>
      </c>
      <c r="W352" t="str">
        <f t="shared" si="312"/>
        <v>1-0,364692759154583i</v>
      </c>
      <c r="X352" s="4">
        <f t="shared" si="326"/>
        <v>1.064425107078832</v>
      </c>
      <c r="Y352" s="4">
        <f t="shared" si="327"/>
        <v>-0.34970370772435561</v>
      </c>
      <c r="Z352" t="str">
        <f t="shared" si="313"/>
        <v>0,990110948505731+0,47278293240984i</v>
      </c>
      <c r="AA352" s="4">
        <f t="shared" si="328"/>
        <v>1.0971979728057126</v>
      </c>
      <c r="AB352" s="4">
        <f t="shared" si="329"/>
        <v>0.44549020968754371</v>
      </c>
      <c r="AC352" s="47" t="str">
        <f t="shared" si="330"/>
        <v>-0,400051417097894-0,461764168210564i</v>
      </c>
      <c r="AD352" s="20">
        <f t="shared" si="331"/>
        <v>-4.2798007403463769</v>
      </c>
      <c r="AE352" s="43">
        <f t="shared" si="332"/>
        <v>-130.90416425108401</v>
      </c>
      <c r="AF352" t="str">
        <f t="shared" si="314"/>
        <v>77,9756878975879</v>
      </c>
      <c r="AG352" t="str">
        <f t="shared" si="315"/>
        <v>1+52,3969433876756i</v>
      </c>
      <c r="AH352">
        <f t="shared" si="333"/>
        <v>52.406485060260266</v>
      </c>
      <c r="AI352">
        <f t="shared" si="334"/>
        <v>1.5517135607322221</v>
      </c>
      <c r="AJ352" t="str">
        <f t="shared" si="316"/>
        <v>1+0,0618575026104505i</v>
      </c>
      <c r="AK352">
        <f t="shared" si="335"/>
        <v>1.0019113486876978</v>
      </c>
      <c r="AL352">
        <f t="shared" si="336"/>
        <v>6.1778787082825179E-2</v>
      </c>
      <c r="AM352" t="str">
        <f t="shared" si="317"/>
        <v>1-0,154065907905557i</v>
      </c>
      <c r="AN352">
        <f t="shared" si="337"/>
        <v>1.0117985491088448</v>
      </c>
      <c r="AO352">
        <f t="shared" si="338"/>
        <v>-0.15286399434296527</v>
      </c>
      <c r="AP352" s="41" t="str">
        <f t="shared" si="339"/>
        <v>-0,108509916966188-1,50442585654677i</v>
      </c>
      <c r="AQ352">
        <f t="shared" si="340"/>
        <v>3.569950614733211</v>
      </c>
      <c r="AR352" s="43">
        <f t="shared" si="341"/>
        <v>-94.125435995253667</v>
      </c>
      <c r="AS352" t="str">
        <f t="shared" si="318"/>
        <v>-0,0000166666666666667</v>
      </c>
      <c r="AT352" t="str">
        <f t="shared" si="319"/>
        <v>0,000941196267497231i</v>
      </c>
      <c r="AU352">
        <f t="shared" si="342"/>
        <v>9.4119626749723101E-4</v>
      </c>
      <c r="AV352">
        <f t="shared" si="343"/>
        <v>1.5707963267948966</v>
      </c>
      <c r="AW352" t="str">
        <f t="shared" si="320"/>
        <v>1+0,352256207942836i</v>
      </c>
      <c r="AX352">
        <f t="shared" si="344"/>
        <v>1.0602284829385913</v>
      </c>
      <c r="AY352">
        <f t="shared" si="345"/>
        <v>0.33868338847037299</v>
      </c>
      <c r="AZ352" t="str">
        <f t="shared" si="321"/>
        <v>1+51,3169841656297i</v>
      </c>
      <c r="BA352">
        <f t="shared" si="346"/>
        <v>51.326726603744071</v>
      </c>
      <c r="BB352">
        <f t="shared" si="347"/>
        <v>1.5513120670007112</v>
      </c>
      <c r="BC352" s="41" t="str">
        <f t="shared" si="348"/>
        <v>-0,802859090472422+0,300520059582512i</v>
      </c>
      <c r="BD352">
        <f t="shared" si="349"/>
        <v>-1.3377469242651188</v>
      </c>
      <c r="BE352" s="43">
        <f t="shared" si="350"/>
        <v>159.47850539631469</v>
      </c>
      <c r="BF352" s="41" t="str">
        <f t="shared" si="351"/>
        <v>0,459954312217126+0,25050808439996i</v>
      </c>
      <c r="BG352" s="20">
        <f t="shared" si="352"/>
        <v>-5.6175476646115072</v>
      </c>
      <c r="BH352" s="43">
        <f t="shared" si="353"/>
        <v>28.574341145230676</v>
      </c>
      <c r="BI352" s="41" t="str">
        <f t="shared" si="306"/>
        <v>0,539228321289619+1,17523256815836i</v>
      </c>
      <c r="BJ352" s="20">
        <f t="shared" si="354"/>
        <v>2.2322036904680798</v>
      </c>
      <c r="BK352" s="43">
        <f t="shared" si="307"/>
        <v>65.353069401060992</v>
      </c>
      <c r="BL352">
        <f t="shared" si="355"/>
        <v>-5.6175476646115072</v>
      </c>
      <c r="BM352" s="43">
        <f t="shared" si="356"/>
        <v>28.574341145230676</v>
      </c>
    </row>
    <row r="353" spans="14:65" x14ac:dyDescent="0.25">
      <c r="N353" s="9">
        <v>35</v>
      </c>
      <c r="O353" s="34">
        <f t="shared" si="308"/>
        <v>22387.211385683382</v>
      </c>
      <c r="P353" s="33" t="str">
        <f t="shared" si="309"/>
        <v>32,2315671197498</v>
      </c>
      <c r="Q353" s="4" t="str">
        <f t="shared" si="310"/>
        <v>1+52,4624138349333i</v>
      </c>
      <c r="R353" s="4">
        <f t="shared" si="322"/>
        <v>52.471943602155633</v>
      </c>
      <c r="S353" s="4">
        <f t="shared" si="323"/>
        <v>1.551737369291974</v>
      </c>
      <c r="T353" s="4" t="str">
        <f t="shared" si="311"/>
        <v>1+0,0632983489412621i</v>
      </c>
      <c r="U353" s="4">
        <f t="shared" si="324"/>
        <v>1.0020013378128243</v>
      </c>
      <c r="V353" s="4">
        <f t="shared" si="325"/>
        <v>6.3214012829788016E-2</v>
      </c>
      <c r="W353" t="str">
        <f t="shared" si="312"/>
        <v>1-0,373187544778416i</v>
      </c>
      <c r="X353" s="4">
        <f t="shared" si="326"/>
        <v>1.0673654217641408</v>
      </c>
      <c r="Y353" s="4">
        <f t="shared" si="327"/>
        <v>-0.35718072236012843</v>
      </c>
      <c r="Z353" t="str">
        <f t="shared" si="313"/>
        <v>0,989644891867205+0,483795461604932i</v>
      </c>
      <c r="AA353" s="4">
        <f t="shared" si="328"/>
        <v>1.1015693626224274</v>
      </c>
      <c r="AB353" s="4">
        <f t="shared" si="329"/>
        <v>0.45469404989514861</v>
      </c>
      <c r="AC353" s="47" t="str">
        <f t="shared" si="330"/>
        <v>-0,397531435181366-0,444566241816818i</v>
      </c>
      <c r="AD353" s="20">
        <f t="shared" si="331"/>
        <v>-4.4895229457619203</v>
      </c>
      <c r="AE353" s="43">
        <f t="shared" si="332"/>
        <v>-131.80310397530289</v>
      </c>
      <c r="AF353" t="str">
        <f t="shared" si="314"/>
        <v>77,9756878975879</v>
      </c>
      <c r="AG353" t="str">
        <f t="shared" si="315"/>
        <v>1+53,6174249855396i</v>
      </c>
      <c r="AH353">
        <f t="shared" si="333"/>
        <v>53.626749501344634</v>
      </c>
      <c r="AI353">
        <f t="shared" si="334"/>
        <v>1.5521478356465814</v>
      </c>
      <c r="AJ353" t="str">
        <f t="shared" si="316"/>
        <v>1+0,0632983489412621i</v>
      </c>
      <c r="AK353">
        <f t="shared" si="335"/>
        <v>1.0020013378128243</v>
      </c>
      <c r="AL353">
        <f t="shared" si="336"/>
        <v>6.3214012829788016E-2</v>
      </c>
      <c r="AM353" t="str">
        <f t="shared" si="317"/>
        <v>1-0,157654563909128i</v>
      </c>
      <c r="AN353">
        <f t="shared" si="337"/>
        <v>1.0123512046327487</v>
      </c>
      <c r="AO353">
        <f t="shared" si="338"/>
        <v>-0.15636753742717011</v>
      </c>
      <c r="AP353" s="41" t="str">
        <f t="shared" si="339"/>
        <v>-0,109789546531431-1,47085799418659i</v>
      </c>
      <c r="AQ353">
        <f t="shared" si="340"/>
        <v>3.3755449284470562</v>
      </c>
      <c r="AR353" s="43">
        <f t="shared" si="341"/>
        <v>-94.268823969112546</v>
      </c>
      <c r="AS353" t="str">
        <f t="shared" si="318"/>
        <v>-0,0000166666666666667</v>
      </c>
      <c r="AT353" t="str">
        <f t="shared" si="319"/>
        <v>0,000963119544890717i</v>
      </c>
      <c r="AU353">
        <f t="shared" si="342"/>
        <v>9.6311954489071698E-4</v>
      </c>
      <c r="AV353">
        <f t="shared" si="343"/>
        <v>1.5707963267948966</v>
      </c>
      <c r="AW353" t="str">
        <f t="shared" si="320"/>
        <v>1+0,360461309075294i</v>
      </c>
      <c r="AX353">
        <f t="shared" si="344"/>
        <v>1.0629827634257645</v>
      </c>
      <c r="AY353">
        <f t="shared" si="345"/>
        <v>0.345963903208306</v>
      </c>
      <c r="AZ353" t="str">
        <f t="shared" si="321"/>
        <v>1+52,512310281671i</v>
      </c>
      <c r="BA353">
        <f t="shared" si="346"/>
        <v>52.521830995486916</v>
      </c>
      <c r="BB353">
        <f t="shared" si="347"/>
        <v>1.5517554744621176</v>
      </c>
      <c r="BC353" s="41" t="str">
        <f t="shared" si="348"/>
        <v>-0,798703925649508+0,305206741063076i</v>
      </c>
      <c r="BD353">
        <f t="shared" si="349"/>
        <v>-1.3603562218588972</v>
      </c>
      <c r="BE353" s="43">
        <f t="shared" si="350"/>
        <v>159.08676800529147</v>
      </c>
      <c r="BF353" s="41" t="str">
        <f t="shared" si="351"/>
        <v>0,45319453170001+0,233747528748509i</v>
      </c>
      <c r="BG353" s="20">
        <f t="shared" si="352"/>
        <v>-5.8498791676208199</v>
      </c>
      <c r="BH353" s="43">
        <f t="shared" si="353"/>
        <v>27.283664029988611</v>
      </c>
      <c r="BI353" s="41" t="str">
        <f t="shared" si="306"/>
        <v>0,536605116782195+1,14127154433014i</v>
      </c>
      <c r="BJ353" s="20">
        <f t="shared" si="354"/>
        <v>2.0151887065881606</v>
      </c>
      <c r="BK353" s="43">
        <f t="shared" si="307"/>
        <v>64.817944036178943</v>
      </c>
      <c r="BL353">
        <f t="shared" si="355"/>
        <v>-5.8498791676208199</v>
      </c>
      <c r="BM353" s="43">
        <f t="shared" si="356"/>
        <v>27.283664029988611</v>
      </c>
    </row>
    <row r="354" spans="14:65" x14ac:dyDescent="0.25">
      <c r="N354" s="9">
        <v>36</v>
      </c>
      <c r="O354" s="34">
        <f t="shared" si="308"/>
        <v>22908.676527677751</v>
      </c>
      <c r="P354" s="33" t="str">
        <f t="shared" si="309"/>
        <v>32,2315671197498</v>
      </c>
      <c r="Q354" s="4" t="str">
        <f t="shared" si="310"/>
        <v>1+53,6844204354205i</v>
      </c>
      <c r="R354" s="4">
        <f t="shared" si="322"/>
        <v>53.693733316719509</v>
      </c>
      <c r="S354" s="4">
        <f t="shared" si="323"/>
        <v>1.5521711026381622</v>
      </c>
      <c r="T354" s="4" t="str">
        <f t="shared" si="311"/>
        <v>1+0,0647727568945358i</v>
      </c>
      <c r="U354" s="4">
        <f t="shared" si="324"/>
        <v>1.0020955593333996</v>
      </c>
      <c r="V354" s="4">
        <f t="shared" si="325"/>
        <v>6.4682399326159642E-2</v>
      </c>
      <c r="W354" t="str">
        <f t="shared" si="312"/>
        <v>1-0,381880199378215i</v>
      </c>
      <c r="X354" s="4">
        <f t="shared" si="326"/>
        <v>1.0704356527494518</v>
      </c>
      <c r="Y354" s="4">
        <f t="shared" si="327"/>
        <v>-0.3647889398391066</v>
      </c>
      <c r="Z354" t="str">
        <f t="shared" si="313"/>
        <v>0,989156870655996+0,495064505557563i</v>
      </c>
      <c r="AA354" s="4">
        <f t="shared" si="328"/>
        <v>1.106128464252194</v>
      </c>
      <c r="AB354" s="4">
        <f t="shared" si="329"/>
        <v>0.46404065054643345</v>
      </c>
      <c r="AC354" s="47" t="str">
        <f t="shared" si="330"/>
        <v>-0,394892829555994-0,427712602959785i</v>
      </c>
      <c r="AD354" s="20">
        <f t="shared" si="331"/>
        <v>-4.6995608955959725</v>
      </c>
      <c r="AE354" s="43">
        <f t="shared" si="332"/>
        <v>-132.71526223781348</v>
      </c>
      <c r="AF354" t="str">
        <f t="shared" si="314"/>
        <v>77,9756878975879</v>
      </c>
      <c r="AG354" t="str">
        <f t="shared" si="315"/>
        <v>1+54,866335251842i</v>
      </c>
      <c r="AH354">
        <f t="shared" si="333"/>
        <v>54.875447551409735</v>
      </c>
      <c r="AI354">
        <f t="shared" si="334"/>
        <v>1.552572232054783</v>
      </c>
      <c r="AJ354" t="str">
        <f t="shared" si="316"/>
        <v>1+0,0647727568945358i</v>
      </c>
      <c r="AK354">
        <f t="shared" si="335"/>
        <v>1.0020955593333996</v>
      </c>
      <c r="AL354">
        <f t="shared" si="336"/>
        <v>6.4682399326159642E-2</v>
      </c>
      <c r="AM354" t="str">
        <f t="shared" si="317"/>
        <v>1-0,16132681044929i</v>
      </c>
      <c r="AN354">
        <f t="shared" si="337"/>
        <v>1.012929582828807</v>
      </c>
      <c r="AO354">
        <f t="shared" si="338"/>
        <v>-0.15994868567406598</v>
      </c>
      <c r="AP354" s="41" t="str">
        <f t="shared" si="339"/>
        <v>-0,111011622431394-1,43806785206075i</v>
      </c>
      <c r="AQ354">
        <f t="shared" si="340"/>
        <v>3.1813906419058209</v>
      </c>
      <c r="AR354" s="43">
        <f t="shared" si="341"/>
        <v>-94.414192423564756</v>
      </c>
      <c r="AS354" t="str">
        <f t="shared" si="318"/>
        <v>-0,0000166666666666667</v>
      </c>
      <c r="AT354" t="str">
        <f t="shared" si="319"/>
        <v>0,000985553481015301i</v>
      </c>
      <c r="AU354">
        <f t="shared" si="342"/>
        <v>9.8555348101530106E-4</v>
      </c>
      <c r="AV354">
        <f t="shared" si="343"/>
        <v>1.5707963267948966</v>
      </c>
      <c r="AW354" t="str">
        <f t="shared" si="320"/>
        <v>1+0,368857531565098i</v>
      </c>
      <c r="AX354">
        <f t="shared" si="344"/>
        <v>1.0658592208130946</v>
      </c>
      <c r="AY354">
        <f t="shared" si="345"/>
        <v>0.35337464777886735</v>
      </c>
      <c r="AZ354" t="str">
        <f t="shared" si="321"/>
        <v>1+53,7354791197069i</v>
      </c>
      <c r="BA354">
        <f t="shared" si="346"/>
        <v>53.744783153571809</v>
      </c>
      <c r="BB354">
        <f t="shared" si="347"/>
        <v>1.552188795973271</v>
      </c>
      <c r="BC354" s="41" t="str">
        <f t="shared" si="348"/>
        <v>-0,794398783488498+0,309930945690994i</v>
      </c>
      <c r="BD354">
        <f t="shared" si="349"/>
        <v>-1.3838995661958311</v>
      </c>
      <c r="BE354" s="43">
        <f t="shared" si="350"/>
        <v>158.68699111211009</v>
      </c>
      <c r="BF354" s="41" t="str">
        <f t="shared" si="351"/>
        <v>0,446263754926895+0,21738486336307i</v>
      </c>
      <c r="BG354" s="20">
        <f t="shared" si="352"/>
        <v>-6.0834604617918107</v>
      </c>
      <c r="BH354" s="43">
        <f t="shared" si="353"/>
        <v>25.97172887429657</v>
      </c>
      <c r="BI354" s="41" t="str">
        <f t="shared" si="306"/>
        <v>0,533889227169589+1,10799341512812i</v>
      </c>
      <c r="BJ354" s="20">
        <f t="shared" si="354"/>
        <v>1.7974910757099691</v>
      </c>
      <c r="BK354" s="43">
        <f t="shared" si="307"/>
        <v>64.272798688545251</v>
      </c>
      <c r="BL354">
        <f t="shared" si="355"/>
        <v>-6.0834604617918107</v>
      </c>
      <c r="BM354" s="43">
        <f t="shared" si="356"/>
        <v>25.97172887429657</v>
      </c>
    </row>
    <row r="355" spans="14:65" x14ac:dyDescent="0.25">
      <c r="N355" s="9">
        <v>37</v>
      </c>
      <c r="O355" s="34">
        <f t="shared" si="308"/>
        <v>23442.288153199243</v>
      </c>
      <c r="P355" s="33" t="str">
        <f t="shared" si="309"/>
        <v>32,2315671197498</v>
      </c>
      <c r="Q355" s="4" t="str">
        <f t="shared" si="310"/>
        <v>1+54,9348912262196i</v>
      </c>
      <c r="R355" s="4">
        <f t="shared" si="322"/>
        <v>54.943992155981704</v>
      </c>
      <c r="S355" s="4">
        <f t="shared" si="323"/>
        <v>1.5525949697803825</v>
      </c>
      <c r="T355" s="4" t="str">
        <f t="shared" si="311"/>
        <v>1+0,0662815082208835i</v>
      </c>
      <c r="U355" s="4">
        <f t="shared" si="324"/>
        <v>1.0021942118831235</v>
      </c>
      <c r="V355" s="4">
        <f t="shared" si="325"/>
        <v>6.6184699787020879E-2</v>
      </c>
      <c r="W355" t="str">
        <f t="shared" si="312"/>
        <v>1-0,390775331914505i</v>
      </c>
      <c r="X355" s="4">
        <f t="shared" si="326"/>
        <v>1.0736411691216445</v>
      </c>
      <c r="Y355" s="4">
        <f t="shared" si="327"/>
        <v>-0.37252886992341355</v>
      </c>
      <c r="Z355" t="str">
        <f t="shared" si="313"/>
        <v>0,988645849713685+0,506596039263991i</v>
      </c>
      <c r="AA355" s="4">
        <f t="shared" si="328"/>
        <v>1.1108826054782102</v>
      </c>
      <c r="AB355" s="4">
        <f t="shared" si="329"/>
        <v>0.47352946857022521</v>
      </c>
      <c r="AC355" s="47" t="str">
        <f t="shared" si="330"/>
        <v>-0,392135932795354-0,411199347810044i</v>
      </c>
      <c r="AD355" s="20">
        <f t="shared" si="331"/>
        <v>-4.9099181961753837</v>
      </c>
      <c r="AE355" s="43">
        <f t="shared" si="332"/>
        <v>-133.64060711305709</v>
      </c>
      <c r="AF355" t="str">
        <f t="shared" si="314"/>
        <v>77,9756878975879</v>
      </c>
      <c r="AG355" t="str">
        <f t="shared" si="315"/>
        <v>1+56,1443363753365i</v>
      </c>
      <c r="AH355">
        <f t="shared" si="333"/>
        <v>56.153241286918899</v>
      </c>
      <c r="AI355">
        <f t="shared" si="334"/>
        <v>1.5529869743655571</v>
      </c>
      <c r="AJ355" t="str">
        <f t="shared" si="316"/>
        <v>1+0,0662815082208835i</v>
      </c>
      <c r="AK355">
        <f t="shared" si="335"/>
        <v>1.0021942118831235</v>
      </c>
      <c r="AL355">
        <f t="shared" si="336"/>
        <v>6.6184699787020879E-2</v>
      </c>
      <c r="AM355" t="str">
        <f t="shared" si="317"/>
        <v>1-0,165084594599764i</v>
      </c>
      <c r="AN355">
        <f t="shared" si="337"/>
        <v>1.0135348653964344</v>
      </c>
      <c r="AO355">
        <f t="shared" si="338"/>
        <v>-0.16360897025334975</v>
      </c>
      <c r="AP355" s="41" t="str">
        <f t="shared" si="339"/>
        <v>-0,112178731564413-1,40603818768702i</v>
      </c>
      <c r="AQ355">
        <f t="shared" si="340"/>
        <v>2.98749936257322</v>
      </c>
      <c r="AR355" s="43">
        <f t="shared" si="341"/>
        <v>-94.561598789799447</v>
      </c>
      <c r="AS355" t="str">
        <f t="shared" si="318"/>
        <v>-0,0000166666666666667</v>
      </c>
      <c r="AT355" t="str">
        <f t="shared" si="319"/>
        <v>0,00100850997064086i</v>
      </c>
      <c r="AU355">
        <f t="shared" si="342"/>
        <v>1.0085099706408601E-3</v>
      </c>
      <c r="AV355">
        <f t="shared" si="343"/>
        <v>1.5707963267948966</v>
      </c>
      <c r="AW355" t="str">
        <f t="shared" si="320"/>
        <v>1+0,377449327200542i</v>
      </c>
      <c r="AX355">
        <f t="shared" si="344"/>
        <v>1.0688629447240379</v>
      </c>
      <c r="AY355">
        <f t="shared" si="345"/>
        <v>0.36091629454754154</v>
      </c>
      <c r="AZ355" t="str">
        <f t="shared" si="321"/>
        <v>1+54,9871392200449i</v>
      </c>
      <c r="BA355">
        <f t="shared" si="346"/>
        <v>54.996231503663957</v>
      </c>
      <c r="BB355">
        <f t="shared" si="347"/>
        <v>1.5526122606356887</v>
      </c>
      <c r="BC355" s="41" t="str">
        <f t="shared" si="348"/>
        <v>-0,78994021030881+0,314688431540901i</v>
      </c>
      <c r="BD355">
        <f t="shared" si="349"/>
        <v>-1.4084107282094918</v>
      </c>
      <c r="BE355" s="43">
        <f t="shared" si="350"/>
        <v>158.27914931961607</v>
      </c>
      <c r="BF355" s="41" t="str">
        <f t="shared" si="351"/>
        <v>0,439163619034988+0,201422257645714i</v>
      </c>
      <c r="BG355" s="20">
        <f t="shared" si="352"/>
        <v>-6.3183289243848648</v>
      </c>
      <c r="BH355" s="43">
        <f t="shared" si="353"/>
        <v>24.638542206559027</v>
      </c>
      <c r="BI355" s="41" t="str">
        <f t="shared" si="306"/>
        <v>0,531078442774007+1,07538475259545i</v>
      </c>
      <c r="BJ355" s="20">
        <f t="shared" si="354"/>
        <v>1.5790886343637283</v>
      </c>
      <c r="BK355" s="43">
        <f t="shared" si="307"/>
        <v>63.717550529816634</v>
      </c>
      <c r="BL355">
        <f t="shared" si="355"/>
        <v>-6.3183289243848648</v>
      </c>
      <c r="BM355" s="43">
        <f t="shared" si="356"/>
        <v>24.638542206559027</v>
      </c>
    </row>
    <row r="356" spans="14:65" x14ac:dyDescent="0.25">
      <c r="N356" s="9">
        <v>38</v>
      </c>
      <c r="O356" s="34">
        <f t="shared" si="308"/>
        <v>23988.329190194923</v>
      </c>
      <c r="P356" s="33" t="str">
        <f t="shared" si="309"/>
        <v>32,2315671197498</v>
      </c>
      <c r="Q356" s="4" t="str">
        <f t="shared" si="310"/>
        <v>1+56,2144892234958i</v>
      </c>
      <c r="R356" s="4">
        <f t="shared" si="322"/>
        <v>56.223383023956551</v>
      </c>
      <c r="S356" s="4">
        <f t="shared" si="323"/>
        <v>1.5530091948490281</v>
      </c>
      <c r="T356" s="4" t="str">
        <f t="shared" si="311"/>
        <v>1+0,0678254028802291i</v>
      </c>
      <c r="U356" s="4">
        <f t="shared" si="324"/>
        <v>1.0022975033770489</v>
      </c>
      <c r="V356" s="4">
        <f t="shared" si="325"/>
        <v>6.7721683612269157E-2</v>
      </c>
      <c r="W356" t="str">
        <f t="shared" si="312"/>
        <v>1-0,399877658704298i</v>
      </c>
      <c r="X356" s="4">
        <f t="shared" si="326"/>
        <v>1.0769875310006292</v>
      </c>
      <c r="Y356" s="4">
        <f t="shared" si="327"/>
        <v>-0.38040090602905802</v>
      </c>
      <c r="Z356" t="str">
        <f t="shared" si="313"/>
        <v>0,98811074509634+0,518396176896026i</v>
      </c>
      <c r="AA356" s="4">
        <f t="shared" si="328"/>
        <v>1.1158393436311789</v>
      </c>
      <c r="AB356" s="4">
        <f t="shared" si="329"/>
        <v>0.48315978959510525</v>
      </c>
      <c r="AC356" s="47" t="str">
        <f t="shared" si="330"/>
        <v>-0,389261184175737-0,395022860630053i</v>
      </c>
      <c r="AD356" s="20">
        <f t="shared" si="331"/>
        <v>-5.1205979756462936</v>
      </c>
      <c r="AE356" s="43">
        <f t="shared" si="332"/>
        <v>-134.57908897000218</v>
      </c>
      <c r="AF356" t="str">
        <f t="shared" si="314"/>
        <v>77,9756878975879</v>
      </c>
      <c r="AG356" t="str">
        <f t="shared" si="315"/>
        <v>1+57,4521059691351i</v>
      </c>
      <c r="AH356">
        <f t="shared" si="333"/>
        <v>57.460808211238451</v>
      </c>
      <c r="AI356">
        <f t="shared" si="334"/>
        <v>1.5533922819097163</v>
      </c>
      <c r="AJ356" t="str">
        <f t="shared" si="316"/>
        <v>1+0,0678254028802291i</v>
      </c>
      <c r="AK356">
        <f t="shared" si="335"/>
        <v>1.0022975033770489</v>
      </c>
      <c r="AL356">
        <f t="shared" si="336"/>
        <v>6.7721683612269157E-2</v>
      </c>
      <c r="AM356" t="str">
        <f t="shared" si="317"/>
        <v>1-0,168929908787448i</v>
      </c>
      <c r="AN356">
        <f t="shared" si="337"/>
        <v>1.0141682868651216</v>
      </c>
      <c r="AO356">
        <f t="shared" si="338"/>
        <v>-0.16734993938260811</v>
      </c>
      <c r="AP356" s="41" t="str">
        <f t="shared" si="339"/>
        <v>-0,113293344701982-1,37475215224509i</v>
      </c>
      <c r="AQ356">
        <f t="shared" si="340"/>
        <v>2.7938831820334471</v>
      </c>
      <c r="AR356" s="43">
        <f t="shared" si="341"/>
        <v>-94.711100257513195</v>
      </c>
      <c r="AS356" t="str">
        <f t="shared" si="318"/>
        <v>-0,0000166666666666667</v>
      </c>
      <c r="AT356" t="str">
        <f t="shared" si="319"/>
        <v>0,00103200118560206i</v>
      </c>
      <c r="AU356">
        <f t="shared" si="342"/>
        <v>1.03200118560206E-3</v>
      </c>
      <c r="AV356">
        <f t="shared" si="343"/>
        <v>1.5707963267948966</v>
      </c>
      <c r="AW356" t="str">
        <f t="shared" si="320"/>
        <v>1+0,386241251465399i</v>
      </c>
      <c r="AX356">
        <f t="shared" si="344"/>
        <v>1.0719992091105093</v>
      </c>
      <c r="AY356">
        <f t="shared" si="345"/>
        <v>0.36858940966439757</v>
      </c>
      <c r="AZ356" t="str">
        <f t="shared" si="321"/>
        <v>1+56,267954229438i</v>
      </c>
      <c r="BA356">
        <f t="shared" si="346"/>
        <v>56.276839580471545</v>
      </c>
      <c r="BB356">
        <f t="shared" si="347"/>
        <v>1.5530260923680985</v>
      </c>
      <c r="BC356" s="41" t="str">
        <f t="shared" si="348"/>
        <v>-0,785324838822725+0,319474700801202i</v>
      </c>
      <c r="BD356">
        <f t="shared" si="349"/>
        <v>-1.4339242281882174</v>
      </c>
      <c r="BE356" s="43">
        <f t="shared" si="350"/>
        <v>157.86322301939794</v>
      </c>
      <c r="BF356" s="41" t="str">
        <f t="shared" si="351"/>
        <v>0,431896286932175+0,185862164007523i</v>
      </c>
      <c r="BG356" s="20">
        <f t="shared" si="352"/>
        <v>-6.5545222038345061</v>
      </c>
      <c r="BH356" s="43">
        <f t="shared" si="353"/>
        <v>23.284134049395746</v>
      </c>
      <c r="BI356" s="41" t="str">
        <f t="shared" si="306"/>
        <v>0,52817061018208+1,04343265498164i</v>
      </c>
      <c r="BJ356" s="20">
        <f t="shared" si="354"/>
        <v>1.3599589538452528</v>
      </c>
      <c r="BK356" s="43">
        <f t="shared" si="307"/>
        <v>63.152122761884797</v>
      </c>
      <c r="BL356">
        <f t="shared" si="355"/>
        <v>-6.5545222038345061</v>
      </c>
      <c r="BM356" s="43">
        <f t="shared" si="356"/>
        <v>23.284134049395746</v>
      </c>
    </row>
    <row r="357" spans="14:65" x14ac:dyDescent="0.25">
      <c r="N357" s="9">
        <v>39</v>
      </c>
      <c r="O357" s="34">
        <f t="shared" si="308"/>
        <v>24547.089156850321</v>
      </c>
      <c r="P357" s="33" t="str">
        <f t="shared" si="309"/>
        <v>32,2315671197498</v>
      </c>
      <c r="Q357" s="4" t="str">
        <f t="shared" si="310"/>
        <v>1+57,5238928870451i</v>
      </c>
      <c r="R357" s="4">
        <f t="shared" si="322"/>
        <v>57.532584270830711</v>
      </c>
      <c r="S357" s="4">
        <f t="shared" si="323"/>
        <v>1.5534139969027971</v>
      </c>
      <c r="T357" s="4" t="str">
        <f t="shared" si="311"/>
        <v>1+0,0694052594659571i</v>
      </c>
      <c r="U357" s="4">
        <f t="shared" si="324"/>
        <v>1.0024056514413398</v>
      </c>
      <c r="V357" s="4">
        <f t="shared" si="325"/>
        <v>6.9294136667957001E-2</v>
      </c>
      <c r="W357" t="str">
        <f t="shared" si="312"/>
        <v>1-0,409192005921742i</v>
      </c>
      <c r="X357" s="4">
        <f t="shared" si="326"/>
        <v>1.0804804939054935</v>
      </c>
      <c r="Y357" s="4">
        <f t="shared" si="327"/>
        <v>-0.38840531840699516</v>
      </c>
      <c r="Z357" t="str">
        <f t="shared" si="313"/>
        <v>0,987550421775323+0,530471175042837i</v>
      </c>
      <c r="AA357" s="4">
        <f t="shared" si="328"/>
        <v>1.1210064688037917</v>
      </c>
      <c r="AB357" s="4">
        <f t="shared" si="329"/>
        <v>0.49293072227368223</v>
      </c>
      <c r="AC357" s="47" t="str">
        <f t="shared" si="330"/>
        <v>-0,386269143573406-0,379179803790059i</v>
      </c>
      <c r="AD357" s="20">
        <f t="shared" si="331"/>
        <v>-5.3316028377127145</v>
      </c>
      <c r="AE357" s="43">
        <f t="shared" si="332"/>
        <v>-135.53063974677494</v>
      </c>
      <c r="AF357" t="str">
        <f t="shared" si="314"/>
        <v>77,9756878975879</v>
      </c>
      <c r="AG357" t="str">
        <f t="shared" si="315"/>
        <v>1+58,7903374299871i</v>
      </c>
      <c r="AH357">
        <f t="shared" si="333"/>
        <v>58.798841613859558</v>
      </c>
      <c r="AI357">
        <f t="shared" si="334"/>
        <v>1.5537883690537277</v>
      </c>
      <c r="AJ357" t="str">
        <f t="shared" si="316"/>
        <v>1+0,0694052594659571i</v>
      </c>
      <c r="AK357">
        <f t="shared" si="335"/>
        <v>1.0024056514413398</v>
      </c>
      <c r="AL357">
        <f t="shared" si="336"/>
        <v>6.9294136667957001E-2</v>
      </c>
      <c r="AM357" t="str">
        <f t="shared" si="317"/>
        <v>1-0,172864791848822i</v>
      </c>
      <c r="AN357">
        <f t="shared" si="337"/>
        <v>1.0148311368207701</v>
      </c>
      <c r="AO357">
        <f t="shared" si="338"/>
        <v>-0.17117315752748608</v>
      </c>
      <c r="AP357" s="41" t="str">
        <f t="shared" si="339"/>
        <v>-0,114357821688701-1,34419328227964i</v>
      </c>
      <c r="AQ357">
        <f t="shared" si="340"/>
        <v>2.6005546948984595</v>
      </c>
      <c r="AR357" s="43">
        <f t="shared" si="341"/>
        <v>-94.862753719470476</v>
      </c>
      <c r="AS357" t="str">
        <f t="shared" si="318"/>
        <v>-0,0000166666666666667</v>
      </c>
      <c r="AT357" t="str">
        <f t="shared" si="319"/>
        <v>0,00105603958125202i</v>
      </c>
      <c r="AU357">
        <f t="shared" si="342"/>
        <v>1.05603958125202E-3</v>
      </c>
      <c r="AV357">
        <f t="shared" si="343"/>
        <v>1.5707963267948966</v>
      </c>
      <c r="AW357" t="str">
        <f t="shared" si="320"/>
        <v>1+0,395237965954291i</v>
      </c>
      <c r="AX357">
        <f t="shared" si="344"/>
        <v>1.0752734767172887</v>
      </c>
      <c r="AY357">
        <f t="shared" si="345"/>
        <v>0.37639444636358638</v>
      </c>
      <c r="AZ357" t="str">
        <f t="shared" si="321"/>
        <v>1+57,578603252958i</v>
      </c>
      <c r="BA357">
        <f t="shared" si="346"/>
        <v>57.587286379560766</v>
      </c>
      <c r="BB357">
        <f t="shared" si="347"/>
        <v>1.5534305100222658</v>
      </c>
      <c r="BC357" s="41" t="str">
        <f t="shared" si="348"/>
        <v>-0,780549404919887+0,324284995856514i</v>
      </c>
      <c r="BD357">
        <f t="shared" si="349"/>
        <v>-1.4604753150892895</v>
      </c>
      <c r="BE357" s="43">
        <f t="shared" si="350"/>
        <v>157.43919878233399</v>
      </c>
      <c r="BF357" s="41" t="str">
        <f t="shared" si="351"/>
        <v>0,42446447125607+0,170707282582769i</v>
      </c>
      <c r="BG357" s="20">
        <f t="shared" si="352"/>
        <v>-6.7920781528019951</v>
      </c>
      <c r="BH357" s="43">
        <f t="shared" si="353"/>
        <v>21.908559035559044</v>
      </c>
      <c r="BI357" s="41" t="str">
        <f t="shared" si="306"/>
        <v>0,525163642641457+1,0121247408482i</v>
      </c>
      <c r="BJ357" s="20">
        <f t="shared" si="354"/>
        <v>1.1400793798091522</v>
      </c>
      <c r="BK357" s="43">
        <f t="shared" si="307"/>
        <v>62.576445062863478</v>
      </c>
      <c r="BL357">
        <f t="shared" si="355"/>
        <v>-6.7920781528019951</v>
      </c>
      <c r="BM357" s="43">
        <f t="shared" si="356"/>
        <v>21.908559035559044</v>
      </c>
    </row>
    <row r="358" spans="14:65" x14ac:dyDescent="0.25">
      <c r="N358" s="9">
        <v>40</v>
      </c>
      <c r="O358" s="34">
        <f t="shared" si="308"/>
        <v>25118.86431509586</v>
      </c>
      <c r="P358" s="33" t="str">
        <f t="shared" si="309"/>
        <v>32,2315671197498</v>
      </c>
      <c r="Q358" s="4" t="str">
        <f t="shared" si="310"/>
        <v>1+58,8637964800222i</v>
      </c>
      <c r="R358" s="4">
        <f t="shared" si="322"/>
        <v>58.87229005263405</v>
      </c>
      <c r="S358" s="4">
        <f t="shared" si="323"/>
        <v>1.5538095900421305</v>
      </c>
      <c r="T358" s="4" t="str">
        <f t="shared" si="311"/>
        <v>1+0,0710219156389417i</v>
      </c>
      <c r="U358" s="4">
        <f t="shared" si="324"/>
        <v>1.0025188838625561</v>
      </c>
      <c r="V358" s="4">
        <f t="shared" si="325"/>
        <v>7.0902861567536571E-2</v>
      </c>
      <c r="W358" t="str">
        <f t="shared" si="312"/>
        <v>1-0,418723312157025i</v>
      </c>
      <c r="X358" s="4">
        <f t="shared" si="326"/>
        <v>1.0841260130371142</v>
      </c>
      <c r="Y358" s="4">
        <f t="shared" si="327"/>
        <v>-0.39654224727950432</v>
      </c>
      <c r="Z358" t="str">
        <f t="shared" si="313"/>
        <v>0,986963691229748+0,542827436028274i</v>
      </c>
      <c r="AA358" s="4">
        <f t="shared" si="328"/>
        <v>1.1263920068567954</v>
      </c>
      <c r="AB358" s="4">
        <f t="shared" si="329"/>
        <v>0.50284119295027419</v>
      </c>
      <c r="AC358" s="47" t="str">
        <f t="shared" si="330"/>
        <v>-0,383160505144189-0,363667106778352i</v>
      </c>
      <c r="AD358" s="20">
        <f t="shared" si="331"/>
        <v>-5.5429348144245214</v>
      </c>
      <c r="AE358" s="43">
        <f t="shared" si="332"/>
        <v>-136.49517224226929</v>
      </c>
      <c r="AF358" t="str">
        <f t="shared" si="314"/>
        <v>77,9756878975879</v>
      </c>
      <c r="AG358" t="str">
        <f t="shared" si="315"/>
        <v>1+60,1597403059269i</v>
      </c>
      <c r="AH358">
        <f t="shared" si="333"/>
        <v>60.16805093799006</v>
      </c>
      <c r="AI358">
        <f t="shared" si="334"/>
        <v>1.5541754453108316</v>
      </c>
      <c r="AJ358" t="str">
        <f t="shared" si="316"/>
        <v>1+0,0710219156389417i</v>
      </c>
      <c r="AK358">
        <f t="shared" si="335"/>
        <v>1.0025188838625561</v>
      </c>
      <c r="AL358">
        <f t="shared" si="336"/>
        <v>7.0902861567536571E-2</v>
      </c>
      <c r="AM358" t="str">
        <f t="shared" si="317"/>
        <v>1-0,176891330110971i</v>
      </c>
      <c r="AN358">
        <f t="shared" si="337"/>
        <v>1.0155247622133241</v>
      </c>
      <c r="AO358">
        <f t="shared" si="338"/>
        <v>-0.17508020451296566</v>
      </c>
      <c r="AP358" s="41" t="str">
        <f t="shared" si="339"/>
        <v>-0,115374416410539-1,31434549156543i</v>
      </c>
      <c r="AQ358">
        <f t="shared" si="340"/>
        <v>2.4075270181858013</v>
      </c>
      <c r="AR358" s="43">
        <f t="shared" si="341"/>
        <v>-95.016615710835993</v>
      </c>
      <c r="AS358" t="str">
        <f t="shared" si="318"/>
        <v>-0,0000166666666666667</v>
      </c>
      <c r="AT358" t="str">
        <f t="shared" si="319"/>
        <v>0,0010806379030663i</v>
      </c>
      <c r="AU358">
        <f t="shared" si="342"/>
        <v>1.0806379030663001E-3</v>
      </c>
      <c r="AV358">
        <f t="shared" si="343"/>
        <v>1.5707963267948966</v>
      </c>
      <c r="AW358" t="str">
        <f t="shared" si="320"/>
        <v>1+0,404444240844326i</v>
      </c>
      <c r="AX358">
        <f t="shared" si="344"/>
        <v>1.0786914034848629</v>
      </c>
      <c r="AY358">
        <f t="shared" si="345"/>
        <v>0.38433173817775218</v>
      </c>
      <c r="AZ358" t="str">
        <f t="shared" si="321"/>
        <v>1+58,919781214066i</v>
      </c>
      <c r="BA358">
        <f t="shared" si="346"/>
        <v>58.928266717369219</v>
      </c>
      <c r="BB358">
        <f t="shared" si="347"/>
        <v>1.5538257274963285</v>
      </c>
      <c r="BC358" s="41" t="str">
        <f t="shared" si="348"/>
        <v>-0,775610765337723+0,329114296339359i</v>
      </c>
      <c r="BD358">
        <f t="shared" si="349"/>
        <v>-1.4880999420211194</v>
      </c>
      <c r="BE358" s="43">
        <f t="shared" si="350"/>
        <v>157.00706975387217</v>
      </c>
      <c r="BF358" s="41" t="str">
        <f t="shared" si="351"/>
        <v>0,416871456591201+0,15596052298095i</v>
      </c>
      <c r="BG358" s="20">
        <f t="shared" si="352"/>
        <v>-7.0310347564456368</v>
      </c>
      <c r="BH358" s="43">
        <f t="shared" si="353"/>
        <v>20.511897511602886</v>
      </c>
      <c r="BI358" s="41" t="str">
        <f t="shared" si="306"/>
        <v>0,522055531015937+0,98144914275873i</v>
      </c>
      <c r="BJ358" s="20">
        <f t="shared" si="354"/>
        <v>0.91942707616467967</v>
      </c>
      <c r="BK358" s="43">
        <f t="shared" si="307"/>
        <v>61.990454043036159</v>
      </c>
      <c r="BL358">
        <f t="shared" si="355"/>
        <v>-7.0310347564456368</v>
      </c>
      <c r="BM358" s="43">
        <f t="shared" si="356"/>
        <v>20.511897511602886</v>
      </c>
    </row>
    <row r="359" spans="14:65" x14ac:dyDescent="0.25">
      <c r="N359" s="9">
        <v>41</v>
      </c>
      <c r="O359" s="34">
        <f t="shared" si="308"/>
        <v>25703.95782768865</v>
      </c>
      <c r="P359" s="33" t="str">
        <f t="shared" si="309"/>
        <v>32,2315671197498</v>
      </c>
      <c r="Q359" s="4" t="str">
        <f t="shared" si="310"/>
        <v>1+60,2349104370471i</v>
      </c>
      <c r="R359" s="4">
        <f t="shared" si="322"/>
        <v>60.243210699290302</v>
      </c>
      <c r="S359" s="4">
        <f t="shared" si="323"/>
        <v>1.5541961835201987</v>
      </c>
      <c r="T359" s="4" t="str">
        <f t="shared" si="311"/>
        <v>1+0,0726762285716837i</v>
      </c>
      <c r="U359" s="4">
        <f t="shared" si="324"/>
        <v>1.0026374390573114</v>
      </c>
      <c r="V359" s="4">
        <f t="shared" si="325"/>
        <v>7.2548677952552626E-2</v>
      </c>
      <c r="W359" t="str">
        <f t="shared" si="312"/>
        <v>1-0,428476631034869i</v>
      </c>
      <c r="X359" s="4">
        <f t="shared" si="326"/>
        <v>1.0879302474621206</v>
      </c>
      <c r="Y359" s="4">
        <f t="shared" si="327"/>
        <v>-0.40481169596230482</v>
      </c>
      <c r="Z359" t="str">
        <f t="shared" si="313"/>
        <v>0,986349308925463+0,555471511305461i</v>
      </c>
      <c r="AA359" s="4">
        <f t="shared" si="328"/>
        <v>1.1320042222048958</v>
      </c>
      <c r="AB359" s="4">
        <f t="shared" si="329"/>
        <v>0.51288994072544403</v>
      </c>
      <c r="AC359" s="47" t="str">
        <f t="shared" si="330"/>
        <v>-0,379936110691195-0,348481954177217i</v>
      </c>
      <c r="AD359" s="20">
        <f t="shared" si="331"/>
        <v>-5.7545953182557108</v>
      </c>
      <c r="AE359" s="43">
        <f t="shared" si="332"/>
        <v>-137.47257942956827</v>
      </c>
      <c r="AF359" t="str">
        <f t="shared" si="314"/>
        <v>77,9756878975879</v>
      </c>
      <c r="AG359" t="str">
        <f t="shared" si="315"/>
        <v>1+61,5610406724849i</v>
      </c>
      <c r="AH359">
        <f t="shared" si="333"/>
        <v>61.569162156710725</v>
      </c>
      <c r="AI359">
        <f t="shared" si="334"/>
        <v>1.5545537154497575</v>
      </c>
      <c r="AJ359" t="str">
        <f t="shared" si="316"/>
        <v>1+0,0726762285716837i</v>
      </c>
      <c r="AK359">
        <f t="shared" si="335"/>
        <v>1.0026374390573114</v>
      </c>
      <c r="AL359">
        <f t="shared" si="336"/>
        <v>7.2548677952552626E-2</v>
      </c>
      <c r="AM359" t="str">
        <f t="shared" si="317"/>
        <v>1-0,181011658497778i</v>
      </c>
      <c r="AN359">
        <f t="shared" si="337"/>
        <v>1.0162505697474991</v>
      </c>
      <c r="AO359">
        <f t="shared" si="338"/>
        <v>-0.1790726745403271</v>
      </c>
      <c r="AP359" s="41" t="str">
        <f t="shared" si="339"/>
        <v>-0,11634528154162-1,28519306313273i</v>
      </c>
      <c r="AQ359">
        <f t="shared" si="340"/>
        <v>2.2148138111567088</v>
      </c>
      <c r="AR359" s="43">
        <f t="shared" si="341"/>
        <v>-95.172742342997665</v>
      </c>
      <c r="AS359" t="str">
        <f t="shared" si="318"/>
        <v>-0,0000166666666666667</v>
      </c>
      <c r="AT359" t="str">
        <f t="shared" si="319"/>
        <v>0,00110580919340071i</v>
      </c>
      <c r="AU359">
        <f t="shared" si="342"/>
        <v>1.1058091934007101E-3</v>
      </c>
      <c r="AV359">
        <f t="shared" si="343"/>
        <v>1.5707963267948966</v>
      </c>
      <c r="AW359" t="str">
        <f t="shared" si="320"/>
        <v>1+0,413864957424308i</v>
      </c>
      <c r="AX359">
        <f t="shared" si="344"/>
        <v>1.082258842876243</v>
      </c>
      <c r="AY359">
        <f t="shared" si="345"/>
        <v>0.39240149209343689</v>
      </c>
      <c r="AZ359" t="str">
        <f t="shared" si="321"/>
        <v>1+60,2921992230688i</v>
      </c>
      <c r="BA359">
        <f t="shared" si="346"/>
        <v>60.300491599606524</v>
      </c>
      <c r="BB359">
        <f t="shared" si="347"/>
        <v>1.5542119538456853</v>
      </c>
      <c r="BC359" s="41" t="str">
        <f t="shared" si="348"/>
        <v>-0,770505916181247+0,333957317262697i</v>
      </c>
      <c r="BD359">
        <f t="shared" si="349"/>
        <v>-1.5168347377016618</v>
      </c>
      <c r="BE359" s="43">
        <f t="shared" si="350"/>
        <v>156.56683605254923</v>
      </c>
      <c r="BF359" s="41" t="str">
        <f t="shared" si="351"/>
        <v>0,409121119589944+0,141624963118293i</v>
      </c>
      <c r="BG359" s="20">
        <f t="shared" si="352"/>
        <v>-7.2714300559573832</v>
      </c>
      <c r="BH359" s="43">
        <f t="shared" si="353"/>
        <v>19.094256622980947</v>
      </c>
      <c r="BI359" s="41" t="str">
        <f t="shared" si="306"/>
        <v>0,518844355276026+0,951394500479055i</v>
      </c>
      <c r="BJ359" s="20">
        <f t="shared" si="354"/>
        <v>0.69797907345505017</v>
      </c>
      <c r="BK359" s="43">
        <f t="shared" si="307"/>
        <v>61.394093709551569</v>
      </c>
      <c r="BL359">
        <f t="shared" si="355"/>
        <v>-7.2714300559573832</v>
      </c>
      <c r="BM359" s="43">
        <f t="shared" si="356"/>
        <v>19.094256622980947</v>
      </c>
    </row>
    <row r="360" spans="14:65" x14ac:dyDescent="0.25">
      <c r="N360" s="9">
        <v>42</v>
      </c>
      <c r="O360" s="34">
        <f t="shared" si="308"/>
        <v>26302.679918953829</v>
      </c>
      <c r="P360" s="33" t="str">
        <f t="shared" si="309"/>
        <v>32,2315671197498</v>
      </c>
      <c r="Q360" s="4" t="str">
        <f t="shared" si="310"/>
        <v>1+61,6379617408891i</v>
      </c>
      <c r="R360" s="4">
        <f t="shared" si="322"/>
        <v>61.646073091246521</v>
      </c>
      <c r="S360" s="4">
        <f t="shared" si="323"/>
        <v>1.5545739818514912</v>
      </c>
      <c r="T360" s="4" t="str">
        <f t="shared" si="311"/>
        <v>1+0,0743690754027982i</v>
      </c>
      <c r="U360" s="4">
        <f t="shared" si="324"/>
        <v>1.0027615665631919</v>
      </c>
      <c r="V360" s="4">
        <f t="shared" si="325"/>
        <v>7.423242277229733E-2</v>
      </c>
      <c r="W360" t="str">
        <f t="shared" si="312"/>
        <v>1-0,438457133894048i</v>
      </c>
      <c r="X360" s="4">
        <f t="shared" si="326"/>
        <v>1.0918995641827975</v>
      </c>
      <c r="Y360" s="4">
        <f t="shared" si="327"/>
        <v>-0.41321352400582151</v>
      </c>
      <c r="Z360" t="str">
        <f t="shared" si="313"/>
        <v>0,985705971675229+0,568410104930477i</v>
      </c>
      <c r="AA360" s="4">
        <f t="shared" si="328"/>
        <v>1.1378516203720428</v>
      </c>
      <c r="AB360" s="4">
        <f t="shared" si="329"/>
        <v>0.52307551297200094</v>
      </c>
      <c r="AC360" s="47" t="str">
        <f t="shared" si="330"/>
        <v>-0,376596962619421-0,333621772584683i</v>
      </c>
      <c r="AD360" s="20">
        <f t="shared" si="331"/>
        <v>-5.9665850937458389</v>
      </c>
      <c r="AE360" s="43">
        <f t="shared" si="332"/>
        <v>-138.46273379625151</v>
      </c>
      <c r="AF360" t="str">
        <f t="shared" si="314"/>
        <v>77,9756878975879</v>
      </c>
      <c r="AG360" t="str">
        <f t="shared" si="315"/>
        <v>1+62,9949815176642i</v>
      </c>
      <c r="AH360">
        <f t="shared" si="333"/>
        <v>63.002918157898485</v>
      </c>
      <c r="AI360">
        <f t="shared" si="334"/>
        <v>1.5549233796010835</v>
      </c>
      <c r="AJ360" t="str">
        <f t="shared" si="316"/>
        <v>1+0,0743690754027982i</v>
      </c>
      <c r="AK360">
        <f t="shared" si="335"/>
        <v>1.0027615665631919</v>
      </c>
      <c r="AL360">
        <f t="shared" si="336"/>
        <v>7.423242277229733E-2</v>
      </c>
      <c r="AM360" t="str">
        <f t="shared" si="317"/>
        <v>1-0,185227961661893i</v>
      </c>
      <c r="AN360">
        <f t="shared" si="337"/>
        <v>1.0170100283583341</v>
      </c>
      <c r="AO360">
        <f t="shared" si="338"/>
        <v>-0.1831521751042188</v>
      </c>
      <c r="AP360" s="41" t="str">
        <f t="shared" si="339"/>
        <v>-0,117272473079306-1,25672064145172i</v>
      </c>
      <c r="AQ360">
        <f t="shared" si="340"/>
        <v>2.0224292956039567</v>
      </c>
      <c r="AR360" s="43">
        <f t="shared" si="341"/>
        <v>-95.331189231589789</v>
      </c>
      <c r="AS360" t="str">
        <f t="shared" si="318"/>
        <v>-0,0000166666666666667</v>
      </c>
      <c r="AT360" t="str">
        <f t="shared" si="319"/>
        <v>0,00113156679840658i</v>
      </c>
      <c r="AU360">
        <f t="shared" si="342"/>
        <v>1.1315667984065801E-3</v>
      </c>
      <c r="AV360">
        <f t="shared" si="343"/>
        <v>1.5707963267948966</v>
      </c>
      <c r="AW360" t="str">
        <f t="shared" si="320"/>
        <v>1+0,423505110682866i</v>
      </c>
      <c r="AX360">
        <f t="shared" si="344"/>
        <v>1.08598185011284</v>
      </c>
      <c r="AY360">
        <f t="shared" si="345"/>
        <v>0.40060378167644611</v>
      </c>
      <c r="AZ360" t="str">
        <f t="shared" si="321"/>
        <v>1+61,6965849541613i</v>
      </c>
      <c r="BA360">
        <f t="shared" si="346"/>
        <v>61.704688598242214</v>
      </c>
      <c r="BB360">
        <f t="shared" si="347"/>
        <v>1.5545893933914852</v>
      </c>
      <c r="BC360" s="41" t="str">
        <f t="shared" si="348"/>
        <v>-0,765232012243878+0,338808508347087i</v>
      </c>
      <c r="BD360">
        <f t="shared" si="349"/>
        <v>-1.5467169737104092</v>
      </c>
      <c r="BE360" s="43">
        <f t="shared" si="350"/>
        <v>156.11850517009429</v>
      </c>
      <c r="BF360" s="41" t="str">
        <f t="shared" si="351"/>
        <v>0,40121794663172+0,127703805210217i</v>
      </c>
      <c r="BG360" s="20">
        <f t="shared" si="352"/>
        <v>-7.5133020674562401</v>
      </c>
      <c r="BH360" s="43">
        <f t="shared" si="353"/>
        <v>17.655771373842789</v>
      </c>
      <c r="BI360" s="41" t="str">
        <f t="shared" si="306"/>
        <v>0,515528296494545+0,921949953612343i</v>
      </c>
      <c r="BJ360" s="20">
        <f t="shared" si="354"/>
        <v>0.47571232189354828</v>
      </c>
      <c r="BK360" s="43">
        <f t="shared" si="307"/>
        <v>60.787315938504491</v>
      </c>
      <c r="BL360">
        <f t="shared" si="355"/>
        <v>-7.5133020674562401</v>
      </c>
      <c r="BM360" s="43">
        <f t="shared" si="356"/>
        <v>17.655771373842789</v>
      </c>
    </row>
    <row r="361" spans="14:65" x14ac:dyDescent="0.25">
      <c r="N361" s="9">
        <v>43</v>
      </c>
      <c r="O361" s="34">
        <f t="shared" si="308"/>
        <v>26915.348039269167</v>
      </c>
      <c r="P361" s="33" t="str">
        <f t="shared" si="309"/>
        <v>32,2315671197498</v>
      </c>
      <c r="Q361" s="4" t="str">
        <f t="shared" si="310"/>
        <v>1+63,0736943079211i</v>
      </c>
      <c r="R361" s="4">
        <f t="shared" si="322"/>
        <v>63.081621044873913</v>
      </c>
      <c r="S361" s="4">
        <f t="shared" si="323"/>
        <v>1.5549431849180464</v>
      </c>
      <c r="T361" s="4" t="str">
        <f t="shared" si="311"/>
        <v>1+0,0761013537020825i</v>
      </c>
      <c r="U361" s="4">
        <f t="shared" si="324"/>
        <v>1.0028915275518531</v>
      </c>
      <c r="V361" s="4">
        <f t="shared" si="325"/>
        <v>7.5954950561877149E-2</v>
      </c>
      <c r="W361" t="str">
        <f t="shared" si="312"/>
        <v>1-0,448670112529284i</v>
      </c>
      <c r="X361" s="4">
        <f t="shared" si="326"/>
        <v>1.0960405420772721</v>
      </c>
      <c r="Y361" s="4">
        <f t="shared" si="327"/>
        <v>-0.4217474403918432</v>
      </c>
      <c r="Z361" t="str">
        <f t="shared" si="313"/>
        <v>0,985032314874484+0,581650077116927i</v>
      </c>
      <c r="AA361" s="4">
        <f t="shared" si="328"/>
        <v>1.1439429503070122</v>
      </c>
      <c r="AB361" s="4">
        <f t="shared" si="329"/>
        <v>0.53339626135774254</v>
      </c>
      <c r="AC361" s="47" t="str">
        <f t="shared" si="330"/>
        <v>-0,373144236369861-0,319084216472372i</v>
      </c>
      <c r="AD361" s="20">
        <f t="shared" si="331"/>
        <v>-6.1789041690047695</v>
      </c>
      <c r="AE361" s="43">
        <f t="shared" si="332"/>
        <v>-139.46548671686745</v>
      </c>
      <c r="AF361" t="str">
        <f t="shared" si="314"/>
        <v>77,9756878975879</v>
      </c>
      <c r="AG361" t="str">
        <f t="shared" si="315"/>
        <v>1+64,4623231358815i</v>
      </c>
      <c r="AH361">
        <f t="shared" si="333"/>
        <v>64.47007913811494</v>
      </c>
      <c r="AI361">
        <f t="shared" si="334"/>
        <v>1.5552846333612824</v>
      </c>
      <c r="AJ361" t="str">
        <f t="shared" si="316"/>
        <v>1+0,0761013537020825i</v>
      </c>
      <c r="AK361">
        <f t="shared" si="335"/>
        <v>1.0028915275518531</v>
      </c>
      <c r="AL361">
        <f t="shared" si="336"/>
        <v>7.5954950561877149E-2</v>
      </c>
      <c r="AM361" t="str">
        <f t="shared" si="317"/>
        <v>1-0,189542475143063i</v>
      </c>
      <c r="AN361">
        <f t="shared" si="337"/>
        <v>1.0178046717732037</v>
      </c>
      <c r="AO361">
        <f t="shared" si="338"/>
        <v>-0.18732032580404862</v>
      </c>
      <c r="AP361" s="41" t="str">
        <f t="shared" si="339"/>
        <v>-0,118157954676948-1,22891322477397i</v>
      </c>
      <c r="AQ361">
        <f t="shared" si="340"/>
        <v>1.8303882765730384</v>
      </c>
      <c r="AR361" s="43">
        <f t="shared" si="341"/>
        <v>-95.492011418420205</v>
      </c>
      <c r="AS361" t="str">
        <f t="shared" si="318"/>
        <v>-0,0000166666666666667</v>
      </c>
      <c r="AT361" t="str">
        <f t="shared" si="319"/>
        <v>0,00115792437510702i</v>
      </c>
      <c r="AU361">
        <f t="shared" si="342"/>
        <v>1.1579243751070199E-3</v>
      </c>
      <c r="AV361">
        <f t="shared" si="343"/>
        <v>1.5707963267948966</v>
      </c>
      <c r="AW361" t="str">
        <f t="shared" si="320"/>
        <v>1+0,433369811956863i</v>
      </c>
      <c r="AX361">
        <f t="shared" si="344"/>
        <v>1.0898666863041218</v>
      </c>
      <c r="AY361">
        <f t="shared" si="345"/>
        <v>0.40893854019905246</v>
      </c>
      <c r="AZ361" t="str">
        <f t="shared" si="321"/>
        <v>1+63,1336830312476i</v>
      </c>
      <c r="BA361">
        <f t="shared" si="346"/>
        <v>63.141602237273332</v>
      </c>
      <c r="BB361">
        <f t="shared" si="347"/>
        <v>1.5549582458267623</v>
      </c>
      <c r="BC361" s="41" t="str">
        <f t="shared" si="348"/>
        <v>-0,75978638706814+0,343662054657366i</v>
      </c>
      <c r="BD361">
        <f t="shared" si="349"/>
        <v>-1.5777845273635358</v>
      </c>
      <c r="BE361" s="43">
        <f t="shared" si="350"/>
        <v>155.66209237129272</v>
      </c>
      <c r="BF361" s="41" t="str">
        <f t="shared" si="351"/>
        <v>0,393167048648388+0,114200329049592i</v>
      </c>
      <c r="BG361" s="20">
        <f t="shared" si="352"/>
        <v>-7.7566886963683004</v>
      </c>
      <c r="BH361" s="43">
        <f t="shared" si="353"/>
        <v>16.196605654425358</v>
      </c>
      <c r="BI361" s="41" t="str">
        <f t="shared" si="306"/>
        <v>0,512105649308791+0,89310513359288i</v>
      </c>
      <c r="BJ361" s="20">
        <f t="shared" si="354"/>
        <v>0.25260374920950202</v>
      </c>
      <c r="BK361" s="43">
        <f t="shared" si="307"/>
        <v>60.170080952872553</v>
      </c>
      <c r="BL361">
        <f t="shared" si="355"/>
        <v>-7.7566886963683004</v>
      </c>
      <c r="BM361" s="43">
        <f t="shared" si="356"/>
        <v>16.196605654425358</v>
      </c>
    </row>
    <row r="362" spans="14:65" x14ac:dyDescent="0.25">
      <c r="N362" s="9">
        <v>44</v>
      </c>
      <c r="O362" s="34">
        <f t="shared" si="308"/>
        <v>27542.287033381719</v>
      </c>
      <c r="P362" s="33" t="str">
        <f t="shared" si="309"/>
        <v>32,2315671197498</v>
      </c>
      <c r="Q362" s="4" t="str">
        <f t="shared" si="310"/>
        <v>1+64,5428693825543i</v>
      </c>
      <c r="R362" s="4">
        <f t="shared" si="322"/>
        <v>64.550615706850266</v>
      </c>
      <c r="S362" s="4">
        <f t="shared" si="323"/>
        <v>1.5553039880733746</v>
      </c>
      <c r="T362" s="4" t="str">
        <f t="shared" si="311"/>
        <v>1+0,0778739819464202i</v>
      </c>
      <c r="U362" s="4">
        <f t="shared" si="324"/>
        <v>1.0030275953652479</v>
      </c>
      <c r="V362" s="4">
        <f t="shared" si="325"/>
        <v>7.7717133718118683E-2</v>
      </c>
      <c r="W362" t="str">
        <f t="shared" si="312"/>
        <v>1-0,459120981997035i</v>
      </c>
      <c r="X362" s="4">
        <f t="shared" si="326"/>
        <v>1.1003599756942823</v>
      </c>
      <c r="Y362" s="4">
        <f t="shared" si="327"/>
        <v>-0.43041299682481243</v>
      </c>
      <c r="Z362" t="str">
        <f t="shared" si="313"/>
        <v>0,984326909606835+0,595198447873312i</v>
      </c>
      <c r="AA362" s="4">
        <f t="shared" si="328"/>
        <v>1.1502872064519114</v>
      </c>
      <c r="AB362" s="4">
        <f t="shared" si="329"/>
        <v>0.5438503384304334</v>
      </c>
      <c r="AC362" s="47" t="str">
        <f t="shared" si="330"/>
        <v>-0,369579292220391-0,304867152980834i</v>
      </c>
      <c r="AD362" s="20">
        <f t="shared" si="331"/>
        <v>-6.3915518074115694</v>
      </c>
      <c r="AE362" s="43">
        <f t="shared" si="332"/>
        <v>-140.48066786303235</v>
      </c>
      <c r="AF362" t="str">
        <f t="shared" si="314"/>
        <v>77,9756878975879</v>
      </c>
      <c r="AG362" t="str">
        <f t="shared" si="315"/>
        <v>1+65,9638435310852i</v>
      </c>
      <c r="AH362">
        <f t="shared" si="333"/>
        <v>65.971423005673387</v>
      </c>
      <c r="AI362">
        <f t="shared" si="334"/>
        <v>1.5556376678945019</v>
      </c>
      <c r="AJ362" t="str">
        <f t="shared" si="316"/>
        <v>1+0,0778739819464202i</v>
      </c>
      <c r="AK362">
        <f t="shared" si="335"/>
        <v>1.0030275953652479</v>
      </c>
      <c r="AL362">
        <f t="shared" si="336"/>
        <v>7.7717133718118683E-2</v>
      </c>
      <c r="AM362" t="str">
        <f t="shared" si="317"/>
        <v>1-0,193957486553446i</v>
      </c>
      <c r="AN362">
        <f t="shared" si="337"/>
        <v>1.0186361011618086</v>
      </c>
      <c r="AO362">
        <f t="shared" si="338"/>
        <v>-0.19157875704376412</v>
      </c>
      <c r="AP362" s="41" t="str">
        <f t="shared" si="339"/>
        <v>-0,119003601783256-1,2017561576294i</v>
      </c>
      <c r="AQ362">
        <f t="shared" si="340"/>
        <v>1.6387061634992637</v>
      </c>
      <c r="AR362" s="43">
        <f t="shared" si="341"/>
        <v>-95.655263286996785</v>
      </c>
      <c r="AS362" t="str">
        <f t="shared" si="318"/>
        <v>-0,0000166666666666667</v>
      </c>
      <c r="AT362" t="str">
        <f t="shared" si="319"/>
        <v>0,00118489589863809i</v>
      </c>
      <c r="AU362">
        <f t="shared" si="342"/>
        <v>1.18489589863809E-3</v>
      </c>
      <c r="AV362">
        <f t="shared" si="343"/>
        <v>1.5707963267948966</v>
      </c>
      <c r="AW362" t="str">
        <f t="shared" si="320"/>
        <v>1+0,443464291641487i</v>
      </c>
      <c r="AX362">
        <f t="shared" si="344"/>
        <v>1.093919822455506</v>
      </c>
      <c r="AY362">
        <f t="shared" si="345"/>
        <v>0.41740555380385247</v>
      </c>
      <c r="AZ362" t="str">
        <f t="shared" si="321"/>
        <v>1+64,6042554227502i</v>
      </c>
      <c r="BA362">
        <f t="shared" si="346"/>
        <v>64.611994387481559</v>
      </c>
      <c r="BB362">
        <f t="shared" si="347"/>
        <v>1.5553187063202647</v>
      </c>
      <c r="BC362" s="41" t="str">
        <f t="shared" si="348"/>
        <v>-0,754166573671503+0,348511878663621i</v>
      </c>
      <c r="BD362">
        <f t="shared" si="349"/>
        <v>-1.610075840057186</v>
      </c>
      <c r="BE362" s="43">
        <f t="shared" si="350"/>
        <v>155.1976210916167</v>
      </c>
      <c r="BF362" s="41" t="str">
        <f t="shared" si="351"/>
        <v>0,384974172741971+0,101117842741642i</v>
      </c>
      <c r="BG362" s="20">
        <f t="shared" si="352"/>
        <v>-8.0016276474687622</v>
      </c>
      <c r="BH362" s="43">
        <f t="shared" si="353"/>
        <v>14.716953228584414</v>
      </c>
      <c r="BI362" s="41" t="str">
        <f t="shared" si="306"/>
        <v>0,508574834802443+0,864850154962775i</v>
      </c>
      <c r="BJ362" s="20">
        <f t="shared" si="354"/>
        <v>2.8630323442075868E-2</v>
      </c>
      <c r="BK362" s="43">
        <f t="shared" si="307"/>
        <v>59.542357804619897</v>
      </c>
      <c r="BL362">
        <f t="shared" si="355"/>
        <v>-8.0016276474687622</v>
      </c>
      <c r="BM362" s="43">
        <f t="shared" si="356"/>
        <v>14.716953228584414</v>
      </c>
    </row>
    <row r="363" spans="14:65" x14ac:dyDescent="0.25">
      <c r="N363" s="9">
        <v>45</v>
      </c>
      <c r="O363" s="34">
        <f t="shared" si="308"/>
        <v>28183.829312644593</v>
      </c>
      <c r="P363" s="33" t="str">
        <f t="shared" si="309"/>
        <v>32,2315671197498</v>
      </c>
      <c r="Q363" s="4" t="str">
        <f t="shared" si="310"/>
        <v>1+66,0462659408599i</v>
      </c>
      <c r="R363" s="4">
        <f t="shared" si="322"/>
        <v>66.053835957730655</v>
      </c>
      <c r="S363" s="4">
        <f t="shared" si="323"/>
        <v>1.5556565822441175</v>
      </c>
      <c r="T363" s="4" t="str">
        <f t="shared" si="311"/>
        <v>1+0,0796879000067698i</v>
      </c>
      <c r="U363" s="4">
        <f t="shared" si="324"/>
        <v>1.003170056075982</v>
      </c>
      <c r="V363" s="4">
        <f t="shared" si="325"/>
        <v>7.9519862772676447E-2</v>
      </c>
      <c r="W363" t="str">
        <f t="shared" si="312"/>
        <v>1-0,469815283486624i</v>
      </c>
      <c r="X363" s="4">
        <f t="shared" si="326"/>
        <v>1.1048648788868334</v>
      </c>
      <c r="Y363" s="4">
        <f t="shared" si="327"/>
        <v>-0.43920958115970476</v>
      </c>
      <c r="Z363" t="str">
        <f t="shared" si="313"/>
        <v>0,983588259613135+0,609062400725142i</v>
      </c>
      <c r="AA363" s="4">
        <f t="shared" si="328"/>
        <v>1.1568936305580859</v>
      </c>
      <c r="AB363" s="4">
        <f t="shared" si="329"/>
        <v>0.55443569482010047</v>
      </c>
      <c r="AC363" s="47" t="str">
        <f t="shared" si="330"/>
        <v>-0,365903686336565-0,29096864566608i</v>
      </c>
      <c r="AD363" s="20">
        <f t="shared" si="331"/>
        <v>-6.604526459864811</v>
      </c>
      <c r="AE363" s="43">
        <f t="shared" si="332"/>
        <v>-141.50808465675516</v>
      </c>
      <c r="AF363" t="str">
        <f t="shared" si="314"/>
        <v>77,9756878975879</v>
      </c>
      <c r="AG363" t="str">
        <f t="shared" si="315"/>
        <v>1+67,5003388292637i</v>
      </c>
      <c r="AH363">
        <f t="shared" si="333"/>
        <v>67.507745793096987</v>
      </c>
      <c r="AI363">
        <f t="shared" si="334"/>
        <v>1.5559826700321231</v>
      </c>
      <c r="AJ363" t="str">
        <f t="shared" si="316"/>
        <v>1+0,0796879000067698i</v>
      </c>
      <c r="AK363">
        <f t="shared" si="335"/>
        <v>1.003170056075982</v>
      </c>
      <c r="AL363">
        <f t="shared" si="336"/>
        <v>7.9519862772676447E-2</v>
      </c>
      <c r="AM363" t="str">
        <f t="shared" si="317"/>
        <v>1-0,19847533679053i</v>
      </c>
      <c r="AN363">
        <f t="shared" si="337"/>
        <v>1.0195059878755566</v>
      </c>
      <c r="AO363">
        <f t="shared" si="338"/>
        <v>-0.19592910861391866</v>
      </c>
      <c r="AP363" s="41" t="str">
        <f t="shared" si="339"/>
        <v>-0,119811205596824-1,17523512347678i</v>
      </c>
      <c r="AQ363">
        <f t="shared" si="340"/>
        <v>1.4473989917378673</v>
      </c>
      <c r="AR363" s="43">
        <f t="shared" si="341"/>
        <v>-95.820998471341667</v>
      </c>
      <c r="AS363" t="str">
        <f t="shared" si="318"/>
        <v>-0,0000166666666666667</v>
      </c>
      <c r="AT363" t="str">
        <f t="shared" si="319"/>
        <v>0,00121249566965856i</v>
      </c>
      <c r="AU363">
        <f t="shared" si="342"/>
        <v>1.21249566965856E-3</v>
      </c>
      <c r="AV363">
        <f t="shared" si="343"/>
        <v>1.5707963267948966</v>
      </c>
      <c r="AW363" t="str">
        <f t="shared" si="320"/>
        <v>1+0,453793901963482i</v>
      </c>
      <c r="AX363">
        <f t="shared" si="344"/>
        <v>1.0981479433388028</v>
      </c>
      <c r="AY363">
        <f t="shared" si="345"/>
        <v>0.42600445474202753</v>
      </c>
      <c r="AZ363" t="str">
        <f t="shared" si="321"/>
        <v>1+66,1090818456162i</v>
      </c>
      <c r="BA363">
        <f t="shared" si="346"/>
        <v>66.116644670388283</v>
      </c>
      <c r="BB363">
        <f t="shared" si="347"/>
        <v>1.5556709656180199</v>
      </c>
      <c r="BC363" s="41" t="str">
        <f t="shared" si="348"/>
        <v>-0,748370325848515+0,353351643839634i</v>
      </c>
      <c r="BD363">
        <f t="shared" si="349"/>
        <v>-1.6436298709406238</v>
      </c>
      <c r="BE363" s="43">
        <f t="shared" si="350"/>
        <v>154.72512333046379</v>
      </c>
      <c r="BF363" s="41" t="str">
        <f t="shared" si="351"/>
        <v>0,376645710224769+0,0884596311148183i</v>
      </c>
      <c r="BG363" s="20">
        <f t="shared" si="352"/>
        <v>-8.2481563308054433</v>
      </c>
      <c r="BH363" s="43">
        <f t="shared" si="353"/>
        <v>13.217038673708659</v>
      </c>
      <c r="BI363" s="41" t="str">
        <f t="shared" si="306"/>
        <v>0,504934413751394+0,837175605856892i</v>
      </c>
      <c r="BJ363" s="20">
        <f t="shared" si="354"/>
        <v>-0.19623087920275242</v>
      </c>
      <c r="BK363" s="43">
        <f t="shared" si="307"/>
        <v>58.904124859122156</v>
      </c>
      <c r="BL363">
        <f t="shared" si="355"/>
        <v>-8.2481563308054433</v>
      </c>
      <c r="BM363" s="43">
        <f t="shared" si="356"/>
        <v>13.217038673708659</v>
      </c>
    </row>
    <row r="364" spans="14:65" x14ac:dyDescent="0.25">
      <c r="N364" s="9">
        <v>46</v>
      </c>
      <c r="O364" s="34">
        <f t="shared" si="308"/>
        <v>28840.315031266062</v>
      </c>
      <c r="P364" s="33" t="str">
        <f t="shared" si="309"/>
        <v>32,2315671197498</v>
      </c>
      <c r="Q364" s="4" t="str">
        <f t="shared" si="310"/>
        <v>1+67,5846811035926i</v>
      </c>
      <c r="R364" s="4">
        <f t="shared" si="322"/>
        <v>67.59207882492079</v>
      </c>
      <c r="S364" s="4">
        <f t="shared" si="323"/>
        <v>1.5560011540294867</v>
      </c>
      <c r="T364" s="4" t="str">
        <f t="shared" si="311"/>
        <v>1+0,0815440696464965i</v>
      </c>
      <c r="U364" s="4">
        <f t="shared" si="324"/>
        <v>1.0033192090728218</v>
      </c>
      <c r="V364" s="4">
        <f t="shared" si="325"/>
        <v>8.1364046661659667E-2</v>
      </c>
      <c r="W364" t="str">
        <f t="shared" si="312"/>
        <v>1-0,480758687258256i</v>
      </c>
      <c r="X364" s="4">
        <f t="shared" si="326"/>
        <v>1.1095624882692645</v>
      </c>
      <c r="Y364" s="4">
        <f t="shared" si="327"/>
        <v>-0.44813641101118801</v>
      </c>
      <c r="Z364" t="str">
        <f t="shared" si="313"/>
        <v>0,982814798117714+0,623249286523727i</v>
      </c>
      <c r="AA364" s="4">
        <f t="shared" si="328"/>
        <v>1.1637717132459862</v>
      </c>
      <c r="AB364" s="4">
        <f t="shared" si="329"/>
        <v>0.56515007711266185</v>
      </c>
      <c r="AC364" s="47" t="str">
        <f t="shared" si="330"/>
        <v>-0,362119180952579-0,277386937224209i</v>
      </c>
      <c r="AD364" s="20">
        <f t="shared" si="331"/>
        <v>-6.8178257179679012</v>
      </c>
      <c r="AE364" s="43">
        <f t="shared" si="332"/>
        <v>-142.54752177268611</v>
      </c>
      <c r="AF364" t="str">
        <f t="shared" si="314"/>
        <v>77,9756878975879</v>
      </c>
      <c r="AG364" t="str">
        <f t="shared" si="315"/>
        <v>1+69,0726237005616i</v>
      </c>
      <c r="AH364">
        <f t="shared" si="333"/>
        <v>69.079862079186185</v>
      </c>
      <c r="AI364">
        <f t="shared" si="334"/>
        <v>1.5563198223701427</v>
      </c>
      <c r="AJ364" t="str">
        <f t="shared" si="316"/>
        <v>1+0,0815440696464965i</v>
      </c>
      <c r="AK364">
        <f t="shared" si="335"/>
        <v>1.0033192090728218</v>
      </c>
      <c r="AL364">
        <f t="shared" si="336"/>
        <v>8.1364046661659667E-2</v>
      </c>
      <c r="AM364" t="str">
        <f t="shared" si="317"/>
        <v>1-0,203098421278311i</v>
      </c>
      <c r="AN364">
        <f t="shared" si="337"/>
        <v>1.0204160762775851</v>
      </c>
      <c r="AO364">
        <f t="shared" si="338"/>
        <v>-0.20037302814979963</v>
      </c>
      <c r="AP364" s="41" t="str">
        <f t="shared" si="339"/>
        <v>-0,120582476844042-1,14933613750585i</v>
      </c>
      <c r="AQ364">
        <f t="shared" si="340"/>
        <v>1.2564834444606792</v>
      </c>
      <c r="AR364" s="43">
        <f t="shared" si="341"/>
        <v>-95.989269757780121</v>
      </c>
      <c r="AS364" t="str">
        <f t="shared" si="318"/>
        <v>-0,0000166666666666667</v>
      </c>
      <c r="AT364" t="str">
        <f t="shared" si="319"/>
        <v>0,00124073832193236i</v>
      </c>
      <c r="AU364">
        <f t="shared" si="342"/>
        <v>1.24073832193236E-3</v>
      </c>
      <c r="AV364">
        <f t="shared" si="343"/>
        <v>1.5707963267948966</v>
      </c>
      <c r="AW364" t="str">
        <f t="shared" si="320"/>
        <v>1+0,464364119818968i</v>
      </c>
      <c r="AX364">
        <f t="shared" si="344"/>
        <v>1.1025579512094794</v>
      </c>
      <c r="AY364">
        <f t="shared" si="345"/>
        <v>0.43473471472657177</v>
      </c>
      <c r="AZ364" t="str">
        <f t="shared" si="321"/>
        <v>1+67,6489601787335i</v>
      </c>
      <c r="BA364">
        <f t="shared" si="346"/>
        <v>67.656350871620859</v>
      </c>
      <c r="BB364">
        <f t="shared" si="347"/>
        <v>1.5560152101426843</v>
      </c>
      <c r="BC364" s="41" t="str">
        <f t="shared" si="348"/>
        <v>-0,74239563994532+0,358174759908737i</v>
      </c>
      <c r="BD364">
        <f t="shared" si="349"/>
        <v>-1.6784860458047364</v>
      </c>
      <c r="BE364" s="43">
        <f t="shared" si="350"/>
        <v>154.24464003768139</v>
      </c>
      <c r="BF364" s="41" t="str">
        <f t="shared" si="351"/>
        <v>0,368188700721866+0,0762289020770005i</v>
      </c>
      <c r="BG364" s="20">
        <f t="shared" si="352"/>
        <v>-8.4963117637726366</v>
      </c>
      <c r="BH364" s="43">
        <f t="shared" si="353"/>
        <v>11.697118264995247</v>
      </c>
      <c r="BI364" s="41" t="str">
        <f t="shared" si="306"/>
        <v>0,501183100168417+0,810072537623122i</v>
      </c>
      <c r="BJ364" s="20">
        <f t="shared" si="354"/>
        <v>-0.42200260134406031</v>
      </c>
      <c r="BK364" s="43">
        <f t="shared" si="307"/>
        <v>58.255370279901257</v>
      </c>
      <c r="BL364">
        <f t="shared" si="355"/>
        <v>-8.4963117637726366</v>
      </c>
      <c r="BM364" s="43">
        <f t="shared" si="356"/>
        <v>11.697118264995247</v>
      </c>
    </row>
    <row r="365" spans="14:65" x14ac:dyDescent="0.25">
      <c r="N365" s="9">
        <v>47</v>
      </c>
      <c r="O365" s="34">
        <f t="shared" si="308"/>
        <v>29512.092266663854</v>
      </c>
      <c r="P365" s="33" t="str">
        <f t="shared" si="309"/>
        <v>32,2315671197498</v>
      </c>
      <c r="Q365" s="4" t="str">
        <f t="shared" si="310"/>
        <v>1+69,1589305588361i</v>
      </c>
      <c r="R365" s="4">
        <f t="shared" si="322"/>
        <v>69.166159905273872</v>
      </c>
      <c r="S365" s="4">
        <f t="shared" si="323"/>
        <v>1.5563378857985286</v>
      </c>
      <c r="T365" s="4" t="str">
        <f t="shared" si="311"/>
        <v>1+0,083443475031314i</v>
      </c>
      <c r="U365" s="4">
        <f t="shared" si="324"/>
        <v>1.0034753676724215</v>
      </c>
      <c r="V365" s="4">
        <f t="shared" si="325"/>
        <v>8.3250612991040668E-2</v>
      </c>
      <c r="W365" t="str">
        <f t="shared" si="312"/>
        <v>1-0,49195699564947i</v>
      </c>
      <c r="X365" s="4">
        <f t="shared" si="326"/>
        <v>1.1144602664825933</v>
      </c>
      <c r="Y365" s="4">
        <f t="shared" si="327"/>
        <v>-0.45719252759122397</v>
      </c>
      <c r="Z365" t="str">
        <f t="shared" si="313"/>
        <v>0,98200488450504+0,637766627343713i</v>
      </c>
      <c r="AA365" s="4">
        <f t="shared" si="328"/>
        <v>1.170931195307876</v>
      </c>
      <c r="AB365" s="4">
        <f t="shared" si="329"/>
        <v>0.57599102644725098</v>
      </c>
      <c r="AC365" s="47" t="str">
        <f t="shared" si="330"/>
        <v>-0,358227753561345-0,264120431235108i</v>
      </c>
      <c r="AD365" s="20">
        <f t="shared" si="331"/>
        <v>-7.0314462685550838</v>
      </c>
      <c r="AE365" s="43">
        <f t="shared" si="332"/>
        <v>-143.59874069503692</v>
      </c>
      <c r="AF365" t="str">
        <f t="shared" si="314"/>
        <v>77,9756878975879</v>
      </c>
      <c r="AG365" t="str">
        <f t="shared" si="315"/>
        <v>1+70,6815317912306i</v>
      </c>
      <c r="AH365">
        <f t="shared" si="333"/>
        <v>70.688605420921576</v>
      </c>
      <c r="AI365">
        <f t="shared" si="334"/>
        <v>1.5566493033644195</v>
      </c>
      <c r="AJ365" t="str">
        <f t="shared" si="316"/>
        <v>1+0,083443475031314i</v>
      </c>
      <c r="AK365">
        <f t="shared" si="335"/>
        <v>1.0034753676724215</v>
      </c>
      <c r="AL365">
        <f t="shared" si="336"/>
        <v>8.3250612991040668E-2</v>
      </c>
      <c r="AM365" t="str">
        <f t="shared" si="317"/>
        <v>1-0,207829191237381i</v>
      </c>
      <c r="AN365">
        <f t="shared" si="337"/>
        <v>1.021368186664527</v>
      </c>
      <c r="AO365">
        <f t="shared" si="338"/>
        <v>-0.20491216945925883</v>
      </c>
      <c r="AP365" s="41" t="str">
        <f t="shared" si="339"/>
        <v>-0,121319049388187-1,1240455395892i</v>
      </c>
      <c r="AQ365">
        <f t="shared" si="340"/>
        <v>1.0659768748893961</v>
      </c>
      <c r="AR365" s="43">
        <f t="shared" si="341"/>
        <v>-96.160128979382392</v>
      </c>
      <c r="AS365" t="str">
        <f t="shared" si="318"/>
        <v>-0,0000166666666666667</v>
      </c>
      <c r="AT365" t="str">
        <f t="shared" si="319"/>
        <v>0,00126963883008757i</v>
      </c>
      <c r="AU365">
        <f t="shared" si="342"/>
        <v>1.2696388300875701E-3</v>
      </c>
      <c r="AV365">
        <f t="shared" si="343"/>
        <v>1.5707963267948966</v>
      </c>
      <c r="AW365" t="str">
        <f t="shared" si="320"/>
        <v>1+0,475180549677373i</v>
      </c>
      <c r="AX365">
        <f t="shared" si="344"/>
        <v>1.1071569693551544</v>
      </c>
      <c r="AY365">
        <f t="shared" si="345"/>
        <v>0.44359563844383532</v>
      </c>
      <c r="AZ365" t="str">
        <f t="shared" si="321"/>
        <v>1+69,2247068859781i</v>
      </c>
      <c r="BA365">
        <f t="shared" si="346"/>
        <v>69.231929363911149</v>
      </c>
      <c r="BB365">
        <f t="shared" si="347"/>
        <v>1.5563516220907188</v>
      </c>
      <c r="BC365" s="41" t="str">
        <f t="shared" si="348"/>
        <v>-0,736240776987697+0,362974389842179i</v>
      </c>
      <c r="BD365">
        <f t="shared" si="349"/>
        <v>-1.7146842010928098</v>
      </c>
      <c r="BE365" s="43">
        <f t="shared" si="350"/>
        <v>153.75622149089486</v>
      </c>
      <c r="BF365" s="41" t="str">
        <f t="shared" si="351"/>
        <v>0,359610831992978+0,0644287312373978i</v>
      </c>
      <c r="BG365" s="20">
        <f t="shared" si="352"/>
        <v>-8.7461304696479019</v>
      </c>
      <c r="BH365" s="43">
        <f t="shared" si="353"/>
        <v>10.157480795857959</v>
      </c>
      <c r="BI365" s="41" t="str">
        <f t="shared" si="306"/>
        <v>0,49731977507218+0,783532453508797i</v>
      </c>
      <c r="BJ365" s="20">
        <f t="shared" si="354"/>
        <v>-0.6487073262034192</v>
      </c>
      <c r="BK365" s="43">
        <f t="shared" si="307"/>
        <v>57.596092511512474</v>
      </c>
      <c r="BL365">
        <f t="shared" si="355"/>
        <v>-8.7461304696479019</v>
      </c>
      <c r="BM365" s="43">
        <f t="shared" si="356"/>
        <v>10.157480795857959</v>
      </c>
    </row>
    <row r="366" spans="14:65" x14ac:dyDescent="0.25">
      <c r="N366" s="9">
        <v>48</v>
      </c>
      <c r="O366" s="34">
        <f t="shared" si="308"/>
        <v>30199.517204020212</v>
      </c>
      <c r="P366" s="33" t="str">
        <f t="shared" si="309"/>
        <v>32,2315671197498</v>
      </c>
      <c r="Q366" s="4" t="str">
        <f t="shared" si="310"/>
        <v>1+70,7698489944883i</v>
      </c>
      <c r="R366" s="4">
        <f t="shared" si="322"/>
        <v>70.776913797527769</v>
      </c>
      <c r="S366" s="4">
        <f t="shared" si="323"/>
        <v>1.5566669557852575</v>
      </c>
      <c r="T366" s="4" t="str">
        <f t="shared" si="311"/>
        <v>1+0,0853871232510977i</v>
      </c>
      <c r="U366" s="4">
        <f t="shared" si="324"/>
        <v>1.0036388597583785</v>
      </c>
      <c r="V366" s="4">
        <f t="shared" si="325"/>
        <v>8.5180508297037841E-2</v>
      </c>
      <c r="W366" t="str">
        <f t="shared" si="312"/>
        <v>1-0,503416146151596i</v>
      </c>
      <c r="X366" s="4">
        <f t="shared" si="326"/>
        <v>1.1195659052535163</v>
      </c>
      <c r="Y366" s="4">
        <f t="shared" si="327"/>
        <v>-0.46637678982454073</v>
      </c>
      <c r="Z366" t="str">
        <f t="shared" si="313"/>
        <v>0,981156800839754+0,652622120471353i</v>
      </c>
      <c r="AA366" s="4">
        <f t="shared" si="328"/>
        <v>1.1783820687547082</v>
      </c>
      <c r="AB366" s="4">
        <f t="shared" si="329"/>
        <v>0.5869558778871119</v>
      </c>
      <c r="AC366" s="47" t="str">
        <f t="shared" si="330"/>
        <v>-0,354231604992863-0,251167672980958i</v>
      </c>
      <c r="AD366" s="20">
        <f t="shared" si="331"/>
        <v>-7.2453838499838765</v>
      </c>
      <c r="AE366" s="43">
        <f t="shared" si="332"/>
        <v>-144.66147933490743</v>
      </c>
      <c r="AF366" t="str">
        <f t="shared" si="314"/>
        <v>77,9756878975879</v>
      </c>
      <c r="AG366" t="str">
        <f t="shared" si="315"/>
        <v>1+72,3279161656356i</v>
      </c>
      <c r="AH366">
        <f t="shared" si="333"/>
        <v>72.334828795423377</v>
      </c>
      <c r="AI366">
        <f t="shared" si="334"/>
        <v>1.556971287423832</v>
      </c>
      <c r="AJ366" t="str">
        <f t="shared" si="316"/>
        <v>1+0,0853871232510977i</v>
      </c>
      <c r="AK366">
        <f t="shared" si="335"/>
        <v>1.0036388597583785</v>
      </c>
      <c r="AL366">
        <f t="shared" si="336"/>
        <v>8.5180508297037841E-2</v>
      </c>
      <c r="AM366" t="str">
        <f t="shared" si="317"/>
        <v>1-0,212670154984589i</v>
      </c>
      <c r="AN366">
        <f t="shared" si="337"/>
        <v>1.0223642182809261</v>
      </c>
      <c r="AO366">
        <f t="shared" si="338"/>
        <v>-0.20954819071378739</v>
      </c>
      <c r="AP366" s="41" t="str">
        <f t="shared" si="339"/>
        <v>-0,122022483677206-1,09934998738188i</v>
      </c>
      <c r="AQ366">
        <f t="shared" si="340"/>
        <v>0.87589732882996629</v>
      </c>
      <c r="AR366" s="43">
        <f t="shared" si="341"/>
        <v>-96.333626902738928</v>
      </c>
      <c r="AS366" t="str">
        <f t="shared" si="318"/>
        <v>-0,0000166666666666667</v>
      </c>
      <c r="AT366" t="str">
        <f t="shared" si="319"/>
        <v>0,00129921251755615i</v>
      </c>
      <c r="AU366">
        <f t="shared" si="342"/>
        <v>1.29921251755615E-3</v>
      </c>
      <c r="AV366">
        <f t="shared" si="343"/>
        <v>1.5707963267948966</v>
      </c>
      <c r="AW366" t="str">
        <f t="shared" si="320"/>
        <v>1+0,486248926552972i</v>
      </c>
      <c r="AX366">
        <f t="shared" si="344"/>
        <v>1.1119523454599651</v>
      </c>
      <c r="AY366">
        <f t="shared" si="345"/>
        <v>0.45258635726927238</v>
      </c>
      <c r="AZ366" t="str">
        <f t="shared" si="321"/>
        <v>1+70,8371574491107i</v>
      </c>
      <c r="BA366">
        <f t="shared" si="346"/>
        <v>70.8442155399444</v>
      </c>
      <c r="BB366">
        <f t="shared" si="347"/>
        <v>1.5566803795274342</v>
      </c>
      <c r="BC366" s="41" t="str">
        <f t="shared" si="348"/>
        <v>-0,729904285028033+0,367743458708071i</v>
      </c>
      <c r="BD366">
        <f t="shared" si="349"/>
        <v>-1.7522645229719167</v>
      </c>
      <c r="BE366" s="43">
        <f t="shared" si="350"/>
        <v>153.25992766101584</v>
      </c>
      <c r="BF366" s="41" t="str">
        <f t="shared" si="351"/>
        <v>0,350920435154323+0,0530620051655343i</v>
      </c>
      <c r="BG366" s="20">
        <f t="shared" si="352"/>
        <v>-8.9976483729558066</v>
      </c>
      <c r="BH366" s="43">
        <f t="shared" si="353"/>
        <v>8.5984483261084002</v>
      </c>
      <c r="BI366" s="41" t="str">
        <f t="shared" si="306"/>
        <v>0,493343500396243+0,757547296347943i</v>
      </c>
      <c r="BJ366" s="20">
        <f t="shared" si="354"/>
        <v>-0.87636719414195152</v>
      </c>
      <c r="BK366" s="43">
        <f t="shared" si="307"/>
        <v>56.926300758276874</v>
      </c>
      <c r="BL366">
        <f t="shared" si="355"/>
        <v>-8.9976483729558066</v>
      </c>
      <c r="BM366" s="43">
        <f t="shared" si="356"/>
        <v>8.5984483261084002</v>
      </c>
    </row>
    <row r="367" spans="14:65" x14ac:dyDescent="0.25">
      <c r="N367" s="9">
        <v>49</v>
      </c>
      <c r="O367" s="34">
        <f t="shared" si="308"/>
        <v>30902.954325135954</v>
      </c>
      <c r="P367" s="33" t="str">
        <f t="shared" si="309"/>
        <v>32,2315671197498</v>
      </c>
      <c r="Q367" s="4" t="str">
        <f t="shared" si="310"/>
        <v>1+72,418290540827i</v>
      </c>
      <c r="R367" s="4">
        <f t="shared" si="322"/>
        <v>72.425194544824208</v>
      </c>
      <c r="S367" s="4">
        <f t="shared" si="323"/>
        <v>1.5569885381817006</v>
      </c>
      <c r="T367" s="4" t="str">
        <f t="shared" si="311"/>
        <v>1+0,0873760448538613i</v>
      </c>
      <c r="U367" s="4">
        <f t="shared" si="324"/>
        <v>1.0038100284487619</v>
      </c>
      <c r="V367" s="4">
        <f t="shared" si="325"/>
        <v>8.7154698300626998E-2</v>
      </c>
      <c r="W367" t="str">
        <f t="shared" si="312"/>
        <v>1-0,515142214557912i</v>
      </c>
      <c r="X367" s="4">
        <f t="shared" si="326"/>
        <v>1.1248873282332013</v>
      </c>
      <c r="Y367" s="4">
        <f t="shared" si="327"/>
        <v>-0.47568786879346553</v>
      </c>
      <c r="Z367" t="str">
        <f t="shared" si="313"/>
        <v>0,980268748222697+0,667823642485741i</v>
      </c>
      <c r="AA367" s="4">
        <f t="shared" si="328"/>
        <v>1.1861345776112491</v>
      </c>
      <c r="AB367" s="4">
        <f t="shared" si="329"/>
        <v>0.59804176061092018</v>
      </c>
      <c r="AC367" s="47" t="str">
        <f t="shared" si="330"/>
        <v>-0,350133166262261-0,238527329410315i</v>
      </c>
      <c r="AD367" s="20">
        <f t="shared" si="331"/>
        <v>-7.4596332106363397</v>
      </c>
      <c r="AE367" s="43">
        <f t="shared" si="332"/>
        <v>-145.73545171371046</v>
      </c>
      <c r="AF367" t="str">
        <f t="shared" si="314"/>
        <v>77,9756878975879</v>
      </c>
      <c r="AG367" t="str">
        <f t="shared" si="315"/>
        <v>1+74,0126497585647i</v>
      </c>
      <c r="AH367">
        <f t="shared" si="333"/>
        <v>74.01940505221566</v>
      </c>
      <c r="AI367">
        <f t="shared" si="334"/>
        <v>1.5572859450013867</v>
      </c>
      <c r="AJ367" t="str">
        <f t="shared" si="316"/>
        <v>1+0,0873760448538613i</v>
      </c>
      <c r="AK367">
        <f t="shared" si="335"/>
        <v>1.0038100284487619</v>
      </c>
      <c r="AL367">
        <f t="shared" si="336"/>
        <v>8.7154698300626998E-2</v>
      </c>
      <c r="AM367" t="str">
        <f t="shared" si="317"/>
        <v>1-0,217623879262991i</v>
      </c>
      <c r="AN367">
        <f t="shared" si="337"/>
        <v>1.0234061524270179</v>
      </c>
      <c r="AO367">
        <f t="shared" si="338"/>
        <v>-0.21428275249634599</v>
      </c>
      <c r="AP367" s="41" t="str">
        <f t="shared" si="339"/>
        <v>-0,122694270037339-1,07523644956665i</v>
      </c>
      <c r="AQ367">
        <f t="shared" si="340"/>
        <v>0.68626356746733952</v>
      </c>
      <c r="AR367" s="43">
        <f t="shared" si="341"/>
        <v>-96.509813106746577</v>
      </c>
      <c r="AS367" t="str">
        <f t="shared" si="318"/>
        <v>-0,0000166666666666667</v>
      </c>
      <c r="AT367" t="str">
        <f t="shared" si="319"/>
        <v>0,00132947506469864i</v>
      </c>
      <c r="AU367">
        <f t="shared" si="342"/>
        <v>1.32947506469864E-3</v>
      </c>
      <c r="AV367">
        <f t="shared" si="343"/>
        <v>1.5707963267948966</v>
      </c>
      <c r="AW367" t="str">
        <f t="shared" si="320"/>
        <v>1+0,497575119045695i</v>
      </c>
      <c r="AX367">
        <f t="shared" si="344"/>
        <v>1.1169516547699536</v>
      </c>
      <c r="AY367">
        <f t="shared" si="345"/>
        <v>0.46170582323579279</v>
      </c>
      <c r="AZ367" t="str">
        <f t="shared" si="321"/>
        <v>1+72,4871668107633i</v>
      </c>
      <c r="BA367">
        <f t="shared" si="346"/>
        <v>72.494064255299023</v>
      </c>
      <c r="BB367">
        <f t="shared" si="347"/>
        <v>1.5570016564799514</v>
      </c>
      <c r="BC367" s="41" t="str">
        <f t="shared" si="348"/>
        <v>-0,723385021561358+0,372474664460329i</v>
      </c>
      <c r="BD367">
        <f t="shared" si="349"/>
        <v>-1.7912674814318148</v>
      </c>
      <c r="BE367" s="43">
        <f t="shared" si="350"/>
        <v>152.75582856315503</v>
      </c>
      <c r="BF367" s="41" t="str">
        <f t="shared" si="351"/>
        <v>0,342126475012698+0,0421313637084856i</v>
      </c>
      <c r="BG367" s="20">
        <f t="shared" si="352"/>
        <v>-9.2509006920681465</v>
      </c>
      <c r="BH367" s="43">
        <f t="shared" si="353"/>
        <v>7.0203768494445464</v>
      </c>
      <c r="BI367" s="41" t="str">
        <f t="shared" si="306"/>
        <v>0,489253532944269+0,732109435189966i</v>
      </c>
      <c r="BJ367" s="20">
        <f t="shared" si="354"/>
        <v>-1.1050039139644785</v>
      </c>
      <c r="BK367" s="43">
        <f t="shared" si="307"/>
        <v>56.246015456408429</v>
      </c>
      <c r="BL367">
        <f t="shared" si="355"/>
        <v>-9.2509006920681465</v>
      </c>
      <c r="BM367" s="43">
        <f t="shared" si="356"/>
        <v>7.0203768494445464</v>
      </c>
    </row>
    <row r="368" spans="14:65" x14ac:dyDescent="0.25">
      <c r="N368" s="9">
        <v>50</v>
      </c>
      <c r="O368" s="34">
        <f t="shared" si="308"/>
        <v>31622.77660168384</v>
      </c>
      <c r="P368" s="33" t="str">
        <f t="shared" si="309"/>
        <v>32,2315671197498</v>
      </c>
      <c r="Q368" s="4" t="str">
        <f t="shared" si="310"/>
        <v>1+74,1051292233798i</v>
      </c>
      <c r="R368" s="4">
        <f t="shared" si="322"/>
        <v>74.111876087532835</v>
      </c>
      <c r="S368" s="4">
        <f t="shared" si="323"/>
        <v>1.5573028032288958</v>
      </c>
      <c r="T368" s="4" t="str">
        <f t="shared" si="311"/>
        <v>1+0,089411294392165i</v>
      </c>
      <c r="U368" s="4">
        <f t="shared" si="324"/>
        <v>1.0039892327933018</v>
      </c>
      <c r="V368" s="4">
        <f t="shared" si="325"/>
        <v>8.9174168155238778E-2</v>
      </c>
      <c r="W368" t="str">
        <f t="shared" si="312"/>
        <v>1-0,527141418185099i</v>
      </c>
      <c r="X368" s="4">
        <f t="shared" si="326"/>
        <v>1.130432693602851</v>
      </c>
      <c r="Y368" s="4">
        <f t="shared" si="327"/>
        <v>-0.48512424256515513</v>
      </c>
      <c r="Z368" t="str">
        <f t="shared" si="313"/>
        <v>0,979338842975207+0,683379253435065i</v>
      </c>
      <c r="AA368" s="4">
        <f t="shared" si="328"/>
        <v>1.1941992184662842</v>
      </c>
      <c r="AB368" s="4">
        <f t="shared" si="329"/>
        <v>0.60924559896732533</v>
      </c>
      <c r="AC368" s="47" t="str">
        <f t="shared" si="330"/>
        <v>-0,345935104072883-0,226198168334166i</v>
      </c>
      <c r="AD368" s="20">
        <f t="shared" si="331"/>
        <v>-7.6741880700812013</v>
      </c>
      <c r="AE368" s="43">
        <f t="shared" si="332"/>
        <v>-146.82034771823447</v>
      </c>
      <c r="AF368" t="str">
        <f t="shared" si="314"/>
        <v>77,9756878975879</v>
      </c>
      <c r="AG368" t="str">
        <f t="shared" si="315"/>
        <v>1+75,736625838069i</v>
      </c>
      <c r="AH368">
        <f t="shared" si="333"/>
        <v>75.743227376021281</v>
      </c>
      <c r="AI368">
        <f t="shared" si="334"/>
        <v>1.5575934426833211</v>
      </c>
      <c r="AJ368" t="str">
        <f t="shared" si="316"/>
        <v>1+0,089411294392165i</v>
      </c>
      <c r="AK368">
        <f t="shared" si="335"/>
        <v>1.0039892327933018</v>
      </c>
      <c r="AL368">
        <f t="shared" si="336"/>
        <v>8.9174168155238778E-2</v>
      </c>
      <c r="AM368" t="str">
        <f t="shared" si="317"/>
        <v>1-0,222692990602772i</v>
      </c>
      <c r="AN368">
        <f t="shared" si="337"/>
        <v>1.0244960556603457</v>
      </c>
      <c r="AO368">
        <f t="shared" si="338"/>
        <v>-0.21911751569937862</v>
      </c>
      <c r="AP368" s="41" t="str">
        <f t="shared" si="339"/>
        <v>-0,123335831819448-1,05169219924286i</v>
      </c>
      <c r="AQ368">
        <f t="shared" si="340"/>
        <v>0.49709509037535504</v>
      </c>
      <c r="AR368" s="43">
        <f t="shared" si="341"/>
        <v>-96.688735853087209</v>
      </c>
      <c r="AS368" t="str">
        <f t="shared" si="318"/>
        <v>-0,0000166666666666667</v>
      </c>
      <c r="AT368" t="str">
        <f t="shared" si="319"/>
        <v>0,00136044251711812i</v>
      </c>
      <c r="AU368">
        <f t="shared" si="342"/>
        <v>1.3604425171181199E-3</v>
      </c>
      <c r="AV368">
        <f t="shared" si="343"/>
        <v>1.5707963267948966</v>
      </c>
      <c r="AW368" t="str">
        <f t="shared" si="320"/>
        <v>1+0,509165132452721i</v>
      </c>
      <c r="AX368">
        <f t="shared" si="344"/>
        <v>1.1221627030451498</v>
      </c>
      <c r="AY368">
        <f t="shared" si="345"/>
        <v>0.47095280330510608</v>
      </c>
      <c r="AZ368" t="str">
        <f t="shared" si="321"/>
        <v>1+74,1756098277401i</v>
      </c>
      <c r="BA368">
        <f t="shared" si="346"/>
        <v>74.182350281702014</v>
      </c>
      <c r="BB368">
        <f t="shared" si="347"/>
        <v>1.557315623028116</v>
      </c>
      <c r="BC368" s="41" t="str">
        <f t="shared" si="348"/>
        <v>-0,716682175845245+0,377160490745699i</v>
      </c>
      <c r="BD368">
        <f t="shared" si="349"/>
        <v>-1.8317337594156338</v>
      </c>
      <c r="BE368" s="43">
        <f t="shared" si="350"/>
        <v>152.24400459005997</v>
      </c>
      <c r="BF368" s="41" t="str">
        <f t="shared" si="351"/>
        <v>0,333238535262897+0,0316391418356461i</v>
      </c>
      <c r="BG368" s="20">
        <f t="shared" si="352"/>
        <v>-9.5059218294968453</v>
      </c>
      <c r="BH368" s="43">
        <f t="shared" si="353"/>
        <v>5.4236568718254956</v>
      </c>
      <c r="BI368" s="41" t="str">
        <f t="shared" si="306"/>
        <v>0,485049338287906+0,707211650817292i</v>
      </c>
      <c r="BJ368" s="20">
        <f t="shared" si="354"/>
        <v>-1.3346386690402778</v>
      </c>
      <c r="BK368" s="43">
        <f t="shared" si="307"/>
        <v>55.555268736972742</v>
      </c>
      <c r="BL368">
        <f t="shared" si="355"/>
        <v>-9.5059218294968453</v>
      </c>
      <c r="BM368" s="43">
        <f t="shared" si="356"/>
        <v>5.4236568718254956</v>
      </c>
    </row>
    <row r="369" spans="14:65" x14ac:dyDescent="0.25">
      <c r="N369" s="9">
        <v>51</v>
      </c>
      <c r="O369" s="34">
        <f t="shared" si="308"/>
        <v>32359.365692962871</v>
      </c>
      <c r="P369" s="33" t="str">
        <f t="shared" si="309"/>
        <v>32,2315671197498</v>
      </c>
      <c r="Q369" s="4" t="str">
        <f t="shared" si="310"/>
        <v>1+75,8312594263442i</v>
      </c>
      <c r="R369" s="4">
        <f t="shared" si="322"/>
        <v>75.837852726626679</v>
      </c>
      <c r="S369" s="4">
        <f t="shared" si="323"/>
        <v>1.5576099173058877</v>
      </c>
      <c r="T369" s="4" t="str">
        <f t="shared" si="311"/>
        <v>1+0,0914939509822538i</v>
      </c>
      <c r="U369" s="4">
        <f t="shared" si="324"/>
        <v>1.0041768485014695</v>
      </c>
      <c r="V369" s="4">
        <f t="shared" si="325"/>
        <v>9.1239922686652611E-2</v>
      </c>
      <c r="W369" t="str">
        <f t="shared" si="312"/>
        <v>1-0,53942011916975i</v>
      </c>
      <c r="X369" s="4">
        <f t="shared" si="326"/>
        <v>1.1362103964341761</v>
      </c>
      <c r="Y369" s="4">
        <f t="shared" si="327"/>
        <v>-0.49468419145560977</v>
      </c>
      <c r="Z369" t="str">
        <f t="shared" si="313"/>
        <v>0,978365112643577+0,699297201110155i</v>
      </c>
      <c r="AA369" s="4">
        <f t="shared" si="328"/>
        <v>1.2025867407877804</v>
      </c>
      <c r="AB369" s="4">
        <f t="shared" si="329"/>
        <v>0.62056411443098014</v>
      </c>
      <c r="AC369" s="47" t="str">
        <f t="shared" si="330"/>
        <v>-0,341640324866008-0,21417903695555i</v>
      </c>
      <c r="AD369" s="20">
        <f t="shared" si="331"/>
        <v>-7.8890410833558064</v>
      </c>
      <c r="AE369" s="43">
        <f t="shared" si="332"/>
        <v>-147.91583293272012</v>
      </c>
      <c r="AF369" t="str">
        <f t="shared" si="314"/>
        <v>77,9756878975879</v>
      </c>
      <c r="AG369" t="str">
        <f t="shared" si="315"/>
        <v>1+77,5007584790854i</v>
      </c>
      <c r="AH369">
        <f t="shared" si="333"/>
        <v>77.507209760341183</v>
      </c>
      <c r="AI369">
        <f t="shared" si="334"/>
        <v>1.5578939432762393</v>
      </c>
      <c r="AJ369" t="str">
        <f t="shared" si="316"/>
        <v>1+0,0914939509822538i</v>
      </c>
      <c r="AK369">
        <f t="shared" si="335"/>
        <v>1.0041768485014695</v>
      </c>
      <c r="AL369">
        <f t="shared" si="336"/>
        <v>9.1239922686652611E-2</v>
      </c>
      <c r="AM369" t="str">
        <f t="shared" si="317"/>
        <v>1-0,22788017671386i</v>
      </c>
      <c r="AN369">
        <f t="shared" si="337"/>
        <v>1.0256360830914346</v>
      </c>
      <c r="AO369">
        <f t="shared" si="338"/>
        <v>-0.22405413926646092</v>
      </c>
      <c r="AP369" s="41" t="str">
        <f t="shared" si="339"/>
        <v>-0,123948528404572-1,02870480745688i</v>
      </c>
      <c r="AQ369">
        <f t="shared" si="340"/>
        <v>0.30841215869043959</v>
      </c>
      <c r="AR369" s="43">
        <f t="shared" si="341"/>
        <v>-96.870441948081194</v>
      </c>
      <c r="AS369" t="str">
        <f t="shared" si="318"/>
        <v>-0,0000166666666666667</v>
      </c>
      <c r="AT369" t="str">
        <f t="shared" si="319"/>
        <v>0,00139213129416776i</v>
      </c>
      <c r="AU369">
        <f t="shared" si="342"/>
        <v>1.39213129416776E-3</v>
      </c>
      <c r="AV369">
        <f t="shared" si="343"/>
        <v>1.5707963267948966</v>
      </c>
      <c r="AW369" t="str">
        <f t="shared" si="320"/>
        <v>1+0,521025111952571i</v>
      </c>
      <c r="AX369">
        <f t="shared" si="344"/>
        <v>1.1275935292849055</v>
      </c>
      <c r="AY369">
        <f t="shared" si="345"/>
        <v>0.48032587399441024</v>
      </c>
      <c r="AZ369" t="str">
        <f t="shared" si="321"/>
        <v>1+75,9033817348778i</v>
      </c>
      <c r="BA369">
        <f t="shared" si="346"/>
        <v>75.909968770844458</v>
      </c>
      <c r="BB369">
        <f t="shared" si="347"/>
        <v>1.5576224453934115</v>
      </c>
      <c r="BC369" s="41" t="str">
        <f t="shared" si="348"/>
        <v>-0,709795290943797+0,381793221793931i</v>
      </c>
      <c r="BD369">
        <f t="shared" si="349"/>
        <v>-1.8737041770226472</v>
      </c>
      <c r="BE369" s="43">
        <f t="shared" si="350"/>
        <v>151.72454682507674</v>
      </c>
      <c r="BF369" s="41" t="str">
        <f t="shared" si="351"/>
        <v>0,324266798346382+0,0215873115246084i</v>
      </c>
      <c r="BG369" s="20">
        <f t="shared" si="352"/>
        <v>-9.7627452603784608</v>
      </c>
      <c r="BH369" s="43">
        <f t="shared" si="353"/>
        <v>3.8087138923566077</v>
      </c>
      <c r="BI369" s="41" t="str">
        <f t="shared" si="306"/>
        <v>0,480730604494846+0,682847120107941i</v>
      </c>
      <c r="BJ369" s="20">
        <f t="shared" si="354"/>
        <v>-1.5652920183322077</v>
      </c>
      <c r="BK369" s="43">
        <f t="shared" si="307"/>
        <v>54.854104876995564</v>
      </c>
      <c r="BL369">
        <f t="shared" si="355"/>
        <v>-9.7627452603784608</v>
      </c>
      <c r="BM369" s="43">
        <f t="shared" si="356"/>
        <v>3.8087138923566077</v>
      </c>
    </row>
    <row r="370" spans="14:65" x14ac:dyDescent="0.25">
      <c r="N370" s="9">
        <v>52</v>
      </c>
      <c r="O370" s="34">
        <f t="shared" si="308"/>
        <v>33113.11214825909</v>
      </c>
      <c r="P370" s="33" t="str">
        <f t="shared" si="309"/>
        <v>32,2315671197498</v>
      </c>
      <c r="Q370" s="4" t="str">
        <f t="shared" si="310"/>
        <v>1+77,5975963668018i</v>
      </c>
      <c r="R370" s="4">
        <f t="shared" si="322"/>
        <v>77.604039597852704</v>
      </c>
      <c r="S370" s="4">
        <f t="shared" si="323"/>
        <v>1.5579100430167587</v>
      </c>
      <c r="T370" s="4" t="str">
        <f t="shared" si="311"/>
        <v>1+0,093625118876219i</v>
      </c>
      <c r="U370" s="4">
        <f t="shared" si="324"/>
        <v>1.00437326870272</v>
      </c>
      <c r="V370" s="4">
        <f t="shared" si="325"/>
        <v>9.3352986624010412E-2</v>
      </c>
      <c r="W370" t="str">
        <f t="shared" si="312"/>
        <v>1-0,551984827841654i</v>
      </c>
      <c r="X370" s="4">
        <f t="shared" si="326"/>
        <v>1.1422290707941996</v>
      </c>
      <c r="Y370" s="4">
        <f t="shared" si="327"/>
        <v>-0.50436579378560087</v>
      </c>
      <c r="Z370" t="str">
        <f t="shared" si="313"/>
        <v>0,977345491815224+0,715585925417566i</v>
      </c>
      <c r="AA370" s="4">
        <f t="shared" si="328"/>
        <v>1.2113081470159675</v>
      </c>
      <c r="AB370" s="4">
        <f t="shared" si="329"/>
        <v>0.63199382849283603</v>
      </c>
      <c r="AC370" s="47" t="str">
        <f t="shared" si="330"/>
        <v>-0,337251977316919-0,202468839849571i</v>
      </c>
      <c r="AD370" s="20">
        <f t="shared" si="331"/>
        <v>-8.1041838088265266</v>
      </c>
      <c r="AE370" s="43">
        <f t="shared" si="332"/>
        <v>-149.02154855304255</v>
      </c>
      <c r="AF370" t="str">
        <f t="shared" si="314"/>
        <v>77,9756878975879</v>
      </c>
      <c r="AG370" t="str">
        <f t="shared" si="315"/>
        <v>1+79,3059830480912i</v>
      </c>
      <c r="AH370">
        <f t="shared" si="333"/>
        <v>79.312287492066005</v>
      </c>
      <c r="AI370">
        <f t="shared" si="334"/>
        <v>1.5581876058923256</v>
      </c>
      <c r="AJ370" t="str">
        <f t="shared" si="316"/>
        <v>1+0,093625118876219i</v>
      </c>
      <c r="AK370">
        <f t="shared" si="335"/>
        <v>1.00437326870272</v>
      </c>
      <c r="AL370">
        <f t="shared" si="336"/>
        <v>9.3352986624010412E-2</v>
      </c>
      <c r="AM370" t="str">
        <f t="shared" si="317"/>
        <v>1-0,233188187910992i</v>
      </c>
      <c r="AN370">
        <f t="shared" si="337"/>
        <v>1.0268284817734714</v>
      </c>
      <c r="AO370">
        <f t="shared" si="338"/>
        <v>-0.22909427777109853</v>
      </c>
      <c r="AP370" s="41" t="str">
        <f t="shared" si="339"/>
        <v>-0,124533658075004-1,00626213687195i</v>
      </c>
      <c r="AQ370">
        <f t="shared" si="340"/>
        <v>0.12023581839157602</v>
      </c>
      <c r="AR370" s="43">
        <f t="shared" si="341"/>
        <v>-97.05497659560902</v>
      </c>
      <c r="AS370" t="str">
        <f t="shared" si="318"/>
        <v>-0,0000166666666666667</v>
      </c>
      <c r="AT370" t="str">
        <f t="shared" si="319"/>
        <v>0,00142455819765661i</v>
      </c>
      <c r="AU370">
        <f t="shared" si="342"/>
        <v>1.4245581976566101E-3</v>
      </c>
      <c r="AV370">
        <f t="shared" si="343"/>
        <v>1.5707963267948966</v>
      </c>
      <c r="AW370" t="str">
        <f t="shared" si="320"/>
        <v>1+0,533161345863361i</v>
      </c>
      <c r="AX370">
        <f t="shared" si="344"/>
        <v>1.1332524082140001</v>
      </c>
      <c r="AY370">
        <f t="shared" si="345"/>
        <v>0.48982341641217031</v>
      </c>
      <c r="AZ370" t="str">
        <f t="shared" si="321"/>
        <v>1+77,6713986197113i</v>
      </c>
      <c r="BA370">
        <f t="shared" si="346"/>
        <v>77.677835729003746</v>
      </c>
      <c r="BB370">
        <f t="shared" si="347"/>
        <v>1.557922286025911</v>
      </c>
      <c r="BC370" s="41" t="str">
        <f t="shared" si="348"/>
        <v>-0,702724285302003+0,386364959440436i</v>
      </c>
      <c r="BD370">
        <f t="shared" si="349"/>
        <v>-1.9172196108666739</v>
      </c>
      <c r="BE370" s="43">
        <f t="shared" si="350"/>
        <v>151.19755733156128</v>
      </c>
      <c r="BF370" s="41" t="str">
        <f t="shared" si="351"/>
        <v>0,315222019823151+0,0119774242419572i</v>
      </c>
      <c r="BG370" s="20">
        <f t="shared" si="352"/>
        <v>-10.021403419693195</v>
      </c>
      <c r="BH370" s="43">
        <f t="shared" si="353"/>
        <v>2.1760087785187303</v>
      </c>
      <c r="BI370" s="41" t="str">
        <f t="shared" ref="BI370:BI433" si="357">IMPRODUCT(AP370,BC370)</f>
        <v>0,476297255565779+0,659009399208689i</v>
      </c>
      <c r="BJ370" s="20">
        <f t="shared" si="354"/>
        <v>-1.7969837924750973</v>
      </c>
      <c r="BK370" s="43">
        <f t="shared" ref="BK370:BK433" si="358">(180/PI())*IMARGUMENT(BI370)</f>
        <v>54.142580735952237</v>
      </c>
      <c r="BL370">
        <f t="shared" si="355"/>
        <v>-10.021403419693195</v>
      </c>
      <c r="BM370" s="43">
        <f t="shared" si="356"/>
        <v>2.1760087785187303</v>
      </c>
    </row>
    <row r="371" spans="14:65" x14ac:dyDescent="0.25">
      <c r="N371" s="9">
        <v>53</v>
      </c>
      <c r="O371" s="34">
        <f t="shared" si="308"/>
        <v>33884.41561392029</v>
      </c>
      <c r="P371" s="33" t="str">
        <f t="shared" si="309"/>
        <v>32,2315671197498</v>
      </c>
      <c r="Q371" s="4" t="str">
        <f t="shared" si="310"/>
        <v>1+79,4050765799792i</v>
      </c>
      <c r="R371" s="4">
        <f t="shared" si="322"/>
        <v>79.411373156950006</v>
      </c>
      <c r="S371" s="4">
        <f t="shared" si="323"/>
        <v>1.5582033392757371</v>
      </c>
      <c r="T371" s="4" t="str">
        <f t="shared" si="311"/>
        <v>1+0,095805928047488i</v>
      </c>
      <c r="U371" s="4">
        <f t="shared" si="324"/>
        <v>1.0045789047402103</v>
      </c>
      <c r="V371" s="4">
        <f t="shared" si="325"/>
        <v>9.5514404820799162E-2</v>
      </c>
      <c r="W371" t="str">
        <f t="shared" si="312"/>
        <v>1-0,564842206175666i</v>
      </c>
      <c r="X371" s="4">
        <f t="shared" si="326"/>
        <v>1.1484975915853692</v>
      </c>
      <c r="Y371" s="4">
        <f t="shared" si="327"/>
        <v>-0.51416692218396931</v>
      </c>
      <c r="Z371" t="str">
        <f t="shared" si="313"/>
        <v>0,976277817737668+0,732254062854538i</v>
      </c>
      <c r="AA371" s="4">
        <f t="shared" si="328"/>
        <v>1.220374692450479</v>
      </c>
      <c r="AB371" s="4">
        <f t="shared" si="329"/>
        <v>0.64353106651140257</v>
      </c>
      <c r="AC371" s="47" t="str">
        <f t="shared" si="330"/>
        <v>-0,332773453187502-0,191066516524951i</v>
      </c>
      <c r="AD371" s="20">
        <f t="shared" si="331"/>
        <v>-8.3196066800802235</v>
      </c>
      <c r="AE371" s="43">
        <f t="shared" si="332"/>
        <v>-150.13711138778433</v>
      </c>
      <c r="AF371" t="str">
        <f t="shared" si="314"/>
        <v>77,9756878975879</v>
      </c>
      <c r="AG371" t="str">
        <f t="shared" si="315"/>
        <v>1+81,1532566990485i</v>
      </c>
      <c r="AH371">
        <f t="shared" si="333"/>
        <v>81.159417647378788</v>
      </c>
      <c r="AI371">
        <f t="shared" si="334"/>
        <v>1.5584745860326721</v>
      </c>
      <c r="AJ371" t="str">
        <f t="shared" si="316"/>
        <v>1+0,095805928047488i</v>
      </c>
      <c r="AK371">
        <f t="shared" si="335"/>
        <v>1.0045789047402103</v>
      </c>
      <c r="AL371">
        <f t="shared" si="336"/>
        <v>9.5514404820799162E-2</v>
      </c>
      <c r="AM371" t="str">
        <f t="shared" si="317"/>
        <v>1-0,238619838571967i</v>
      </c>
      <c r="AN371">
        <f t="shared" si="337"/>
        <v>1.0280755941856181</v>
      </c>
      <c r="AO371">
        <f t="shared" si="338"/>
        <v>-0.23423957882624397</v>
      </c>
      <c r="AP371" s="41" t="str">
        <f t="shared" si="339"/>
        <v>-0,12509246075684-0,984352335575334i</v>
      </c>
      <c r="AQ371">
        <f t="shared" si="340"/>
        <v>-6.7412076377332958E-2</v>
      </c>
      <c r="AR371" s="43">
        <f t="shared" si="341"/>
        <v>-97.242383240800166</v>
      </c>
      <c r="AS371" t="str">
        <f t="shared" si="318"/>
        <v>-0,0000166666666666667</v>
      </c>
      <c r="AT371" t="str">
        <f t="shared" si="319"/>
        <v>0,00145774042075811i</v>
      </c>
      <c r="AU371">
        <f t="shared" si="342"/>
        <v>1.4577404207581099E-3</v>
      </c>
      <c r="AV371">
        <f t="shared" si="343"/>
        <v>1.5707963267948966</v>
      </c>
      <c r="AW371" t="str">
        <f t="shared" si="320"/>
        <v>1+0,545580268976956i</v>
      </c>
      <c r="AX371">
        <f t="shared" si="344"/>
        <v>1.1391478525182619</v>
      </c>
      <c r="AY371">
        <f t="shared" si="345"/>
        <v>0.49944361175780011</v>
      </c>
      <c r="AZ371" t="str">
        <f t="shared" si="321"/>
        <v>1+79,4805979081961i</v>
      </c>
      <c r="BA371">
        <f t="shared" si="346"/>
        <v>79.486888502723176</v>
      </c>
      <c r="BB371">
        <f t="shared" si="347"/>
        <v>1.5582153036893065</v>
      </c>
      <c r="BC371" s="41" t="str">
        <f t="shared" si="348"/>
        <v>-0,695469473644168+0,390867642313056i</v>
      </c>
      <c r="BD371">
        <f t="shared" si="349"/>
        <v>-1.9623209087165152</v>
      </c>
      <c r="BE371" s="43">
        <f t="shared" si="350"/>
        <v>150.66314941560074</v>
      </c>
      <c r="BF371" s="41" t="str">
        <f t="shared" si="351"/>
        <v>0,30611549717014+0,00281055460685936i</v>
      </c>
      <c r="BG371" s="20">
        <f t="shared" si="352"/>
        <v>-10.281927588796748</v>
      </c>
      <c r="BH371" s="43">
        <f t="shared" si="353"/>
        <v>0.52603802781641062</v>
      </c>
      <c r="BI371" s="41" t="str">
        <f t="shared" si="357"/>
        <v>0,471749464451094+0,63569240549582i</v>
      </c>
      <c r="BJ371" s="20">
        <f t="shared" si="354"/>
        <v>-2.0297329850938519</v>
      </c>
      <c r="BK371" s="43">
        <f t="shared" si="358"/>
        <v>53.420766174800555</v>
      </c>
      <c r="BL371">
        <f t="shared" si="355"/>
        <v>-10.281927588796748</v>
      </c>
      <c r="BM371" s="43">
        <f t="shared" si="356"/>
        <v>0.52603802781641062</v>
      </c>
    </row>
    <row r="372" spans="14:65" x14ac:dyDescent="0.25">
      <c r="N372" s="9">
        <v>54</v>
      </c>
      <c r="O372" s="34">
        <f t="shared" si="308"/>
        <v>34673.685045253202</v>
      </c>
      <c r="P372" s="33" t="str">
        <f t="shared" si="309"/>
        <v>32,2315671197498</v>
      </c>
      <c r="Q372" s="4" t="str">
        <f t="shared" si="310"/>
        <v>1+81,254658415809i</v>
      </c>
      <c r="R372" s="4">
        <f t="shared" si="322"/>
        <v>81.26081167616897</v>
      </c>
      <c r="S372" s="4">
        <f t="shared" si="323"/>
        <v>1.5584899613904248</v>
      </c>
      <c r="T372" s="4" t="str">
        <f t="shared" si="311"/>
        <v>1+0,0980375347899482i</v>
      </c>
      <c r="U372" s="4">
        <f t="shared" si="324"/>
        <v>1.0047941869993526</v>
      </c>
      <c r="V372" s="4">
        <f t="shared" si="325"/>
        <v>9.7725242464560949E-2</v>
      </c>
      <c r="W372" t="str">
        <f t="shared" si="312"/>
        <v>1-0,577999071323957i</v>
      </c>
      <c r="X372" s="4">
        <f t="shared" si="326"/>
        <v>1.155025076113656</v>
      </c>
      <c r="Y372" s="4">
        <f t="shared" si="327"/>
        <v>-0.52408524049342675</v>
      </c>
      <c r="Z372" t="str">
        <f t="shared" si="313"/>
        <v>0,975159825731045+0,749310451088156i</v>
      </c>
      <c r="AA372" s="4">
        <f t="shared" si="328"/>
        <v>1.2297978849509126</v>
      </c>
      <c r="AB372" s="4">
        <f t="shared" si="329"/>
        <v>0.6551719625447765</v>
      </c>
      <c r="AC372" s="47" t="str">
        <f t="shared" si="330"/>
        <v>-0,328208386457986-0,179971018711978i</v>
      </c>
      <c r="AD372" s="20">
        <f t="shared" si="331"/>
        <v>-8.5352989822846617</v>
      </c>
      <c r="AE372" s="43">
        <f t="shared" si="332"/>
        <v>-151.26211395055714</v>
      </c>
      <c r="AF372" t="str">
        <f t="shared" si="314"/>
        <v>77,9756878975879</v>
      </c>
      <c r="AG372" t="str">
        <f t="shared" si="315"/>
        <v>1+83,0435588808972i</v>
      </c>
      <c r="AH372">
        <f t="shared" si="333"/>
        <v>83.049579599207121</v>
      </c>
      <c r="AI372">
        <f t="shared" si="334"/>
        <v>1.5587550356687583</v>
      </c>
      <c r="AJ372" t="str">
        <f t="shared" si="316"/>
        <v>1+0,0980375347899482i</v>
      </c>
      <c r="AK372">
        <f t="shared" si="335"/>
        <v>1.0047941869993526</v>
      </c>
      <c r="AL372">
        <f t="shared" si="336"/>
        <v>9.7725242464560949E-2</v>
      </c>
      <c r="AM372" t="str">
        <f t="shared" si="317"/>
        <v>1-0,244178008629858i</v>
      </c>
      <c r="AN372">
        <f t="shared" si="337"/>
        <v>1.029379861809256</v>
      </c>
      <c r="AO372">
        <f t="shared" si="338"/>
        <v>-0.23949168031826359</v>
      </c>
      <c r="AP372" s="41" t="str">
        <f t="shared" si="339"/>
        <v>-0,12562612063975-0,962963831020636i</v>
      </c>
      <c r="AQ372">
        <f t="shared" si="340"/>
        <v>-0.25450884001333557</v>
      </c>
      <c r="AR372" s="43">
        <f t="shared" si="341"/>
        <v>-97.432703404204773</v>
      </c>
      <c r="AS372" t="str">
        <f t="shared" si="318"/>
        <v>-0,0000166666666666667</v>
      </c>
      <c r="AT372" t="str">
        <f t="shared" si="319"/>
        <v>0,00149169555712617i</v>
      </c>
      <c r="AU372">
        <f t="shared" si="342"/>
        <v>1.49169555712617E-3</v>
      </c>
      <c r="AV372">
        <f t="shared" si="343"/>
        <v>1.5707963267948966</v>
      </c>
      <c r="AW372" t="str">
        <f t="shared" si="320"/>
        <v>1+0,558288465970765i</v>
      </c>
      <c r="AX372">
        <f t="shared" si="344"/>
        <v>1.1452886148198584</v>
      </c>
      <c r="AY372">
        <f t="shared" si="345"/>
        <v>0.50918443734058783</v>
      </c>
      <c r="AZ372" t="str">
        <f t="shared" si="321"/>
        <v>1+81,331938861741i</v>
      </c>
      <c r="BA372">
        <f t="shared" si="346"/>
        <v>81.338086275803008</v>
      </c>
      <c r="BB372">
        <f t="shared" si="347"/>
        <v>1.5585016535440601</v>
      </c>
      <c r="BC372" s="41" t="str">
        <f t="shared" si="348"/>
        <v>-0,688031586978863+0,395293067194411i</v>
      </c>
      <c r="BD372">
        <f t="shared" si="349"/>
        <v>-2.0090487995934376</v>
      </c>
      <c r="BE372" s="43">
        <f t="shared" si="350"/>
        <v>150.12144785887548</v>
      </c>
      <c r="BF372" s="41" t="str">
        <f t="shared" si="351"/>
        <v>0,296959032987221-0,00591275414730101i</v>
      </c>
      <c r="BG372" s="20">
        <f t="shared" si="352"/>
        <v>-10.544347781878088</v>
      </c>
      <c r="BH372" s="43">
        <f t="shared" si="353"/>
        <v>-1.1406660916816254</v>
      </c>
      <c r="BI372" s="41" t="str">
        <f t="shared" si="357"/>
        <v>0,467087665511193+0,612890398312952i</v>
      </c>
      <c r="BJ372" s="20">
        <f t="shared" si="354"/>
        <v>-2.263557639606772</v>
      </c>
      <c r="BK372" s="43">
        <f t="shared" si="358"/>
        <v>52.688744454670719</v>
      </c>
      <c r="BL372">
        <f t="shared" si="355"/>
        <v>-10.544347781878088</v>
      </c>
      <c r="BM372" s="43">
        <f t="shared" si="356"/>
        <v>-1.1406660916816254</v>
      </c>
    </row>
    <row r="373" spans="14:65" x14ac:dyDescent="0.25">
      <c r="N373" s="9">
        <v>55</v>
      </c>
      <c r="O373" s="34">
        <f t="shared" si="308"/>
        <v>35481.33892335758</v>
      </c>
      <c r="P373" s="33" t="str">
        <f t="shared" si="309"/>
        <v>32,2315671197498</v>
      </c>
      <c r="Q373" s="4" t="str">
        <f t="shared" si="310"/>
        <v>1+83,1473225470641i</v>
      </c>
      <c r="R373" s="4">
        <f t="shared" si="322"/>
        <v>83.153335752364825</v>
      </c>
      <c r="S373" s="4">
        <f t="shared" si="323"/>
        <v>1.5587700611431798</v>
      </c>
      <c r="T373" s="4" t="str">
        <f t="shared" si="311"/>
        <v>1+0,100321122331035i</v>
      </c>
      <c r="U373" s="4">
        <f t="shared" si="324"/>
        <v>1.0050195657726064</v>
      </c>
      <c r="V373" s="4">
        <f t="shared" si="325"/>
        <v>9.9986585274017034E-2</v>
      </c>
      <c r="W373" t="str">
        <f t="shared" si="312"/>
        <v>1-0,591462399230592i</v>
      </c>
      <c r="X373" s="4">
        <f t="shared" si="326"/>
        <v>1.161820885379329</v>
      </c>
      <c r="Y373" s="4">
        <f t="shared" si="327"/>
        <v>-0.53411820133318533</v>
      </c>
      <c r="Z373" t="str">
        <f t="shared" si="313"/>
        <v>0,973989144384418+0,766764133641244i</v>
      </c>
      <c r="AA373" s="4">
        <f t="shared" si="328"/>
        <v>1.2395894844735083</v>
      </c>
      <c r="AB373" s="4">
        <f t="shared" si="329"/>
        <v>0.66691246517589664</v>
      </c>
      <c r="AC373" s="47" t="str">
        <f t="shared" si="330"/>
        <v>-0,323560650674968-0,169181287533788i</v>
      </c>
      <c r="AD373" s="20">
        <f t="shared" si="331"/>
        <v>-8.751248833437451</v>
      </c>
      <c r="AE373" s="43">
        <f t="shared" si="332"/>
        <v>-152.39612464748211</v>
      </c>
      <c r="AF373" t="str">
        <f t="shared" si="314"/>
        <v>77,9756878975879</v>
      </c>
      <c r="AG373" t="str">
        <f t="shared" si="315"/>
        <v>1+84,9778918568766i</v>
      </c>
      <c r="AH373">
        <f t="shared" si="333"/>
        <v>84.983775536504709</v>
      </c>
      <c r="AI373">
        <f t="shared" si="334"/>
        <v>1.5590291033221295</v>
      </c>
      <c r="AJ373" t="str">
        <f t="shared" si="316"/>
        <v>1+0,100321122331035i</v>
      </c>
      <c r="AK373">
        <f t="shared" si="335"/>
        <v>1.0050195657726064</v>
      </c>
      <c r="AL373">
        <f t="shared" si="336"/>
        <v>9.9986585274017034E-2</v>
      </c>
      <c r="AM373" t="str">
        <f t="shared" si="317"/>
        <v>1-0,249865645100004i</v>
      </c>
      <c r="AN373">
        <f t="shared" si="337"/>
        <v>1.0307438287960986</v>
      </c>
      <c r="AO373">
        <f t="shared" si="338"/>
        <v>-0.24485220745932113</v>
      </c>
      <c r="AP373" s="41" t="str">
        <f t="shared" si="339"/>
        <v>-0,12613576867942-0,942085324103131i</v>
      </c>
      <c r="AQ373">
        <f t="shared" si="340"/>
        <v>-0.44103093226643991</v>
      </c>
      <c r="AR373" s="43">
        <f t="shared" si="341"/>
        <v>-97.625976506177864</v>
      </c>
      <c r="AS373" t="str">
        <f t="shared" si="318"/>
        <v>-0,0000166666666666667</v>
      </c>
      <c r="AT373" t="str">
        <f t="shared" si="319"/>
        <v>0,00152644161022354i</v>
      </c>
      <c r="AU373">
        <f t="shared" si="342"/>
        <v>1.52644161022354E-3</v>
      </c>
      <c r="AV373">
        <f t="shared" si="343"/>
        <v>1.5707963267948966</v>
      </c>
      <c r="AW373" t="str">
        <f t="shared" si="320"/>
        <v>1+0,571292674899059i</v>
      </c>
      <c r="AX373">
        <f t="shared" si="344"/>
        <v>1.1516836893840783</v>
      </c>
      <c r="AY373">
        <f t="shared" si="345"/>
        <v>0.51904366317329709</v>
      </c>
      <c r="AZ373" t="str">
        <f t="shared" si="321"/>
        <v>1+83,2264030858267i</v>
      </c>
      <c r="BA373">
        <f t="shared" si="346"/>
        <v>83.232410577878284</v>
      </c>
      <c r="BB373">
        <f t="shared" si="347"/>
        <v>1.55878148722871</v>
      </c>
      <c r="BC373" s="41" t="str">
        <f t="shared" si="348"/>
        <v>-0,680411791483771+0,399632912549221i</v>
      </c>
      <c r="BD373">
        <f t="shared" si="349"/>
        <v>-2.0574437995473769</v>
      </c>
      <c r="BE373" s="43">
        <f t="shared" si="350"/>
        <v>149.57258911849095</v>
      </c>
      <c r="BF373" s="41" t="str">
        <f t="shared" si="351"/>
        <v>0,287764892665364-0,0141925422791628i</v>
      </c>
      <c r="BG373" s="20">
        <f t="shared" si="352"/>
        <v>-10.808692632984844</v>
      </c>
      <c r="BH373" s="43">
        <f t="shared" si="353"/>
        <v>-2.823535528991151</v>
      </c>
      <c r="BI373" s="41" t="str">
        <f t="shared" si="357"/>
        <v>0,462312566278558+0,590597958489589i</v>
      </c>
      <c r="BJ373" s="20">
        <f t="shared" si="354"/>
        <v>-2.4984747318138143</v>
      </c>
      <c r="BK373" s="43">
        <f t="shared" si="358"/>
        <v>51.946612612313068</v>
      </c>
      <c r="BL373">
        <f t="shared" si="355"/>
        <v>-10.808692632984844</v>
      </c>
      <c r="BM373" s="43">
        <f t="shared" si="356"/>
        <v>-2.823535528991151</v>
      </c>
    </row>
    <row r="374" spans="14:65" x14ac:dyDescent="0.25">
      <c r="N374" s="9">
        <v>56</v>
      </c>
      <c r="O374" s="34">
        <f t="shared" si="308"/>
        <v>36307.805477010232</v>
      </c>
      <c r="P374" s="33" t="str">
        <f t="shared" si="309"/>
        <v>32,2315671197498</v>
      </c>
      <c r="Q374" s="4" t="str">
        <f t="shared" si="310"/>
        <v>1+85,0840724893182i</v>
      </c>
      <c r="R374" s="4">
        <f t="shared" si="322"/>
        <v>85.089948826918189</v>
      </c>
      <c r="S374" s="4">
        <f t="shared" si="323"/>
        <v>1.5590437868706937</v>
      </c>
      <c r="T374" s="4" t="str">
        <f t="shared" si="311"/>
        <v>1+0,102657901459088i</v>
      </c>
      <c r="U374" s="4">
        <f t="shared" si="324"/>
        <v>1.0052555121619497</v>
      </c>
      <c r="V374" s="4">
        <f t="shared" si="325"/>
        <v>0.10229953968216542</v>
      </c>
      <c r="W374" t="str">
        <f t="shared" si="312"/>
        <v>1-0,605239328330225i</v>
      </c>
      <c r="X374" s="4">
        <f t="shared" si="326"/>
        <v>1.168894625087147</v>
      </c>
      <c r="Y374" s="4">
        <f t="shared" si="327"/>
        <v>-0.54426304437102446</v>
      </c>
      <c r="Z374" t="str">
        <f t="shared" si="313"/>
        <v>0,972763290525694+0,784624364687308i</v>
      </c>
      <c r="AA374" s="4">
        <f t="shared" si="328"/>
        <v>1.2497615024697062</v>
      </c>
      <c r="AB374" s="4">
        <f t="shared" si="329"/>
        <v>0.67874834433527653</v>
      </c>
      <c r="AC374" s="47" t="str">
        <f t="shared" si="330"/>
        <v>-0,318834354469357-0,158696230728846i</v>
      </c>
      <c r="AD374" s="20">
        <f t="shared" si="331"/>
        <v>-8.9674431708912454</v>
      </c>
      <c r="AE374" s="43">
        <f t="shared" si="332"/>
        <v>-153.5386880631699</v>
      </c>
      <c r="AF374" t="str">
        <f t="shared" si="314"/>
        <v>77,9756878975879</v>
      </c>
      <c r="AG374" t="str">
        <f t="shared" si="315"/>
        <v>1+86,9572812359335i</v>
      </c>
      <c r="AH374">
        <f t="shared" si="333"/>
        <v>86.963030995620386</v>
      </c>
      <c r="AI374">
        <f t="shared" si="334"/>
        <v>1.5592969341423</v>
      </c>
      <c r="AJ374" t="str">
        <f t="shared" si="316"/>
        <v>1+0,102657901459088i</v>
      </c>
      <c r="AK374">
        <f t="shared" si="335"/>
        <v>1.0052555121619497</v>
      </c>
      <c r="AL374">
        <f t="shared" si="336"/>
        <v>0.10229953968216542</v>
      </c>
      <c r="AM374" t="str">
        <f t="shared" si="317"/>
        <v>1-0,255685763642544i</v>
      </c>
      <c r="AN374">
        <f t="shared" si="337"/>
        <v>1.032170145726697</v>
      </c>
      <c r="AO374">
        <f t="shared" si="338"/>
        <v>-0.25032276965234251</v>
      </c>
      <c r="AP374" s="41" t="str">
        <f t="shared" si="339"/>
        <v>-0,126622484987907-0,921705783366072i</v>
      </c>
      <c r="AQ374">
        <f t="shared" si="340"/>
        <v>-0.62695393524199905</v>
      </c>
      <c r="AR374" s="43">
        <f t="shared" si="341"/>
        <v>-97.822239681227998</v>
      </c>
      <c r="AS374" t="str">
        <f t="shared" si="318"/>
        <v>-0,0000166666666666667</v>
      </c>
      <c r="AT374" t="str">
        <f t="shared" si="319"/>
        <v>0,00156199700286751i</v>
      </c>
      <c r="AU374">
        <f t="shared" si="342"/>
        <v>1.5619970028675099E-3</v>
      </c>
      <c r="AV374">
        <f t="shared" si="343"/>
        <v>1.5707963267948966</v>
      </c>
      <c r="AW374" t="str">
        <f t="shared" si="320"/>
        <v>1+0,584599790765533i</v>
      </c>
      <c r="AX374">
        <f t="shared" si="344"/>
        <v>1.1583423135511821</v>
      </c>
      <c r="AY374">
        <f t="shared" si="345"/>
        <v>0.52901884919514375</v>
      </c>
      <c r="AZ374" t="str">
        <f t="shared" si="321"/>
        <v>1+85,1649950504597i</v>
      </c>
      <c r="BA374">
        <f t="shared" si="346"/>
        <v>85.170865804832715</v>
      </c>
      <c r="BB374">
        <f t="shared" si="347"/>
        <v>1.5590549529393762</v>
      </c>
      <c r="BC374" s="41" t="str">
        <f t="shared" si="348"/>
        <v>-0,672611706036518+0,403878764181577i</v>
      </c>
      <c r="BD374">
        <f t="shared" si="349"/>
        <v>-2.1075461133884295</v>
      </c>
      <c r="BE374" s="43">
        <f t="shared" si="350"/>
        <v>149.01672149064396</v>
      </c>
      <c r="BF374" s="41" t="str">
        <f t="shared" si="351"/>
        <v>0,278545756649727-0,0220294825696208i</v>
      </c>
      <c r="BG374" s="20">
        <f t="shared" si="352"/>
        <v>-11.074989284279672</v>
      </c>
      <c r="BH374" s="43">
        <f t="shared" si="353"/>
        <v>-4.5219665725259341</v>
      </c>
      <c r="BI374" s="41" t="str">
        <f t="shared" si="357"/>
        <v>0,457425158375201+0,568809966659063i</v>
      </c>
      <c r="BJ374" s="20">
        <f t="shared" si="354"/>
        <v>-2.7345000486304287</v>
      </c>
      <c r="BK374" s="43">
        <f t="shared" si="358"/>
        <v>51.194481809415983</v>
      </c>
      <c r="BL374">
        <f t="shared" si="355"/>
        <v>-11.074989284279672</v>
      </c>
      <c r="BM374" s="43">
        <f t="shared" si="356"/>
        <v>-4.5219665725259341</v>
      </c>
    </row>
    <row r="375" spans="14:65" x14ac:dyDescent="0.25">
      <c r="N375" s="9">
        <v>57</v>
      </c>
      <c r="O375" s="34">
        <f t="shared" si="308"/>
        <v>37153.522909717351</v>
      </c>
      <c r="P375" s="33" t="str">
        <f t="shared" si="309"/>
        <v>32,2315671197498</v>
      </c>
      <c r="Q375" s="4" t="str">
        <f t="shared" si="310"/>
        <v>1+87,065935133027i</v>
      </c>
      <c r="R375" s="4">
        <f t="shared" si="322"/>
        <v>87.07167771777722</v>
      </c>
      <c r="S375" s="4">
        <f t="shared" si="323"/>
        <v>1.5593112835418033</v>
      </c>
      <c r="T375" s="4" t="str">
        <f t="shared" si="311"/>
        <v>1+0,105049111165333i</v>
      </c>
      <c r="U375" s="4">
        <f t="shared" si="324"/>
        <v>1.0055025190205276</v>
      </c>
      <c r="V375" s="4">
        <f t="shared" si="325"/>
        <v>0.1046652330038578</v>
      </c>
      <c r="W375" t="str">
        <f t="shared" si="312"/>
        <v>1-0,61933716333303i</v>
      </c>
      <c r="X375" s="4">
        <f t="shared" si="326"/>
        <v>1.1762561463751866</v>
      </c>
      <c r="Y375" s="4">
        <f t="shared" si="327"/>
        <v>-0.55451679535536536</v>
      </c>
      <c r="Z375" t="str">
        <f t="shared" si="313"/>
        <v>0,971479663954486+0,802900613957261i</v>
      </c>
      <c r="AA375" s="4">
        <f t="shared" si="328"/>
        <v>1.2603262011757383</v>
      </c>
      <c r="AB375" s="4">
        <f t="shared" si="329"/>
        <v>0.69067519911718078</v>
      </c>
      <c r="AC375" s="47" t="str">
        <f t="shared" si="330"/>
        <v>-0,314033835215976-0,148514700101097i</v>
      </c>
      <c r="AD375" s="20">
        <f t="shared" si="331"/>
        <v>-9.1838677435108789</v>
      </c>
      <c r="AE375" s="43">
        <f t="shared" si="332"/>
        <v>-154.68932534795235</v>
      </c>
      <c r="AF375" t="str">
        <f t="shared" si="314"/>
        <v>77,9756878975879</v>
      </c>
      <c r="AG375" t="str">
        <f t="shared" si="315"/>
        <v>1+88,9827765165174i</v>
      </c>
      <c r="AH375">
        <f t="shared" si="333"/>
        <v>88.988395404055254</v>
      </c>
      <c r="AI375">
        <f t="shared" si="334"/>
        <v>1.559558669982928</v>
      </c>
      <c r="AJ375" t="str">
        <f t="shared" si="316"/>
        <v>1+0,105049111165333i</v>
      </c>
      <c r="AK375">
        <f t="shared" si="335"/>
        <v>1.0055025190205276</v>
      </c>
      <c r="AL375">
        <f t="shared" si="336"/>
        <v>0.1046652330038578</v>
      </c>
      <c r="AM375" t="str">
        <f t="shared" si="317"/>
        <v>1-0,261641450161368i</v>
      </c>
      <c r="AN375">
        <f t="shared" si="337"/>
        <v>1.0336615734574559</v>
      </c>
      <c r="AO375">
        <f t="shared" si="338"/>
        <v>-0.25590495716316242</v>
      </c>
      <c r="AP375" s="41" t="str">
        <f t="shared" si="339"/>
        <v>-0,1270873011169-0,901814439335667i</v>
      </c>
      <c r="AQ375">
        <f t="shared" si="340"/>
        <v>-0.81225253068786918</v>
      </c>
      <c r="AR375" s="43">
        <f t="shared" si="341"/>
        <v>-98.021527582108689</v>
      </c>
      <c r="AS375" t="str">
        <f t="shared" si="318"/>
        <v>-0,0000166666666666667</v>
      </c>
      <c r="AT375" t="str">
        <f t="shared" si="319"/>
        <v>0,00159838058699786i</v>
      </c>
      <c r="AU375">
        <f t="shared" si="342"/>
        <v>1.59838058699786E-3</v>
      </c>
      <c r="AV375">
        <f t="shared" si="343"/>
        <v>1.5707963267948966</v>
      </c>
      <c r="AW375" t="str">
        <f t="shared" si="320"/>
        <v>1+0,598216869179165i</v>
      </c>
      <c r="AX375">
        <f t="shared" si="344"/>
        <v>1.1652739688890859</v>
      </c>
      <c r="AY375">
        <f t="shared" si="345"/>
        <v>0.53910734317785247</v>
      </c>
      <c r="AZ375" t="str">
        <f t="shared" si="321"/>
        <v>1+87,1487426227605i</v>
      </c>
      <c r="BA375">
        <f t="shared" si="346"/>
        <v>87.154479751348134</v>
      </c>
      <c r="BB375">
        <f t="shared" si="347"/>
        <v>1.5593221955074985</v>
      </c>
      <c r="BC375" s="41" t="str">
        <f t="shared" si="348"/>
        <v>-0,664633418153515+0,408022142961492i</v>
      </c>
      <c r="BD375">
        <f t="shared" si="349"/>
        <v>-2.1593955326975514</v>
      </c>
      <c r="BE375" s="43">
        <f t="shared" si="350"/>
        <v>148.45400523505134</v>
      </c>
      <c r="BF375" s="41" t="str">
        <f t="shared" si="351"/>
        <v>0,269314667511985-0,0294249256330023i</v>
      </c>
      <c r="BG375" s="20">
        <f t="shared" si="352"/>
        <v>-11.34326327620842</v>
      </c>
      <c r="BH375" s="43">
        <f t="shared" si="353"/>
        <v>-6.2353201129010092</v>
      </c>
      <c r="BI375" s="41" t="str">
        <f t="shared" si="357"/>
        <v>0,452426727436586+0,54752158041095i</v>
      </c>
      <c r="BJ375" s="20">
        <f t="shared" si="354"/>
        <v>-2.9716480633854165</v>
      </c>
      <c r="BK375" s="43">
        <f t="shared" si="358"/>
        <v>50.432477652942623</v>
      </c>
      <c r="BL375">
        <f t="shared" si="355"/>
        <v>-11.34326327620842</v>
      </c>
      <c r="BM375" s="43">
        <f t="shared" si="356"/>
        <v>-6.2353201129010092</v>
      </c>
    </row>
    <row r="376" spans="14:65" x14ac:dyDescent="0.25">
      <c r="N376" s="9">
        <v>58</v>
      </c>
      <c r="O376" s="34">
        <f t="shared" si="308"/>
        <v>38018.939632056143</v>
      </c>
      <c r="P376" s="33" t="str">
        <f t="shared" si="309"/>
        <v>32,2315671197498</v>
      </c>
      <c r="Q376" s="4" t="str">
        <f t="shared" si="310"/>
        <v>1+89,0939612879972i</v>
      </c>
      <c r="R376" s="4">
        <f t="shared" si="322"/>
        <v>89.099573163888635</v>
      </c>
      <c r="S376" s="4">
        <f t="shared" si="323"/>
        <v>1.5595726928335718</v>
      </c>
      <c r="T376" s="4" t="str">
        <f t="shared" si="311"/>
        <v>1+0,107496019300807i</v>
      </c>
      <c r="U376" s="4">
        <f t="shared" si="324"/>
        <v>1.005761101935007</v>
      </c>
      <c r="V376" s="4">
        <f t="shared" si="325"/>
        <v>0.1070848135862093</v>
      </c>
      <c r="W376" t="str">
        <f t="shared" si="312"/>
        <v>1-0,63376337909773i</v>
      </c>
      <c r="X376" s="4">
        <f t="shared" si="326"/>
        <v>1.1839155462639102</v>
      </c>
      <c r="Y376" s="4">
        <f t="shared" si="327"/>
        <v>-0.56487626595470208</v>
      </c>
      <c r="Z376" t="str">
        <f t="shared" si="313"/>
        <v>0,970135541926737+0,82160257176038i</v>
      </c>
      <c r="AA376" s="4">
        <f t="shared" si="328"/>
        <v>1.2712960928252528</v>
      </c>
      <c r="AB376" s="4">
        <f t="shared" si="329"/>
        <v>0.70268846657611972</v>
      </c>
      <c r="AC376" s="47" t="str">
        <f t="shared" si="330"/>
        <v>-0,309163650826319-0,138635469381068i</v>
      </c>
      <c r="AD376" s="20">
        <f t="shared" si="331"/>
        <v>-9.400507109771139</v>
      </c>
      <c r="AE376" s="43">
        <f t="shared" si="332"/>
        <v>-155.84753470842639</v>
      </c>
      <c r="AF376" t="str">
        <f t="shared" si="314"/>
        <v>77,9756878975879</v>
      </c>
      <c r="AG376" t="str">
        <f t="shared" si="315"/>
        <v>1+91,0554516430367i</v>
      </c>
      <c r="AH376">
        <f t="shared" si="333"/>
        <v>91.06094263688135</v>
      </c>
      <c r="AI376">
        <f t="shared" si="334"/>
        <v>1.5598144494762956</v>
      </c>
      <c r="AJ376" t="str">
        <f t="shared" si="316"/>
        <v>1+0,107496019300807i</v>
      </c>
      <c r="AK376">
        <f t="shared" si="335"/>
        <v>1.005761101935007</v>
      </c>
      <c r="AL376">
        <f t="shared" si="336"/>
        <v>0.1070848135862093</v>
      </c>
      <c r="AM376" t="str">
        <f t="shared" si="317"/>
        <v>1-0,267735862440302i</v>
      </c>
      <c r="AN376">
        <f t="shared" si="337"/>
        <v>1.0352209870538041</v>
      </c>
      <c r="AO376">
        <f t="shared" si="338"/>
        <v>-0.26160033759480333</v>
      </c>
      <c r="AP376" s="41" t="str">
        <f t="shared" si="339"/>
        <v>-0,127531202238663-0,88240077898277i</v>
      </c>
      <c r="AQ376">
        <f t="shared" si="340"/>
        <v>-0.99690047766569967</v>
      </c>
      <c r="AR376" s="43">
        <f t="shared" si="341"/>
        <v>-98.223872173458489</v>
      </c>
      <c r="AS376" t="str">
        <f t="shared" si="318"/>
        <v>-0,0000166666666666667</v>
      </c>
      <c r="AT376" t="str">
        <f t="shared" si="319"/>
        <v>0,00163561165367251i</v>
      </c>
      <c r="AU376">
        <f t="shared" si="342"/>
        <v>1.6356116536725099E-3</v>
      </c>
      <c r="AV376">
        <f t="shared" si="343"/>
        <v>1.5707963267948966</v>
      </c>
      <c r="AW376" t="str">
        <f t="shared" si="320"/>
        <v>1+0,612151130095172i</v>
      </c>
      <c r="AX376">
        <f t="shared" si="344"/>
        <v>1.172488382064742</v>
      </c>
      <c r="AY376">
        <f t="shared" si="345"/>
        <v>0.54930627936637322</v>
      </c>
      <c r="AZ376" t="str">
        <f t="shared" si="321"/>
        <v>1+89,1786976119498i</v>
      </c>
      <c r="BA376">
        <f t="shared" si="346"/>
        <v>89.184304155852359</v>
      </c>
      <c r="BB376">
        <f t="shared" si="347"/>
        <v>1.5595833564758477</v>
      </c>
      <c r="BC376" s="41" t="str">
        <f t="shared" si="348"/>
        <v>-0,656479498096993+0,412054534532184i</v>
      </c>
      <c r="BD376">
        <f t="shared" si="349"/>
        <v>-2.2130313304992462</v>
      </c>
      <c r="BE376" s="43">
        <f t="shared" si="350"/>
        <v>147.88461265718573</v>
      </c>
      <c r="BF376" s="41" t="str">
        <f t="shared" si="351"/>
        <v>0,260084972129763-0,036380940877785i</v>
      </c>
      <c r="BG376" s="20">
        <f t="shared" si="352"/>
        <v>-11.613538440270377</v>
      </c>
      <c r="BH376" s="43">
        <f t="shared" si="353"/>
        <v>-7.9629220512406791</v>
      </c>
      <c r="BI376" s="41" t="str">
        <f t="shared" si="357"/>
        <v>0,447318861891925+0,526728210330222i</v>
      </c>
      <c r="BJ376" s="20">
        <f t="shared" si="354"/>
        <v>-3.2099318081649542</v>
      </c>
      <c r="BK376" s="43">
        <f t="shared" si="358"/>
        <v>49.660740483727238</v>
      </c>
      <c r="BL376">
        <f t="shared" si="355"/>
        <v>-11.613538440270377</v>
      </c>
      <c r="BM376" s="43">
        <f t="shared" si="356"/>
        <v>-7.9629220512406791</v>
      </c>
    </row>
    <row r="377" spans="14:65" x14ac:dyDescent="0.25">
      <c r="N377" s="9">
        <v>59</v>
      </c>
      <c r="O377" s="34">
        <f t="shared" si="308"/>
        <v>38904.514499428085</v>
      </c>
      <c r="P377" s="33" t="str">
        <f t="shared" si="309"/>
        <v>32,2315671197498</v>
      </c>
      <c r="Q377" s="4" t="str">
        <f t="shared" si="310"/>
        <v>1+91,1692262405403i</v>
      </c>
      <c r="R377" s="4">
        <f t="shared" si="322"/>
        <v>91.174710382313918</v>
      </c>
      <c r="S377" s="4">
        <f t="shared" si="323"/>
        <v>1.5598281532056768</v>
      </c>
      <c r="T377" s="4" t="str">
        <f t="shared" si="311"/>
        <v>1+0,109999923248593i</v>
      </c>
      <c r="U377" s="4">
        <f t="shared" si="324"/>
        <v>1.0060318002502189</v>
      </c>
      <c r="V377" s="4">
        <f t="shared" si="325"/>
        <v>0.10955945094012591</v>
      </c>
      <c r="W377" t="str">
        <f t="shared" si="312"/>
        <v>1-0,648525624594879i</v>
      </c>
      <c r="X377" s="4">
        <f t="shared" si="326"/>
        <v>1.1918831678298749</v>
      </c>
      <c r="Y377" s="4">
        <f t="shared" si="327"/>
        <v>-0.57533805444818442</v>
      </c>
      <c r="Z377" t="str">
        <f t="shared" si="313"/>
        <v>0,968728073379417+0,840740154122242i</v>
      </c>
      <c r="AA377" s="4">
        <f t="shared" si="328"/>
        <v>1.2826839388200386</v>
      </c>
      <c r="AB377" s="4">
        <f t="shared" si="329"/>
        <v>0.71478343148151213</v>
      </c>
      <c r="AC377" s="47" t="str">
        <f t="shared" si="330"/>
        <v>-0,304228569686858-0,129057212685315i</v>
      </c>
      <c r="AD377" s="20">
        <f t="shared" si="331"/>
        <v>-9.6173446420539737</v>
      </c>
      <c r="AE377" s="43">
        <f t="shared" si="332"/>
        <v>-157.01279200264906</v>
      </c>
      <c r="AF377" t="str">
        <f t="shared" si="314"/>
        <v>77,9756878975879</v>
      </c>
      <c r="AG377" t="str">
        <f t="shared" si="315"/>
        <v>1+93,1764055752786i</v>
      </c>
      <c r="AH377">
        <f t="shared" si="333"/>
        <v>93.181771586125194</v>
      </c>
      <c r="AI377">
        <f t="shared" si="334"/>
        <v>1.5600644081061279</v>
      </c>
      <c r="AJ377" t="str">
        <f t="shared" si="316"/>
        <v>1+0,109999923248593i</v>
      </c>
      <c r="AK377">
        <f t="shared" si="335"/>
        <v>1.0060318002502189</v>
      </c>
      <c r="AL377">
        <f t="shared" si="336"/>
        <v>0.10955945094012591</v>
      </c>
      <c r="AM377" t="str">
        <f t="shared" si="317"/>
        <v>1-0,273972231817406i</v>
      </c>
      <c r="AN377">
        <f t="shared" si="337"/>
        <v>1.0368513798066772</v>
      </c>
      <c r="AO377">
        <f t="shared" si="338"/>
        <v>-0.26741045215939629</v>
      </c>
      <c r="AP377" s="41" t="str">
        <f t="shared" si="339"/>
        <v>-0,127955129229227-0,863454540309047i</v>
      </c>
      <c r="AQ377">
        <f t="shared" si="340"/>
        <v>-1.180870590716574</v>
      </c>
      <c r="AR377" s="43">
        <f t="shared" si="341"/>
        <v>-98.429302514834532</v>
      </c>
      <c r="AS377" t="str">
        <f t="shared" si="318"/>
        <v>-0,0000166666666666667</v>
      </c>
      <c r="AT377" t="str">
        <f t="shared" si="319"/>
        <v>0,00167370994329581i</v>
      </c>
      <c r="AU377">
        <f t="shared" si="342"/>
        <v>1.67370994329581E-3</v>
      </c>
      <c r="AV377">
        <f t="shared" si="343"/>
        <v>1.5707963267948966</v>
      </c>
      <c r="AW377" t="str">
        <f t="shared" si="320"/>
        <v>1+0,626409961643134i</v>
      </c>
      <c r="AX377">
        <f t="shared" si="344"/>
        <v>1.1799955254346317</v>
      </c>
      <c r="AY377">
        <f t="shared" si="345"/>
        <v>0.55961257790338825</v>
      </c>
      <c r="AZ377" t="str">
        <f t="shared" si="321"/>
        <v>1+91,2559363270327i</v>
      </c>
      <c r="BA377">
        <f t="shared" si="346"/>
        <v>91.261415258166167</v>
      </c>
      <c r="BB377">
        <f t="shared" si="347"/>
        <v>1.5598385741728438</v>
      </c>
      <c r="BC377" s="41" t="str">
        <f t="shared" si="348"/>
        <v>-0,648153010912681+0,415967420881274i</v>
      </c>
      <c r="BD377">
        <f t="shared" si="349"/>
        <v>-2.2684921530258362</v>
      </c>
      <c r="BE377" s="43">
        <f t="shared" si="350"/>
        <v>147.30872814550779</v>
      </c>
      <c r="BF377" s="41" t="str">
        <f t="shared" si="351"/>
        <v>0,250870259355032-0,0429003525090561i</v>
      </c>
      <c r="BG377" s="20">
        <f t="shared" si="352"/>
        <v>-11.885836795079809</v>
      </c>
      <c r="BH377" s="43">
        <f t="shared" si="353"/>
        <v>-9.7040638571412696</v>
      </c>
      <c r="BI377" s="41" t="str">
        <f t="shared" si="357"/>
        <v>0,442103460452225+0,506425494993522i</v>
      </c>
      <c r="BJ377" s="20">
        <f t="shared" si="354"/>
        <v>-3.4493627437424097</v>
      </c>
      <c r="BK377" s="43">
        <f t="shared" si="358"/>
        <v>48.879425630673254</v>
      </c>
      <c r="BL377">
        <f t="shared" si="355"/>
        <v>-11.885836795079809</v>
      </c>
      <c r="BM377" s="43">
        <f t="shared" si="356"/>
        <v>-9.7040638571412696</v>
      </c>
    </row>
    <row r="378" spans="14:65" x14ac:dyDescent="0.25">
      <c r="N378" s="9">
        <v>60</v>
      </c>
      <c r="O378" s="34">
        <f t="shared" si="308"/>
        <v>39810.717055349742</v>
      </c>
      <c r="P378" s="33" t="str">
        <f t="shared" si="309"/>
        <v>32,2315671197498</v>
      </c>
      <c r="Q378" s="4" t="str">
        <f t="shared" si="310"/>
        <v>1+93,2928303236033i</v>
      </c>
      <c r="R378" s="4">
        <f t="shared" si="322"/>
        <v>93.298189638323834</v>
      </c>
      <c r="S378" s="4">
        <f t="shared" si="323"/>
        <v>1.5600777999731421</v>
      </c>
      <c r="T378" s="4" t="str">
        <f t="shared" si="311"/>
        <v>1+0,112562150611706i</v>
      </c>
      <c r="U378" s="4">
        <f t="shared" si="324"/>
        <v>1.0063151781377107</v>
      </c>
      <c r="V378" s="4">
        <f t="shared" si="325"/>
        <v>0.11209033585108492</v>
      </c>
      <c r="W378" t="str">
        <f t="shared" si="312"/>
        <v>1-0,663631726962437i</v>
      </c>
      <c r="X378" s="4">
        <f t="shared" si="326"/>
        <v>1.2001696001112288</v>
      </c>
      <c r="Y378" s="4">
        <f t="shared" si="327"/>
        <v>-0.58589854730652935</v>
      </c>
      <c r="Z378" t="str">
        <f t="shared" si="313"/>
        <v>0,967254272883035+0,86032350804233i</v>
      </c>
      <c r="AA378" s="4">
        <f t="shared" si="328"/>
        <v>1.2945027488965597</v>
      </c>
      <c r="AB378" s="4">
        <f t="shared" si="329"/>
        <v>0.72695523699901243</v>
      </c>
      <c r="AC378" s="47" t="str">
        <f t="shared" si="330"/>
        <v>-0,299233558777046-0,119778483763187i</v>
      </c>
      <c r="AD378" s="20">
        <f t="shared" si="331"/>
        <v>-9.8343625373465358</v>
      </c>
      <c r="AE378" s="43">
        <f t="shared" si="332"/>
        <v>-158.18455144053058</v>
      </c>
      <c r="AF378" t="str">
        <f t="shared" si="314"/>
        <v>77,9756878975879</v>
      </c>
      <c r="AG378" t="str">
        <f t="shared" si="315"/>
        <v>1+95,3467628710917i</v>
      </c>
      <c r="AH378">
        <f t="shared" si="333"/>
        <v>95.352006743414648</v>
      </c>
      <c r="AI378">
        <f t="shared" si="334"/>
        <v>1.5603086782787887</v>
      </c>
      <c r="AJ378" t="str">
        <f t="shared" si="316"/>
        <v>1+0,112562150611706i</v>
      </c>
      <c r="AK378">
        <f t="shared" si="335"/>
        <v>1.0063151781377107</v>
      </c>
      <c r="AL378">
        <f t="shared" si="336"/>
        <v>0.11209033585108492</v>
      </c>
      <c r="AM378" t="str">
        <f t="shared" si="317"/>
        <v>1-0,280353864898269i</v>
      </c>
      <c r="AN378">
        <f t="shared" si="337"/>
        <v>1.0385558673289546</v>
      </c>
      <c r="AO378">
        <f t="shared" si="338"/>
        <v>-0.27333681174384367</v>
      </c>
      <c r="AP378" s="41" t="str">
        <f t="shared" si="339"/>
        <v>-0,128359980658194-0,84496570705557i</v>
      </c>
      <c r="AQ378">
        <f t="shared" si="340"/>
        <v>-1.3641347186379886</v>
      </c>
      <c r="AR378" s="43">
        <f t="shared" si="341"/>
        <v>-98.637844533023454</v>
      </c>
      <c r="AS378" t="str">
        <f t="shared" si="318"/>
        <v>-0,0000166666666666667</v>
      </c>
      <c r="AT378" t="str">
        <f t="shared" si="319"/>
        <v>0,00171269565608522i</v>
      </c>
      <c r="AU378">
        <f t="shared" si="342"/>
        <v>1.71269565608522E-3</v>
      </c>
      <c r="AV378">
        <f t="shared" si="343"/>
        <v>1.5707963267948966</v>
      </c>
      <c r="AW378" t="str">
        <f t="shared" si="320"/>
        <v>1+0,641000924044274i</v>
      </c>
      <c r="AX378">
        <f t="shared" si="344"/>
        <v>1.1878056173573237</v>
      </c>
      <c r="AY378">
        <f t="shared" si="345"/>
        <v>0.57002294508329021</v>
      </c>
      <c r="AZ378" t="str">
        <f t="shared" si="321"/>
        <v>1+93,3815601474711i</v>
      </c>
      <c r="BA378">
        <f t="shared" si="346"/>
        <v>93.386914370139479</v>
      </c>
      <c r="BB378">
        <f t="shared" si="347"/>
        <v>1.5600879837852208</v>
      </c>
      <c r="BC378" s="41" t="str">
        <f t="shared" si="348"/>
        <v>-0,639657526165556+0,419752313629383i</v>
      </c>
      <c r="BD378">
        <f t="shared" si="349"/>
        <v>-2.3258159090605131</v>
      </c>
      <c r="BE378" s="43">
        <f t="shared" si="350"/>
        <v>146.72654816107703</v>
      </c>
      <c r="BF378" s="41" t="str">
        <f t="shared" si="351"/>
        <v>0,241684293635658-0,0489867700003976i</v>
      </c>
      <c r="BG378" s="20">
        <f t="shared" si="352"/>
        <v>-12.16017844640705</v>
      </c>
      <c r="BH378" s="43">
        <f t="shared" si="353"/>
        <v>-11.458003279453536</v>
      </c>
      <c r="BI378" s="41" t="str">
        <f t="shared" si="357"/>
        <v>0,436782738160542+0,486609275011196i</v>
      </c>
      <c r="BJ378" s="20">
        <f t="shared" si="354"/>
        <v>-3.6899506276985017</v>
      </c>
      <c r="BK378" s="43">
        <f t="shared" si="358"/>
        <v>48.088703628053572</v>
      </c>
      <c r="BL378">
        <f t="shared" si="355"/>
        <v>-12.16017844640705</v>
      </c>
      <c r="BM378" s="43">
        <f t="shared" si="356"/>
        <v>-11.458003279453536</v>
      </c>
    </row>
    <row r="379" spans="14:65" x14ac:dyDescent="0.25">
      <c r="N379" s="9">
        <v>61</v>
      </c>
      <c r="O379" s="34">
        <f t="shared" si="308"/>
        <v>40738.027780411358</v>
      </c>
      <c r="P379" s="33" t="str">
        <f t="shared" si="309"/>
        <v>32,2315671197498</v>
      </c>
      <c r="Q379" s="4" t="str">
        <f t="shared" si="310"/>
        <v>1+95,4658995001808i</v>
      </c>
      <c r="R379" s="4">
        <f t="shared" si="322"/>
        <v>95.471136828774689</v>
      </c>
      <c r="S379" s="4">
        <f t="shared" si="323"/>
        <v>1.5603217653774455</v>
      </c>
      <c r="T379" s="4" t="str">
        <f t="shared" si="311"/>
        <v>1+0,115184059917009i</v>
      </c>
      <c r="U379" s="4">
        <f t="shared" si="324"/>
        <v>1.0066118257098737</v>
      </c>
      <c r="V379" s="4">
        <f t="shared" si="325"/>
        <v>0.1146786804672113</v>
      </c>
      <c r="W379" t="str">
        <f t="shared" si="312"/>
        <v>1-0,679089695655837i</v>
      </c>
      <c r="X379" s="4">
        <f t="shared" si="326"/>
        <v>1.2087856777551333</v>
      </c>
      <c r="Y379" s="4">
        <f t="shared" si="327"/>
        <v>-0.59655392169726584</v>
      </c>
      <c r="Z379" t="str">
        <f t="shared" si="313"/>
        <v>0,965711014309141+0,880363016874112i</v>
      </c>
      <c r="AA379" s="4">
        <f t="shared" si="328"/>
        <v>1.3067657803285477</v>
      </c>
      <c r="AB379" s="4">
        <f t="shared" si="329"/>
        <v>0.7391988962577053</v>
      </c>
      <c r="AC379" s="47" t="str">
        <f t="shared" si="330"/>
        <v>-0,294183770023587-0,110797696218579i</v>
      </c>
      <c r="AD379" s="20">
        <f t="shared" si="331"/>
        <v>-10.051541834474831</v>
      </c>
      <c r="AE379" s="43">
        <f t="shared" si="332"/>
        <v>-159.36224638915544</v>
      </c>
      <c r="AF379" t="str">
        <f t="shared" si="314"/>
        <v>77,9756878975879</v>
      </c>
      <c r="AG379" t="str">
        <f t="shared" si="315"/>
        <v>1+97,5676742826431i</v>
      </c>
      <c r="AH379">
        <f t="shared" si="333"/>
        <v>97.572798796201056</v>
      </c>
      <c r="AI379">
        <f t="shared" si="334"/>
        <v>1.5605473893928901</v>
      </c>
      <c r="AJ379" t="str">
        <f t="shared" si="316"/>
        <v>1+0,115184059917009i</v>
      </c>
      <c r="AK379">
        <f t="shared" si="335"/>
        <v>1.0066118257098737</v>
      </c>
      <c r="AL379">
        <f t="shared" si="336"/>
        <v>0.1146786804672113</v>
      </c>
      <c r="AM379" t="str">
        <f t="shared" si="317"/>
        <v>1-0,286884145309224i</v>
      </c>
      <c r="AN379">
        <f t="shared" si="337"/>
        <v>1.0403376917279332</v>
      </c>
      <c r="AO379">
        <f t="shared" si="338"/>
        <v>-0.27938089276605743</v>
      </c>
      <c r="AP379" s="41" t="str">
        <f t="shared" si="339"/>
        <v>-0,128746614689324-0,826924503531719i</v>
      </c>
      <c r="AQ379">
        <f t="shared" si="340"/>
        <v>-1.5466637239986172</v>
      </c>
      <c r="AR379" s="43">
        <f t="shared" si="341"/>
        <v>-98.849520783562852</v>
      </c>
      <c r="AS379" t="str">
        <f t="shared" si="318"/>
        <v>-0,0000166666666666667</v>
      </c>
      <c r="AT379" t="str">
        <f t="shared" si="319"/>
        <v>0,0017525894627817i</v>
      </c>
      <c r="AU379">
        <f t="shared" si="342"/>
        <v>1.7525894627817E-3</v>
      </c>
      <c r="AV379">
        <f t="shared" si="343"/>
        <v>1.5707963267948966</v>
      </c>
      <c r="AW379" t="str">
        <f t="shared" si="320"/>
        <v>1+0,655931753619994i</v>
      </c>
      <c r="AX379">
        <f t="shared" si="344"/>
        <v>1.1959291222338388</v>
      </c>
      <c r="AY379">
        <f t="shared" si="345"/>
        <v>0.58053387447724281</v>
      </c>
      <c r="AZ379" t="str">
        <f t="shared" si="321"/>
        <v>1+95,556696107151i</v>
      </c>
      <c r="BA379">
        <f t="shared" si="346"/>
        <v>95.561928459582717</v>
      </c>
      <c r="BB379">
        <f t="shared" si="347"/>
        <v>1.560331717429069</v>
      </c>
      <c r="BC379" s="41" t="str">
        <f t="shared" si="348"/>
        <v>-0,630997125150636+0,423400788860071i</v>
      </c>
      <c r="BD379">
        <f t="shared" si="349"/>
        <v>-2.3850396573926367</v>
      </c>
      <c r="BE379" s="43">
        <f t="shared" si="350"/>
        <v>146.13828117716159</v>
      </c>
      <c r="BF379" s="41" t="str">
        <f t="shared" si="351"/>
        <v>0,232540945133684-0,0546446125105796i</v>
      </c>
      <c r="BG379" s="20">
        <f t="shared" si="352"/>
        <v>-12.436581491867472</v>
      </c>
      <c r="BH379" s="43">
        <f t="shared" si="353"/>
        <v>-13.223965211993868</v>
      </c>
      <c r="BI379" s="41" t="str">
        <f t="shared" si="357"/>
        <v>0,431359230864892+0,467275566222608i</v>
      </c>
      <c r="BJ379" s="20">
        <f t="shared" si="354"/>
        <v>-3.9317033813912614</v>
      </c>
      <c r="BK379" s="43">
        <f t="shared" si="358"/>
        <v>47.28876039359875</v>
      </c>
      <c r="BL379">
        <f t="shared" si="355"/>
        <v>-12.436581491867472</v>
      </c>
      <c r="BM379" s="43">
        <f t="shared" si="356"/>
        <v>-13.223965211993868</v>
      </c>
    </row>
    <row r="380" spans="14:65" x14ac:dyDescent="0.25">
      <c r="N380" s="9">
        <v>62</v>
      </c>
      <c r="O380" s="34">
        <f t="shared" si="308"/>
        <v>41686.938347033625</v>
      </c>
      <c r="P380" s="33" t="str">
        <f t="shared" si="309"/>
        <v>32,2315671197498</v>
      </c>
      <c r="Q380" s="4" t="str">
        <f t="shared" si="310"/>
        <v>1+97,689585960314i</v>
      </c>
      <c r="R380" s="4">
        <f t="shared" si="322"/>
        <v>97.694704079072679</v>
      </c>
      <c r="S380" s="4">
        <f t="shared" si="323"/>
        <v>1.5605601786560424</v>
      </c>
      <c r="T380" s="4" t="str">
        <f t="shared" si="311"/>
        <v>1+0,117867041335522i</v>
      </c>
      <c r="U380" s="4">
        <f t="shared" si="324"/>
        <v>1.0069223601813546</v>
      </c>
      <c r="V380" s="4">
        <f t="shared" si="325"/>
        <v>0.11732571836254083</v>
      </c>
      <c r="W380" t="str">
        <f t="shared" si="312"/>
        <v>1-0,694907726694689i</v>
      </c>
      <c r="X380" s="4">
        <f t="shared" si="326"/>
        <v>1.2177424804202162</v>
      </c>
      <c r="Y380" s="4">
        <f t="shared" si="327"/>
        <v>-0.60730014894226381</v>
      </c>
      <c r="Z380" t="str">
        <f t="shared" si="313"/>
        <v>0,964095024199393+0,900869305830424i</v>
      </c>
      <c r="AA380" s="4">
        <f t="shared" si="328"/>
        <v>1.3194865372080984</v>
      </c>
      <c r="AB380" s="4">
        <f t="shared" si="329"/>
        <v>0.751509304753188</v>
      </c>
      <c r="AC380" s="47" t="str">
        <f t="shared" si="330"/>
        <v>-0,289084524969902-0,102113104890173i</v>
      </c>
      <c r="AD380" s="20">
        <f t="shared" si="331"/>
        <v>-10.26886243793864</v>
      </c>
      <c r="AE380" s="43">
        <f t="shared" si="332"/>
        <v>-160.54529028188531</v>
      </c>
      <c r="AF380" t="str">
        <f t="shared" si="314"/>
        <v>77,9756878975879</v>
      </c>
      <c r="AG380" t="str">
        <f t="shared" si="315"/>
        <v>1+99,84031736656i</v>
      </c>
      <c r="AH380">
        <f t="shared" si="333"/>
        <v>99.845325237866902</v>
      </c>
      <c r="AI380">
        <f t="shared" si="334"/>
        <v>1.5607806679073413</v>
      </c>
      <c r="AJ380" t="str">
        <f t="shared" si="316"/>
        <v>1+0,117867041335522i</v>
      </c>
      <c r="AK380">
        <f t="shared" si="335"/>
        <v>1.0069223601813546</v>
      </c>
      <c r="AL380">
        <f t="shared" si="336"/>
        <v>0.11732571836254083</v>
      </c>
      <c r="AM380" t="str">
        <f t="shared" si="317"/>
        <v>1-0,293566535491383i</v>
      </c>
      <c r="AN380">
        <f t="shared" si="337"/>
        <v>1.042200225849339</v>
      </c>
      <c r="AO380">
        <f t="shared" si="338"/>
        <v>-0.28554413281938829</v>
      </c>
      <c r="AP380" s="41" t="str">
        <f t="shared" si="339"/>
        <v>-0,129115850895891-0,80932138956234i</v>
      </c>
      <c r="AQ380">
        <f t="shared" si="340"/>
        <v>-1.7284274635254144</v>
      </c>
      <c r="AR380" s="43">
        <f t="shared" si="341"/>
        <v>-99.064350201460243</v>
      </c>
      <c r="AS380" t="str">
        <f t="shared" si="318"/>
        <v>-0,0000166666666666667</v>
      </c>
      <c r="AT380" t="str">
        <f t="shared" si="319"/>
        <v>0,0017934125156096i</v>
      </c>
      <c r="AU380">
        <f t="shared" si="342"/>
        <v>1.7934125156096E-3</v>
      </c>
      <c r="AV380">
        <f t="shared" si="343"/>
        <v>1.5707963267948966</v>
      </c>
      <c r="AW380" t="str">
        <f t="shared" si="320"/>
        <v>1+0,671210366893767i</v>
      </c>
      <c r="AX380">
        <f t="shared" si="344"/>
        <v>1.2043767502844223</v>
      </c>
      <c r="AY380">
        <f t="shared" si="345"/>
        <v>0.59114164896603161</v>
      </c>
      <c r="AZ380" t="str">
        <f t="shared" si="321"/>
        <v>1+97,7824974919494i</v>
      </c>
      <c r="BA380">
        <f t="shared" si="346"/>
        <v>97.787610747799192</v>
      </c>
      <c r="BB380">
        <f t="shared" si="347"/>
        <v>1.5605699042192915</v>
      </c>
      <c r="BC380" s="41" t="str">
        <f t="shared" si="348"/>
        <v>-0,622176405368688+0,426904523285438i</v>
      </c>
      <c r="BD380">
        <f t="shared" si="349"/>
        <v>-2.4461994929698134</v>
      </c>
      <c r="BE380" s="43">
        <f t="shared" si="350"/>
        <v>145.54414756674296</v>
      </c>
      <c r="BF380" s="41" t="str">
        <f t="shared" si="351"/>
        <v>0,223454116957824-0,0598791267798697i</v>
      </c>
      <c r="BG380" s="20">
        <f t="shared" si="352"/>
        <v>-12.715061930908435</v>
      </c>
      <c r="BH380" s="43">
        <f t="shared" si="353"/>
        <v>-15.001142715142359</v>
      </c>
      <c r="BI380" s="41" t="str">
        <f t="shared" si="357"/>
        <v>0,425835797982344+0,448420532170584i</v>
      </c>
      <c r="BJ380" s="20">
        <f t="shared" si="354"/>
        <v>-4.1746269564952314</v>
      </c>
      <c r="BK380" s="43">
        <f t="shared" si="358"/>
        <v>46.479797365282671</v>
      </c>
      <c r="BL380">
        <f t="shared" si="355"/>
        <v>-12.715061930908435</v>
      </c>
      <c r="BM380" s="43">
        <f t="shared" si="356"/>
        <v>-15.001142715142359</v>
      </c>
    </row>
    <row r="381" spans="14:65" x14ac:dyDescent="0.25">
      <c r="N381" s="9">
        <v>63</v>
      </c>
      <c r="O381" s="34">
        <f t="shared" si="308"/>
        <v>42657.951880159271</v>
      </c>
      <c r="P381" s="33" t="str">
        <f t="shared" si="309"/>
        <v>32,2315671197498</v>
      </c>
      <c r="Q381" s="4" t="str">
        <f t="shared" si="310"/>
        <v>1+99,9650687319976i</v>
      </c>
      <c r="R381" s="4">
        <f t="shared" si="322"/>
        <v>99.970070354046484</v>
      </c>
      <c r="S381" s="4">
        <f t="shared" si="323"/>
        <v>1.5607931661103331</v>
      </c>
      <c r="T381" s="4" t="str">
        <f t="shared" si="311"/>
        <v>1+0,120612517419506i</v>
      </c>
      <c r="U381" s="4">
        <f t="shared" si="324"/>
        <v>1.0072474270794991</v>
      </c>
      <c r="V381" s="4">
        <f t="shared" si="325"/>
        <v>0.12003270457323724</v>
      </c>
      <c r="W381" t="str">
        <f t="shared" si="312"/>
        <v>1-0,711094207008425i</v>
      </c>
      <c r="X381" s="4">
        <f t="shared" si="326"/>
        <v>1.2270513319502738</v>
      </c>
      <c r="Y381" s="4">
        <f t="shared" si="327"/>
        <v>-0.61813299894888862</v>
      </c>
      <c r="Z381" t="str">
        <f t="shared" si="313"/>
        <v>0,962402874822108+0,9218532476171i</v>
      </c>
      <c r="AA381" s="4">
        <f t="shared" si="328"/>
        <v>1.3326787698496785</v>
      </c>
      <c r="AB381" s="4">
        <f t="shared" si="329"/>
        <v>0.76388125352769687</v>
      </c>
      <c r="AC381" s="47" t="str">
        <f t="shared" si="330"/>
        <v>-0,283941297861908-0,0937227885663456i</v>
      </c>
      <c r="AD381" s="20">
        <f t="shared" si="331"/>
        <v>-10.486303148338143</v>
      </c>
      <c r="AE381" s="43">
        <f t="shared" si="332"/>
        <v>-161.73307762923187</v>
      </c>
      <c r="AF381" t="str">
        <f t="shared" si="314"/>
        <v>77,9756878975879</v>
      </c>
      <c r="AG381" t="str">
        <f t="shared" si="315"/>
        <v>1+102,165897108287i</v>
      </c>
      <c r="AH381">
        <f t="shared" si="333"/>
        <v>102.1707909920496</v>
      </c>
      <c r="AI381">
        <f t="shared" si="334"/>
        <v>1.5610086374078826</v>
      </c>
      <c r="AJ381" t="str">
        <f t="shared" si="316"/>
        <v>1+0,120612517419506i</v>
      </c>
      <c r="AK381">
        <f t="shared" si="335"/>
        <v>1.0072474270794991</v>
      </c>
      <c r="AL381">
        <f t="shared" si="336"/>
        <v>0.12003270457323724</v>
      </c>
      <c r="AM381" t="str">
        <f t="shared" si="317"/>
        <v>1-0,300404578536471i</v>
      </c>
      <c r="AN381">
        <f t="shared" si="337"/>
        <v>1.0441469775877699</v>
      </c>
      <c r="AO381">
        <f t="shared" si="338"/>
        <v>-0.29182792610385666</v>
      </c>
      <c r="AP381" s="41" t="str">
        <f t="shared" si="339"/>
        <v>-0,129468471994619-0,792147055551074i</v>
      </c>
      <c r="AQ381">
        <f t="shared" si="340"/>
        <v>-1.9093947695068472</v>
      </c>
      <c r="AR381" s="43">
        <f t="shared" si="341"/>
        <v>-99.282347841158568</v>
      </c>
      <c r="AS381" t="str">
        <f t="shared" si="318"/>
        <v>-0,0000166666666666667</v>
      </c>
      <c r="AT381" t="str">
        <f t="shared" si="319"/>
        <v>0,0018351864594919i</v>
      </c>
      <c r="AU381">
        <f t="shared" si="342"/>
        <v>1.8351864594919E-3</v>
      </c>
      <c r="AV381">
        <f t="shared" si="343"/>
        <v>1.5707963267948966</v>
      </c>
      <c r="AW381" t="str">
        <f t="shared" si="320"/>
        <v>1+0,686844864788586i</v>
      </c>
      <c r="AX381">
        <f t="shared" si="344"/>
        <v>1.2131594570733275</v>
      </c>
      <c r="AY381">
        <f t="shared" si="345"/>
        <v>0.60184234371183298</v>
      </c>
      <c r="AZ381" t="str">
        <f t="shared" si="321"/>
        <v>1+100,060144451222i</v>
      </c>
      <c r="BA381">
        <f t="shared" si="346"/>
        <v>100.06514132103852</v>
      </c>
      <c r="BB381">
        <f t="shared" si="347"/>
        <v>1.5608026703375111</v>
      </c>
      <c r="BC381" s="41" t="str">
        <f t="shared" si="348"/>
        <v>-0,613200482074126+0,430255331512959i</v>
      </c>
      <c r="BD381">
        <f t="shared" si="349"/>
        <v>-2.5093304323745653</v>
      </c>
      <c r="BE381" s="43">
        <f t="shared" si="350"/>
        <v>144.94437943613823</v>
      </c>
      <c r="BF381" s="41" t="str">
        <f t="shared" si="351"/>
        <v>0,214437670194607-0,0646963981115806i</v>
      </c>
      <c r="BG381" s="20">
        <f t="shared" si="352"/>
        <v>-12.99563358071271</v>
      </c>
      <c r="BH381" s="43">
        <f t="shared" si="353"/>
        <v>-16.788698193093666</v>
      </c>
      <c r="BI381" s="41" t="str">
        <f t="shared" si="357"/>
        <v>0,420215623433643+0,430040455998997i</v>
      </c>
      <c r="BJ381" s="20">
        <f t="shared" si="354"/>
        <v>-4.4187252018814096</v>
      </c>
      <c r="BK381" s="43">
        <f t="shared" si="358"/>
        <v>45.662031594979624</v>
      </c>
      <c r="BL381">
        <f t="shared" si="355"/>
        <v>-12.99563358071271</v>
      </c>
      <c r="BM381" s="43">
        <f t="shared" si="356"/>
        <v>-16.788698193093666</v>
      </c>
    </row>
    <row r="382" spans="14:65" x14ac:dyDescent="0.25">
      <c r="N382" s="9">
        <v>64</v>
      </c>
      <c r="O382" s="34">
        <f t="shared" si="308"/>
        <v>43651.583224016598</v>
      </c>
      <c r="P382" s="33" t="str">
        <f t="shared" si="309"/>
        <v>32,2315671197498</v>
      </c>
      <c r="Q382" s="4" t="str">
        <f t="shared" si="310"/>
        <v>1+102,293554306317i</v>
      </c>
      <c r="R382" s="4">
        <f t="shared" si="322"/>
        <v>102.29844208305144</v>
      </c>
      <c r="S382" s="4">
        <f t="shared" si="323"/>
        <v>1.561020851172114</v>
      </c>
      <c r="T382" s="4" t="str">
        <f t="shared" si="311"/>
        <v>1+0,123421943856721i</v>
      </c>
      <c r="U382" s="4">
        <f t="shared" si="324"/>
        <v>1.0075877015056167</v>
      </c>
      <c r="V382" s="4">
        <f t="shared" si="325"/>
        <v>0.12280091560439936</v>
      </c>
      <c r="W382" t="str">
        <f t="shared" si="312"/>
        <v>1-0,72765771888316i</v>
      </c>
      <c r="X382" s="4">
        <f t="shared" si="326"/>
        <v>1.2367237993384959</v>
      </c>
      <c r="Y382" s="4">
        <f t="shared" si="327"/>
        <v>-0.62904804562874039</v>
      </c>
      <c r="Z382" t="str">
        <f t="shared" si="313"/>
        <v>0,960630976901586+0,943325968197831i</v>
      </c>
      <c r="AA382" s="4">
        <f t="shared" si="328"/>
        <v>1.3463564743630383</v>
      </c>
      <c r="AB382" s="4">
        <f t="shared" si="329"/>
        <v>0.77630944305994565</v>
      </c>
      <c r="AC382" s="47" t="str">
        <f t="shared" si="330"/>
        <v>-0,278759697272592-0,0856246342008211i</v>
      </c>
      <c r="AD382" s="20">
        <f t="shared" si="331"/>
        <v>-10.703841699303286</v>
      </c>
      <c r="AE382" s="43">
        <f t="shared" si="332"/>
        <v>-162.92498512857327</v>
      </c>
      <c r="AF382" t="str">
        <f t="shared" si="314"/>
        <v>77,9756878975879</v>
      </c>
      <c r="AG382" t="str">
        <f t="shared" si="315"/>
        <v>1+104,545646560987i</v>
      </c>
      <c r="AH382">
        <f t="shared" si="333"/>
        <v>104.55042905150994</v>
      </c>
      <c r="AI382">
        <f t="shared" si="334"/>
        <v>1.5612314186721257</v>
      </c>
      <c r="AJ382" t="str">
        <f t="shared" si="316"/>
        <v>1+0,123421943856721i</v>
      </c>
      <c r="AK382">
        <f t="shared" si="335"/>
        <v>1.0075877015056167</v>
      </c>
      <c r="AL382">
        <f t="shared" si="336"/>
        <v>0.12280091560439936</v>
      </c>
      <c r="AM382" t="str">
        <f t="shared" si="317"/>
        <v>1-0,307401900065424i</v>
      </c>
      <c r="AN382">
        <f t="shared" si="337"/>
        <v>1.0461815942578194</v>
      </c>
      <c r="AO382">
        <f t="shared" si="338"/>
        <v>-0.29823361864382969</v>
      </c>
      <c r="AP382" s="41" t="str">
        <f t="shared" si="339"/>
        <v>-0,129805225501833-0,775392417657809i</v>
      </c>
      <c r="AQ382">
        <f t="shared" si="340"/>
        <v>-2.0895334323645072</v>
      </c>
      <c r="AR382" s="43">
        <f t="shared" si="341"/>
        <v>-99.503524605866033</v>
      </c>
      <c r="AS382" t="str">
        <f t="shared" si="318"/>
        <v>-0,0000166666666666667</v>
      </c>
      <c r="AT382" t="str">
        <f t="shared" si="319"/>
        <v>0,00187793344352659i</v>
      </c>
      <c r="AU382">
        <f t="shared" si="342"/>
        <v>1.8779334435265901E-3</v>
      </c>
      <c r="AV382">
        <f t="shared" si="343"/>
        <v>1.5707963267948966</v>
      </c>
      <c r="AW382" t="str">
        <f t="shared" si="320"/>
        <v>1+0,70284353692218i</v>
      </c>
      <c r="AX382">
        <f t="shared" si="344"/>
        <v>1.2222884427962493</v>
      </c>
      <c r="AY382">
        <f t="shared" si="345"/>
        <v>0.61263183009366973</v>
      </c>
      <c r="AZ382" t="str">
        <f t="shared" si="321"/>
        <v>1+102,390844623535i</v>
      </c>
      <c r="BA382">
        <f t="shared" si="346"/>
        <v>102.3957277561954</v>
      </c>
      <c r="BB382">
        <f t="shared" si="347"/>
        <v>1.5610301390984567</v>
      </c>
      <c r="BC382" s="41" t="str">
        <f t="shared" si="348"/>
        <v>-0,604074986723681+0,433445204151828i</v>
      </c>
      <c r="BD382">
        <f t="shared" si="349"/>
        <v>-2.5744662992933129</v>
      </c>
      <c r="BE382" s="43">
        <f t="shared" si="350"/>
        <v>144.33922040331828</v>
      </c>
      <c r="BF382" s="41" t="str">
        <f t="shared" si="351"/>
        <v>0,205505347480639-0,0691033541255394i</v>
      </c>
      <c r="BG382" s="20">
        <f t="shared" si="352"/>
        <v>-13.278307998596592</v>
      </c>
      <c r="BH382" s="43">
        <f t="shared" si="353"/>
        <v>-18.585764725255007</v>
      </c>
      <c r="BI382" s="41" t="str">
        <f t="shared" si="357"/>
        <v>0,414502214641153+0,412131711934668i</v>
      </c>
      <c r="BJ382" s="20">
        <f t="shared" si="354"/>
        <v>-4.6639997316578148</v>
      </c>
      <c r="BK382" s="43">
        <f t="shared" si="358"/>
        <v>44.835695797452232</v>
      </c>
      <c r="BL382">
        <f t="shared" si="355"/>
        <v>-13.278307998596592</v>
      </c>
      <c r="BM382" s="43">
        <f t="shared" si="356"/>
        <v>-18.585764725255007</v>
      </c>
    </row>
    <row r="383" spans="14:65" x14ac:dyDescent="0.25">
      <c r="N383" s="9">
        <v>65</v>
      </c>
      <c r="O383" s="34">
        <f t="shared" si="308"/>
        <v>44668.359215096389</v>
      </c>
      <c r="P383" s="33" t="str">
        <f t="shared" si="309"/>
        <v>32,2315671197498</v>
      </c>
      <c r="Q383" s="4" t="str">
        <f t="shared" si="310"/>
        <v>1+104,676277277145i</v>
      </c>
      <c r="R383" s="4">
        <f t="shared" si="322"/>
        <v>104.68105379963339</v>
      </c>
      <c r="S383" s="4">
        <f t="shared" si="323"/>
        <v>1.5612433544685378</v>
      </c>
      <c r="T383" s="4" t="str">
        <f t="shared" si="311"/>
        <v>1+0,126296810242251i</v>
      </c>
      <c r="U383" s="4">
        <f t="shared" si="324"/>
        <v>1.0079438894488955</v>
      </c>
      <c r="V383" s="4">
        <f t="shared" si="325"/>
        <v>0.1256316494049321</v>
      </c>
      <c r="W383" t="str">
        <f t="shared" si="312"/>
        <v>1-0,744607044512139i</v>
      </c>
      <c r="X383" s="4">
        <f t="shared" si="326"/>
        <v>1.2467716915045444</v>
      </c>
      <c r="Y383" s="4">
        <f t="shared" si="327"/>
        <v>-0.64004067331004932</v>
      </c>
      <c r="Z383" t="str">
        <f t="shared" si="313"/>
        <v>0,958775572004775+0,965298852693302i</v>
      </c>
      <c r="AA383" s="4">
        <f t="shared" si="328"/>
        <v>1.3605338924422605</v>
      </c>
      <c r="AB383" s="4">
        <f t="shared" si="329"/>
        <v>0.78878849778946114</v>
      </c>
      <c r="AC383" s="47" t="str">
        <f t="shared" si="330"/>
        <v>-0,273545446408092-0,0778163227819886i</v>
      </c>
      <c r="AD383" s="20">
        <f t="shared" si="331"/>
        <v>-10.921454800755413</v>
      </c>
      <c r="AE383" s="43">
        <f t="shared" si="332"/>
        <v>-164.12037286890222</v>
      </c>
      <c r="AF383" t="str">
        <f t="shared" si="314"/>
        <v>77,9756878975879</v>
      </c>
      <c r="AG383" t="str">
        <f t="shared" si="315"/>
        <v>1+106,980827499319i</v>
      </c>
      <c r="AH383">
        <f t="shared" si="333"/>
        <v>106.98550113187791</v>
      </c>
      <c r="AI383">
        <f t="shared" si="334"/>
        <v>1.5614491297331388</v>
      </c>
      <c r="AJ383" t="str">
        <f t="shared" si="316"/>
        <v>1+0,126296810242251i</v>
      </c>
      <c r="AK383">
        <f t="shared" si="335"/>
        <v>1.0079438894488955</v>
      </c>
      <c r="AL383">
        <f t="shared" si="336"/>
        <v>0.1256316494049321</v>
      </c>
      <c r="AM383" t="str">
        <f t="shared" si="317"/>
        <v>1-0,314562210150738i</v>
      </c>
      <c r="AN383">
        <f t="shared" si="337"/>
        <v>1.048307867019473</v>
      </c>
      <c r="AO383">
        <f t="shared" si="338"/>
        <v>-0.30476250329298821</v>
      </c>
      <c r="AP383" s="41" t="str">
        <f t="shared" si="339"/>
        <v>-0,130126825315303-0,759048613088315i</v>
      </c>
      <c r="AQ383">
        <f t="shared" si="340"/>
        <v>-2.2688101845528945</v>
      </c>
      <c r="AR383" s="43">
        <f t="shared" si="341"/>
        <v>-99.727886966444416</v>
      </c>
      <c r="AS383" t="str">
        <f t="shared" si="318"/>
        <v>-0,0000166666666666667</v>
      </c>
      <c r="AT383" t="str">
        <f t="shared" si="319"/>
        <v>0,00192167613273043i</v>
      </c>
      <c r="AU383">
        <f t="shared" si="342"/>
        <v>1.9216761327304299E-3</v>
      </c>
      <c r="AV383">
        <f t="shared" si="343"/>
        <v>1.5707963267948966</v>
      </c>
      <c r="AW383" t="str">
        <f t="shared" si="320"/>
        <v>1+0,719214866002289i</v>
      </c>
      <c r="AX383">
        <f t="shared" si="344"/>
        <v>1.2317751513481225</v>
      </c>
      <c r="AY383">
        <f t="shared" si="345"/>
        <v>0.62350578062433071</v>
      </c>
      <c r="AZ383" t="str">
        <f t="shared" si="321"/>
        <v>1+104,775833776972i</v>
      </c>
      <c r="BA383">
        <f t="shared" si="346"/>
        <v>104.78060576108379</v>
      </c>
      <c r="BB383">
        <f t="shared" si="347"/>
        <v>1.5612524310148643</v>
      </c>
      <c r="BC383" s="41" t="str">
        <f t="shared" si="348"/>
        <v>-0,594806062179713+0,436466346471493i</v>
      </c>
      <c r="BD383">
        <f t="shared" si="349"/>
        <v>-2.6416396106825042</v>
      </c>
      <c r="BE383" s="43">
        <f t="shared" si="350"/>
        <v>143.72892531990755</v>
      </c>
      <c r="BF383" s="41" t="str">
        <f t="shared" si="351"/>
        <v>0,19667069590569-0,0731077610603934i</v>
      </c>
      <c r="BG383" s="20">
        <f t="shared" si="352"/>
        <v>-13.563094411437911</v>
      </c>
      <c r="BH383" s="43">
        <f t="shared" si="353"/>
        <v>-20.391447548994684</v>
      </c>
      <c r="BI383" s="41" t="str">
        <f t="shared" si="357"/>
        <v>0,408699399498653+0,394690736530729i</v>
      </c>
      <c r="BJ383" s="20">
        <f t="shared" si="354"/>
        <v>-4.9104497952354009</v>
      </c>
      <c r="BK383" s="43">
        <f t="shared" si="358"/>
        <v>44.001038353463194</v>
      </c>
      <c r="BL383">
        <f t="shared" si="355"/>
        <v>-13.563094411437911</v>
      </c>
      <c r="BM383" s="43">
        <f t="shared" si="356"/>
        <v>-20.391447548994684</v>
      </c>
    </row>
    <row r="384" spans="14:65" x14ac:dyDescent="0.25">
      <c r="N384" s="9">
        <v>66</v>
      </c>
      <c r="O384" s="34">
        <f t="shared" ref="O384:O418" si="359">10^(4+(N384/100))</f>
        <v>45708.818961487581</v>
      </c>
      <c r="P384" s="33" t="str">
        <f t="shared" si="309"/>
        <v>32,2315671197498</v>
      </c>
      <c r="Q384" s="4" t="str">
        <f t="shared" si="310"/>
        <v>1+107,114500995739i</v>
      </c>
      <c r="R384" s="4">
        <f t="shared" si="322"/>
        <v>107.11916879609441</v>
      </c>
      <c r="S384" s="4">
        <f t="shared" si="323"/>
        <v>1.5614607938856215</v>
      </c>
      <c r="T384" s="4" t="str">
        <f t="shared" si="311"/>
        <v>1+0,129238640868308i</v>
      </c>
      <c r="U384" s="4">
        <f t="shared" si="324"/>
        <v>1.0083167291548263</v>
      </c>
      <c r="V384" s="4">
        <f t="shared" si="325"/>
        <v>0.12852622530781382</v>
      </c>
      <c r="W384" t="str">
        <f t="shared" si="312"/>
        <v>1-0,761951170652153i</v>
      </c>
      <c r="X384" s="4">
        <f t="shared" si="326"/>
        <v>1.2572070579097885</v>
      </c>
      <c r="Y384" s="4">
        <f t="shared" si="327"/>
        <v>-0.65110608414136806</v>
      </c>
      <c r="Z384" t="str">
        <f t="shared" si="313"/>
        <v>0,956832724569131+0,987783551417704i</v>
      </c>
      <c r="AA384" s="4">
        <f t="shared" si="328"/>
        <v>1.3752255114190395</v>
      </c>
      <c r="AB384" s="4">
        <f t="shared" si="329"/>
        <v>0.8013129811930032</v>
      </c>
      <c r="AC384" s="47" t="str">
        <f t="shared" si="330"/>
        <v>-0,26830436225651-0,0702953169929863i</v>
      </c>
      <c r="AD384" s="20">
        <f t="shared" si="331"/>
        <v>-11.139118188250215</v>
      </c>
      <c r="AE384" s="43">
        <f t="shared" si="332"/>
        <v>-165.31858562590287</v>
      </c>
      <c r="AF384" t="str">
        <f t="shared" si="314"/>
        <v>77,9756878975879</v>
      </c>
      <c r="AG384" t="str">
        <f t="shared" si="315"/>
        <v>1+109,472731088449i</v>
      </c>
      <c r="AH384">
        <f t="shared" si="333"/>
        <v>109.47729834063256</v>
      </c>
      <c r="AI384">
        <f t="shared" si="334"/>
        <v>1.5616618859416083</v>
      </c>
      <c r="AJ384" t="str">
        <f t="shared" si="316"/>
        <v>1+0,129238640868308i</v>
      </c>
      <c r="AK384">
        <f t="shared" si="335"/>
        <v>1.0083167291548263</v>
      </c>
      <c r="AL384">
        <f t="shared" si="336"/>
        <v>0.12852622530781382</v>
      </c>
      <c r="AM384" t="str">
        <f t="shared" si="317"/>
        <v>1-0,321889305283595i</v>
      </c>
      <c r="AN384">
        <f t="shared" si="337"/>
        <v>1.0505297353506733</v>
      </c>
      <c r="AO384">
        <f t="shared" si="338"/>
        <v>-0.31141581452877815</v>
      </c>
      <c r="AP384" s="41" t="str">
        <f t="shared" si="339"/>
        <v>-0,130433953225107-0,743106995493958i</v>
      </c>
      <c r="AQ384">
        <f t="shared" si="340"/>
        <v>-2.4471906859572754</v>
      </c>
      <c r="AR384" s="43">
        <f t="shared" si="341"/>
        <v>-99.955436670137303</v>
      </c>
      <c r="AS384" t="str">
        <f t="shared" si="318"/>
        <v>-0,0000166666666666667</v>
      </c>
      <c r="AT384" t="str">
        <f t="shared" si="319"/>
        <v>0,00196643772005623i</v>
      </c>
      <c r="AU384">
        <f t="shared" si="342"/>
        <v>1.9664377200562301E-3</v>
      </c>
      <c r="AV384">
        <f t="shared" si="343"/>
        <v>1.5707963267948966</v>
      </c>
      <c r="AW384" t="str">
        <f t="shared" si="320"/>
        <v>1+0,735967532324282i</v>
      </c>
      <c r="AX384">
        <f t="shared" si="344"/>
        <v>1.241631269192063</v>
      </c>
      <c r="AY384">
        <f t="shared" si="345"/>
        <v>0.63445967485886856</v>
      </c>
      <c r="AZ384" t="str">
        <f t="shared" si="321"/>
        <v>1+107,216376464348i</v>
      </c>
      <c r="BA384">
        <f t="shared" si="346"/>
        <v>107.22103982961926</v>
      </c>
      <c r="BB384">
        <f t="shared" si="347"/>
        <v>1.5614696638609258</v>
      </c>
      <c r="BC384" s="41" t="str">
        <f t="shared" si="348"/>
        <v>-0,585400354551353+0,439311217302311i</v>
      </c>
      <c r="BD384">
        <f t="shared" si="349"/>
        <v>-2.7108814643645158</v>
      </c>
      <c r="BE384" s="43">
        <f t="shared" si="350"/>
        <v>143.11375993628684</v>
      </c>
      <c r="BF384" s="41" t="str">
        <f t="shared" si="351"/>
        <v>0,187946990071476-0,0767182124994337i</v>
      </c>
      <c r="BG384" s="20">
        <f t="shared" si="352"/>
        <v>-13.849999652614741</v>
      </c>
      <c r="BH384" s="43">
        <f t="shared" si="353"/>
        <v>-22.204825689616083</v>
      </c>
      <c r="BI384" s="41" t="str">
        <f t="shared" si="357"/>
        <v>0,402811321239826+0,377713999862879i</v>
      </c>
      <c r="BJ384" s="20">
        <f t="shared" si="354"/>
        <v>-5.158072150321793</v>
      </c>
      <c r="BK384" s="43">
        <f t="shared" si="358"/>
        <v>43.158323266149502</v>
      </c>
      <c r="BL384">
        <f t="shared" si="355"/>
        <v>-13.849999652614741</v>
      </c>
      <c r="BM384" s="43">
        <f t="shared" si="356"/>
        <v>-22.204825689616083</v>
      </c>
    </row>
    <row r="385" spans="14:65" x14ac:dyDescent="0.25">
      <c r="N385" s="9">
        <v>67</v>
      </c>
      <c r="O385" s="34">
        <f t="shared" si="359"/>
        <v>46773.514128719893</v>
      </c>
      <c r="P385" s="33" t="str">
        <f t="shared" si="309"/>
        <v>32,2315671197498</v>
      </c>
      <c r="Q385" s="4" t="str">
        <f t="shared" si="310"/>
        <v>1+109,60951824059i</v>
      </c>
      <c r="R385" s="4">
        <f t="shared" si="322"/>
        <v>109.61407979331047</v>
      </c>
      <c r="S385" s="4">
        <f t="shared" si="323"/>
        <v>1.5616732846303312</v>
      </c>
      <c r="T385" s="4" t="str">
        <f t="shared" si="311"/>
        <v>1+0,132248995532429i</v>
      </c>
      <c r="U385" s="4">
        <f t="shared" si="324"/>
        <v>1.0087069925500349</v>
      </c>
      <c r="V385" s="4">
        <f t="shared" si="325"/>
        <v>0.13148598393292593</v>
      </c>
      <c r="W385" t="str">
        <f t="shared" si="312"/>
        <v>1-0,779699293388467i</v>
      </c>
      <c r="X385" s="4">
        <f t="shared" si="326"/>
        <v>1.2680421870389309</v>
      </c>
      <c r="Y385" s="4">
        <f t="shared" si="327"/>
        <v>-0.66223930647544815</v>
      </c>
      <c r="Z385" t="str">
        <f t="shared" si="313"/>
        <v>0,954798313554761+1,01079198605594i</v>
      </c>
      <c r="AA385" s="4">
        <f t="shared" si="328"/>
        <v>1.3904460646288757</v>
      </c>
      <c r="AB385" s="4">
        <f t="shared" si="329"/>
        <v>0.81387741132439673</v>
      </c>
      <c r="AC385" s="47" t="str">
        <f t="shared" si="330"/>
        <v>-0,263042333757305-0,0630588507812953i</v>
      </c>
      <c r="AD385" s="20">
        <f t="shared" si="331"/>
        <v>-11.35680667806734</v>
      </c>
      <c r="AE385" s="43">
        <f t="shared" si="332"/>
        <v>-166.51895424180358</v>
      </c>
      <c r="AF385" t="str">
        <f t="shared" si="314"/>
        <v>77,9756878975879</v>
      </c>
      <c r="AG385" t="str">
        <f t="shared" si="315"/>
        <v>1+112,022678568645i</v>
      </c>
      <c r="AH385">
        <f t="shared" si="333"/>
        <v>112.02714186166652</v>
      </c>
      <c r="AI385">
        <f t="shared" si="334"/>
        <v>1.561869800026604</v>
      </c>
      <c r="AJ385" t="str">
        <f t="shared" si="316"/>
        <v>1+0,132248995532429i</v>
      </c>
      <c r="AK385">
        <f t="shared" si="335"/>
        <v>1.0087069925500349</v>
      </c>
      <c r="AL385">
        <f t="shared" si="336"/>
        <v>0.13148598393292593</v>
      </c>
      <c r="AM385" t="str">
        <f t="shared" si="317"/>
        <v>1-0,329387070386824i</v>
      </c>
      <c r="AN385">
        <f t="shared" si="337"/>
        <v>1.052851291559266</v>
      </c>
      <c r="AO385">
        <f t="shared" si="338"/>
        <v>-0.31819472304002805</v>
      </c>
      <c r="AP385" s="41" t="str">
        <f t="shared" si="339"/>
        <v>-0,130727260356698-0,727559130479597i</v>
      </c>
      <c r="AQ385">
        <f t="shared" si="340"/>
        <v>-2.6246395109654488</v>
      </c>
      <c r="AR385" s="43">
        <f t="shared" si="341"/>
        <v>-100.18617043951234</v>
      </c>
      <c r="AS385" t="str">
        <f t="shared" si="318"/>
        <v>-0,0000166666666666667</v>
      </c>
      <c r="AT385" t="str">
        <f t="shared" si="319"/>
        <v>0,00201224193869008i</v>
      </c>
      <c r="AU385">
        <f t="shared" si="342"/>
        <v>2.0122419386900802E-3</v>
      </c>
      <c r="AV385">
        <f t="shared" si="343"/>
        <v>1.5707963267948966</v>
      </c>
      <c r="AW385" t="str">
        <f t="shared" si="320"/>
        <v>1+0,753110418373599i</v>
      </c>
      <c r="AX385">
        <f t="shared" si="344"/>
        <v>1.251868724053308</v>
      </c>
      <c r="AY385">
        <f t="shared" si="345"/>
        <v>0.64548880629671535</v>
      </c>
      <c r="AZ385" t="str">
        <f t="shared" si="321"/>
        <v>1+109,713766693703i</v>
      </c>
      <c r="BA385">
        <f t="shared" si="346"/>
        <v>109.71832391228135</v>
      </c>
      <c r="BB385">
        <f t="shared" si="347"/>
        <v>1.5616819527343149</v>
      </c>
      <c r="BC385" s="41" t="str">
        <f t="shared" si="348"/>
        <v>-0,575865001589535+0,441972567848691i</v>
      </c>
      <c r="BD385">
        <f t="shared" si="349"/>
        <v>-2.7822214288072429</v>
      </c>
      <c r="BE385" s="43">
        <f t="shared" si="350"/>
        <v>142.49400050968586</v>
      </c>
      <c r="BF385" s="41" t="str">
        <f t="shared" si="351"/>
        <v>0,179347156152662-0,0799441104982236i</v>
      </c>
      <c r="BG385" s="20">
        <f t="shared" si="352"/>
        <v>-14.13902810687458</v>
      </c>
      <c r="BH385" s="43">
        <f t="shared" si="353"/>
        <v>-24.024953732117719</v>
      </c>
      <c r="BI385" s="41" t="str">
        <f t="shared" si="357"/>
        <v>0,396842431152934+0,36119797688244i</v>
      </c>
      <c r="BJ385" s="20">
        <f t="shared" si="354"/>
        <v>-5.4068609397726828</v>
      </c>
      <c r="BK385" s="43">
        <f t="shared" si="358"/>
        <v>42.307830070173537</v>
      </c>
      <c r="BL385">
        <f t="shared" si="355"/>
        <v>-14.13902810687458</v>
      </c>
      <c r="BM385" s="43">
        <f t="shared" si="356"/>
        <v>-24.024953732117719</v>
      </c>
    </row>
    <row r="386" spans="14:65" x14ac:dyDescent="0.25">
      <c r="N386" s="9">
        <v>68</v>
      </c>
      <c r="O386" s="34">
        <f t="shared" si="359"/>
        <v>47863.009232263823</v>
      </c>
      <c r="P386" s="33" t="str">
        <f t="shared" si="309"/>
        <v>32,2315671197498</v>
      </c>
      <c r="Q386" s="4" t="str">
        <f t="shared" si="310"/>
        <v>1+112,162651902865i</v>
      </c>
      <c r="R386" s="4">
        <f t="shared" si="322"/>
        <v>112.16710962614336</v>
      </c>
      <c r="S386" s="4">
        <f t="shared" si="323"/>
        <v>1.5618809392912725</v>
      </c>
      <c r="T386" s="4" t="str">
        <f t="shared" si="311"/>
        <v>1+0,135329470364503i</v>
      </c>
      <c r="U386" s="4">
        <f t="shared" si="324"/>
        <v>1.0091154867254475</v>
      </c>
      <c r="V386" s="4">
        <f t="shared" si="325"/>
        <v>0.13451228704945947</v>
      </c>
      <c r="W386" t="str">
        <f t="shared" si="312"/>
        <v>1-0,797860823010672i</v>
      </c>
      <c r="X386" s="4">
        <f t="shared" si="326"/>
        <v>1.2792896047788658</v>
      </c>
      <c r="Y386" s="4">
        <f t="shared" si="327"/>
        <v>-0.67343520421296621</v>
      </c>
      <c r="Z386" t="str">
        <f t="shared" si="313"/>
        <v>0,952668023703145+1,03433635598458i</v>
      </c>
      <c r="AA386" s="4">
        <f t="shared" si="328"/>
        <v>1.406210532138739</v>
      </c>
      <c r="AB386" s="4">
        <f t="shared" si="329"/>
        <v>0.82647627672354074</v>
      </c>
      <c r="AC386" s="47" t="str">
        <f t="shared" si="330"/>
        <v>-0,257765299183196-0,0561039209361195i</v>
      </c>
      <c r="AD386" s="20">
        <f t="shared" si="331"/>
        <v>-11.5744942276337</v>
      </c>
      <c r="AE386" s="43">
        <f t="shared" si="332"/>
        <v>-167.7207970836111</v>
      </c>
      <c r="AF386" t="str">
        <f t="shared" si="314"/>
        <v>77,9756878975879</v>
      </c>
      <c r="AG386" t="str">
        <f t="shared" si="315"/>
        <v>1+114,632021955814i</v>
      </c>
      <c r="AH386">
        <f t="shared" si="333"/>
        <v>114.63638365579327</v>
      </c>
      <c r="AI386">
        <f t="shared" si="334"/>
        <v>1.5620729821549826</v>
      </c>
      <c r="AJ386" t="str">
        <f t="shared" si="316"/>
        <v>1+0,135329470364503i</v>
      </c>
      <c r="AK386">
        <f t="shared" si="335"/>
        <v>1.0091154867254475</v>
      </c>
      <c r="AL386">
        <f t="shared" si="336"/>
        <v>0.13451228704945947</v>
      </c>
      <c r="AM386" t="str">
        <f t="shared" si="317"/>
        <v>1-0,337059480874724i</v>
      </c>
      <c r="AN386">
        <f t="shared" si="337"/>
        <v>1.0552767853257923</v>
      </c>
      <c r="AO386">
        <f t="shared" si="338"/>
        <v>-0.325100330112992</v>
      </c>
      <c r="AP386" s="41" t="str">
        <f t="shared" si="339"/>
        <v>-0,131007368549192-0,712396791217714i</v>
      </c>
      <c r="AQ386">
        <f t="shared" si="340"/>
        <v>-2.8011201373973011</v>
      </c>
      <c r="AR386" s="43">
        <f t="shared" si="341"/>
        <v>-100.42007966209283</v>
      </c>
      <c r="AS386" t="str">
        <f t="shared" si="318"/>
        <v>-0,0000166666666666667</v>
      </c>
      <c r="AT386" t="str">
        <f t="shared" si="319"/>
        <v>0,002059113074635i</v>
      </c>
      <c r="AU386">
        <f t="shared" si="342"/>
        <v>2.059113074635E-3</v>
      </c>
      <c r="AV386">
        <f t="shared" si="343"/>
        <v>1.5707963267948966</v>
      </c>
      <c r="AW386" t="str">
        <f t="shared" si="320"/>
        <v>1+0,770652613535328i</v>
      </c>
      <c r="AX386">
        <f t="shared" si="344"/>
        <v>1.2624996834648441</v>
      </c>
      <c r="AY386">
        <f t="shared" si="345"/>
        <v>0.65658829027068299</v>
      </c>
      <c r="AZ386" t="str">
        <f t="shared" si="321"/>
        <v>1+112,269328614391i</v>
      </c>
      <c r="BA386">
        <f t="shared" si="346"/>
        <v>112.2737821021725</v>
      </c>
      <c r="BB386">
        <f t="shared" si="347"/>
        <v>1.5618894101168208</v>
      </c>
      <c r="BC386" s="41" t="str">
        <f t="shared" si="348"/>
        <v>-0,566207617587779+0,444443480069023i</v>
      </c>
      <c r="BD386">
        <f t="shared" si="349"/>
        <v>-2.8556874358598878</v>
      </c>
      <c r="BE386" s="43">
        <f t="shared" si="350"/>
        <v>141.86993335565077</v>
      </c>
      <c r="BF386" s="41" t="str">
        <f t="shared" si="351"/>
        <v>0,170883697813685-0,0827956391994392i</v>
      </c>
      <c r="BG386" s="20">
        <f t="shared" si="352"/>
        <v>-14.430181663493578</v>
      </c>
      <c r="BH386" s="43">
        <f t="shared" si="353"/>
        <v>-25.85086372796032</v>
      </c>
      <c r="BI386" s="41" t="str">
        <f t="shared" si="357"/>
        <v>0,390797479111488+0,345139119139872i</v>
      </c>
      <c r="BJ386" s="20">
        <f t="shared" si="354"/>
        <v>-5.656807573257197</v>
      </c>
      <c r="BK386" s="43">
        <f t="shared" si="358"/>
        <v>41.44985369355792</v>
      </c>
      <c r="BL386">
        <f t="shared" si="355"/>
        <v>-14.430181663493578</v>
      </c>
      <c r="BM386" s="43">
        <f t="shared" si="356"/>
        <v>-25.85086372796032</v>
      </c>
    </row>
    <row r="387" spans="14:65" x14ac:dyDescent="0.25">
      <c r="N387" s="9">
        <v>69</v>
      </c>
      <c r="O387" s="34">
        <f t="shared" si="359"/>
        <v>48977.881936844598</v>
      </c>
      <c r="P387" s="33" t="str">
        <f t="shared" si="309"/>
        <v>32,2315671197498</v>
      </c>
      <c r="Q387" s="4" t="str">
        <f t="shared" si="310"/>
        <v>1+114,775255687827i</v>
      </c>
      <c r="R387" s="4">
        <f t="shared" si="322"/>
        <v>114.7796119448313</v>
      </c>
      <c r="S387" s="4">
        <f t="shared" si="323"/>
        <v>1.5620838678980207</v>
      </c>
      <c r="T387" s="4" t="str">
        <f t="shared" si="311"/>
        <v>1+0,138481698673061i</v>
      </c>
      <c r="U387" s="4">
        <f t="shared" si="324"/>
        <v>1.0095430554797435</v>
      </c>
      <c r="V387" s="4">
        <f t="shared" si="325"/>
        <v>0.13760651739473004</v>
      </c>
      <c r="W387" t="str">
        <f t="shared" si="312"/>
        <v>1-0,816445389002174i</v>
      </c>
      <c r="X387" s="4">
        <f t="shared" si="326"/>
        <v>1.2909620727282856</v>
      </c>
      <c r="Y387" s="4">
        <f t="shared" si="327"/>
        <v>-0.6846884870766422</v>
      </c>
      <c r="Z387" t="str">
        <f t="shared" si="313"/>
        <v>0,950437336383895+1,05842914474023i</v>
      </c>
      <c r="AA387" s="4">
        <f t="shared" si="328"/>
        <v>1.4225341418848436</v>
      </c>
      <c r="AB387" s="4">
        <f t="shared" si="329"/>
        <v>0.83910405259629917</v>
      </c>
      <c r="AC387" s="47" t="str">
        <f t="shared" si="330"/>
        <v>-0,252479222937964-0,0494272807492529i</v>
      </c>
      <c r="AD387" s="20">
        <f t="shared" si="331"/>
        <v>-11.792154000792237</v>
      </c>
      <c r="AE387" s="43">
        <f t="shared" si="332"/>
        <v>-168.92342157259682</v>
      </c>
      <c r="AF387" t="str">
        <f t="shared" si="314"/>
        <v>77,9756878975879</v>
      </c>
      <c r="AG387" t="str">
        <f t="shared" si="315"/>
        <v>1+117,302144758357i</v>
      </c>
      <c r="AH387">
        <f t="shared" si="333"/>
        <v>117.30640717757295</v>
      </c>
      <c r="AI387">
        <f t="shared" si="334"/>
        <v>1.5622715399894558</v>
      </c>
      <c r="AJ387" t="str">
        <f t="shared" si="316"/>
        <v>1+0,138481698673061i</v>
      </c>
      <c r="AK387">
        <f t="shared" si="335"/>
        <v>1.0095430554797435</v>
      </c>
      <c r="AL387">
        <f t="shared" si="336"/>
        <v>0.13760651739473004</v>
      </c>
      <c r="AM387" t="str">
        <f t="shared" si="317"/>
        <v>1-0,344910604760893i</v>
      </c>
      <c r="AN387">
        <f t="shared" si="337"/>
        <v>1.0578106282678978</v>
      </c>
      <c r="AO387">
        <f t="shared" si="338"/>
        <v>-0.33213366182293586</v>
      </c>
      <c r="AP387" s="41" t="str">
        <f t="shared" si="339"/>
        <v>-0,131274871671785-0,697611954166866i</v>
      </c>
      <c r="AQ387">
        <f t="shared" si="340"/>
        <v>-2.9765949374825844</v>
      </c>
      <c r="AR387" s="43">
        <f t="shared" si="341"/>
        <v>-100.65715007126747</v>
      </c>
      <c r="AS387" t="str">
        <f t="shared" si="318"/>
        <v>-0,0000166666666666667</v>
      </c>
      <c r="AT387" t="str">
        <f t="shared" si="319"/>
        <v>0,00210707597958767i</v>
      </c>
      <c r="AU387">
        <f t="shared" si="342"/>
        <v>2.10707597958767E-3</v>
      </c>
      <c r="AV387">
        <f t="shared" si="343"/>
        <v>1.5707963267948966</v>
      </c>
      <c r="AW387" t="str">
        <f t="shared" si="320"/>
        <v>1+0,788603418913548i</v>
      </c>
      <c r="AX387">
        <f t="shared" si="344"/>
        <v>1.2735365531943466</v>
      </c>
      <c r="AY387">
        <f t="shared" si="345"/>
        <v>0.66775307280731866</v>
      </c>
      <c r="AZ387" t="str">
        <f t="shared" si="321"/>
        <v>1+114,884417219172i</v>
      </c>
      <c r="BA387">
        <f t="shared" si="346"/>
        <v>114.88876933708002</v>
      </c>
      <c r="BB387">
        <f t="shared" si="347"/>
        <v>1.5620921459336237</v>
      </c>
      <c r="BC387" s="41" t="str">
        <f t="shared" si="348"/>
        <v>-0,556436274779724+0,446717404265539i</v>
      </c>
      <c r="BD387">
        <f t="shared" si="349"/>
        <v>-2.931305677218059</v>
      </c>
      <c r="BE387" s="43">
        <f t="shared" si="350"/>
        <v>141.24185434377924</v>
      </c>
      <c r="BF387" s="41" t="str">
        <f t="shared" si="351"/>
        <v>0,16256862482709-0,0852837311292218i</v>
      </c>
      <c r="BG387" s="20">
        <f t="shared" si="352"/>
        <v>-14.723459678010311</v>
      </c>
      <c r="BH387" s="43">
        <f t="shared" si="353"/>
        <v>-27.681567228817666</v>
      </c>
      <c r="BI387" s="41" t="str">
        <f t="shared" si="357"/>
        <v>0,384681501915267+0,329533827099903i</v>
      </c>
      <c r="BJ387" s="20">
        <f t="shared" si="354"/>
        <v>-5.9079006147006439</v>
      </c>
      <c r="BK387" s="43">
        <f t="shared" si="358"/>
        <v>40.58470427251175</v>
      </c>
      <c r="BL387">
        <f t="shared" si="355"/>
        <v>-14.723459678010311</v>
      </c>
      <c r="BM387" s="43">
        <f t="shared" si="356"/>
        <v>-27.681567228817666</v>
      </c>
    </row>
    <row r="388" spans="14:65" x14ac:dyDescent="0.25">
      <c r="N388" s="9">
        <v>70</v>
      </c>
      <c r="O388" s="34">
        <f t="shared" si="359"/>
        <v>50118.723362727294</v>
      </c>
      <c r="P388" s="33" t="str">
        <f t="shared" si="309"/>
        <v>32,2315671197498</v>
      </c>
      <c r="Q388" s="4" t="str">
        <f t="shared" si="310"/>
        <v>1+117,448714832586i</v>
      </c>
      <c r="R388" s="4">
        <f t="shared" si="322"/>
        <v>117.45297193271061</v>
      </c>
      <c r="S388" s="4">
        <f t="shared" si="323"/>
        <v>1.5622821779791183</v>
      </c>
      <c r="T388" s="4" t="str">
        <f t="shared" si="311"/>
        <v>1+0,141707351811279i</v>
      </c>
      <c r="U388" s="4">
        <f t="shared" si="324"/>
        <v>1.0099905809250724</v>
      </c>
      <c r="V388" s="4">
        <f t="shared" si="325"/>
        <v>0.14077007844606226</v>
      </c>
      <c r="W388" t="str">
        <f t="shared" si="312"/>
        <v>1-0,835462845145861i</v>
      </c>
      <c r="X388" s="4">
        <f t="shared" si="326"/>
        <v>1.3030725864736841</v>
      </c>
      <c r="Y388" s="4">
        <f t="shared" si="327"/>
        <v>-0.69599372177683771</v>
      </c>
      <c r="Z388" t="str">
        <f t="shared" si="313"/>
        <v>0,948101520010133+1,08308312663839i</v>
      </c>
      <c r="AA388" s="4">
        <f t="shared" si="328"/>
        <v>1.4394323712680339</v>
      </c>
      <c r="AB388" s="4">
        <f t="shared" si="329"/>
        <v>0.8517552171634557</v>
      </c>
      <c r="AC388" s="47" t="str">
        <f t="shared" si="330"/>
        <v>-0,24719007198198-0,0430254358114939i</v>
      </c>
      <c r="AD388" s="20">
        <f t="shared" si="331"/>
        <v>-12.009758437355526</v>
      </c>
      <c r="AE388" s="43">
        <f t="shared" si="332"/>
        <v>-170.12612577715493</v>
      </c>
      <c r="AF388" t="str">
        <f t="shared" si="314"/>
        <v>77,9756878975879</v>
      </c>
      <c r="AG388" t="str">
        <f t="shared" si="315"/>
        <v>1+120,03446271073i</v>
      </c>
      <c r="AH388">
        <f t="shared" si="333"/>
        <v>120.03862810884516</v>
      </c>
      <c r="AI388">
        <f t="shared" si="334"/>
        <v>1.5624655787453543</v>
      </c>
      <c r="AJ388" t="str">
        <f t="shared" si="316"/>
        <v>1+0,141707351811279i</v>
      </c>
      <c r="AK388">
        <f t="shared" si="335"/>
        <v>1.0099905809250724</v>
      </c>
      <c r="AL388">
        <f t="shared" si="336"/>
        <v>0.14077007844606226</v>
      </c>
      <c r="AM388" t="str">
        <f t="shared" si="317"/>
        <v>1-0,35294460481514i</v>
      </c>
      <c r="AN388">
        <f t="shared" si="337"/>
        <v>1.0604573985163739</v>
      </c>
      <c r="AO388">
        <f t="shared" si="338"/>
        <v>-0.33929566304022746</v>
      </c>
      <c r="AP388" s="41" t="str">
        <f t="shared" si="339"/>
        <v>-0,131530336881069-0,683196794892499i</v>
      </c>
      <c r="AQ388">
        <f t="shared" si="340"/>
        <v>-3.1510251710839219</v>
      </c>
      <c r="AR388" s="43">
        <f t="shared" si="341"/>
        <v>-100.89736141918748</v>
      </c>
      <c r="AS388" t="str">
        <f t="shared" si="318"/>
        <v>-0,0000166666666666667</v>
      </c>
      <c r="AT388" t="str">
        <f t="shared" si="319"/>
        <v>0,00215615608411517i</v>
      </c>
      <c r="AU388">
        <f t="shared" si="342"/>
        <v>2.1561560841151699E-3</v>
      </c>
      <c r="AV388">
        <f t="shared" si="343"/>
        <v>1.5707963267948966</v>
      </c>
      <c r="AW388" t="str">
        <f t="shared" si="320"/>
        <v>1+0,806972352262879i</v>
      </c>
      <c r="AX388">
        <f t="shared" si="344"/>
        <v>1.2849919755845498</v>
      </c>
      <c r="AY388">
        <f t="shared" si="345"/>
        <v>0.67897794043371662</v>
      </c>
      <c r="AZ388" t="str">
        <f t="shared" si="321"/>
        <v>1+117,560419062637i</v>
      </c>
      <c r="BA388">
        <f t="shared" si="346"/>
        <v>117.56467211787233</v>
      </c>
      <c r="BB388">
        <f t="shared" si="347"/>
        <v>1.562290267611236</v>
      </c>
      <c r="BC388" s="41" t="str">
        <f t="shared" si="348"/>
        <v>-0,546559481264983+0,448788195520176i</v>
      </c>
      <c r="BD388">
        <f t="shared" si="349"/>
        <v>-3.0091005053953221</v>
      </c>
      <c r="BE388" s="43">
        <f t="shared" si="350"/>
        <v>140.61006833915081</v>
      </c>
      <c r="BF388" s="41" t="str">
        <f t="shared" si="351"/>
        <v>0,154413385215634-0,0874200264769653i</v>
      </c>
      <c r="BG388" s="20">
        <f t="shared" si="352"/>
        <v>-15.01885894275086</v>
      </c>
      <c r="BH388" s="43">
        <f t="shared" si="353"/>
        <v>-29.516057438004157</v>
      </c>
      <c r="BI388" s="41" t="str">
        <f t="shared" si="357"/>
        <v>0,378499809461298+0,314378423273327i</v>
      </c>
      <c r="BJ388" s="20">
        <f t="shared" si="354"/>
        <v>-6.1601256764792467</v>
      </c>
      <c r="BK388" s="43">
        <f t="shared" si="358"/>
        <v>39.712706919963281</v>
      </c>
      <c r="BL388">
        <f t="shared" si="355"/>
        <v>-15.01885894275086</v>
      </c>
      <c r="BM388" s="43">
        <f t="shared" si="356"/>
        <v>-29.516057438004157</v>
      </c>
    </row>
    <row r="389" spans="14:65" x14ac:dyDescent="0.25">
      <c r="N389" s="9">
        <v>71</v>
      </c>
      <c r="O389" s="34">
        <f t="shared" si="359"/>
        <v>51286.138399136544</v>
      </c>
      <c r="P389" s="33" t="str">
        <f t="shared" si="309"/>
        <v>32,2315671197498</v>
      </c>
      <c r="Q389" s="4" t="str">
        <f t="shared" si="310"/>
        <v>1+120,184446840566i</v>
      </c>
      <c r="R389" s="4">
        <f t="shared" si="322"/>
        <v>120.18860704065438</v>
      </c>
      <c r="S389" s="4">
        <f t="shared" si="323"/>
        <v>1.562475974618768</v>
      </c>
      <c r="T389" s="4" t="str">
        <f t="shared" si="311"/>
        <v>1+0,145008140063145i</v>
      </c>
      <c r="U389" s="4">
        <f t="shared" si="324"/>
        <v>1.0104589851570289</v>
      </c>
      <c r="V389" s="4">
        <f t="shared" si="325"/>
        <v>0.14400439414221627</v>
      </c>
      <c r="W389" t="str">
        <f t="shared" si="312"/>
        <v>1-0,854923274748702i</v>
      </c>
      <c r="X389" s="4">
        <f t="shared" si="326"/>
        <v>1.3156343738695202</v>
      </c>
      <c r="Y389" s="4">
        <f t="shared" si="327"/>
        <v>-0.70734534402060967</v>
      </c>
      <c r="Z389" t="str">
        <f t="shared" si="313"/>
        <v>0,945655620002161+1,1083113735466i</v>
      </c>
      <c r="AA389" s="4">
        <f t="shared" si="328"/>
        <v>1.4569209492537412</v>
      </c>
      <c r="AB389" s="4">
        <f t="shared" si="329"/>
        <v>0.86442426807523332</v>
      </c>
      <c r="AC389" s="47" t="str">
        <f t="shared" si="330"/>
        <v>-0,241903792102558-0,036894641971585i</v>
      </c>
      <c r="AD389" s="20">
        <f t="shared" si="331"/>
        <v>-12.227279326321163</v>
      </c>
      <c r="AE389" s="43">
        <f t="shared" si="332"/>
        <v>-171.32820006056431</v>
      </c>
      <c r="AF389" t="str">
        <f t="shared" si="314"/>
        <v>77,9756878975879</v>
      </c>
      <c r="AG389" t="str">
        <f t="shared" si="315"/>
        <v>1+122,830424524076i</v>
      </c>
      <c r="AH389">
        <f t="shared" si="333"/>
        <v>122.83449510933291</v>
      </c>
      <c r="AI389">
        <f t="shared" si="334"/>
        <v>1.562655201246115</v>
      </c>
      <c r="AJ389" t="str">
        <f t="shared" si="316"/>
        <v>1+0,145008140063145i</v>
      </c>
      <c r="AK389">
        <f t="shared" si="335"/>
        <v>1.0104589851570289</v>
      </c>
      <c r="AL389">
        <f t="shared" si="336"/>
        <v>0.14400439414221627</v>
      </c>
      <c r="AM389" t="str">
        <f t="shared" si="317"/>
        <v>1-0,361165740770633i</v>
      </c>
      <c r="AN389">
        <f t="shared" si="337"/>
        <v>1.0632218452921292</v>
      </c>
      <c r="AO389">
        <f t="shared" si="338"/>
        <v>-0.34658719126201604</v>
      </c>
      <c r="AP389" s="41" t="str">
        <f t="shared" si="339"/>
        <v>-0,131774305821906-0,669143683988422i</v>
      </c>
      <c r="AQ389">
        <f t="shared" si="340"/>
        <v>-3.3243709813642743</v>
      </c>
      <c r="AR389" s="43">
        <f t="shared" si="341"/>
        <v>-101.14068714248823</v>
      </c>
      <c r="AS389" t="str">
        <f t="shared" si="318"/>
        <v>-0,0000166666666666667</v>
      </c>
      <c r="AT389" t="str">
        <f t="shared" si="319"/>
        <v>0,00220637941113857i</v>
      </c>
      <c r="AU389">
        <f t="shared" si="342"/>
        <v>2.2063794111385699E-3</v>
      </c>
      <c r="AV389">
        <f t="shared" si="343"/>
        <v>1.5707963267948966</v>
      </c>
      <c r="AW389" t="str">
        <f t="shared" si="320"/>
        <v>1+0,825769153034923i</v>
      </c>
      <c r="AX389">
        <f t="shared" si="344"/>
        <v>1.2968788278416816</v>
      </c>
      <c r="AY389">
        <f t="shared" si="345"/>
        <v>0.69025753089669906</v>
      </c>
      <c r="AZ389" t="str">
        <f t="shared" si="321"/>
        <v>1+120,298752996385i</v>
      </c>
      <c r="BA389">
        <f t="shared" si="346"/>
        <v>120.30290924364735</v>
      </c>
      <c r="BB389">
        <f t="shared" si="347"/>
        <v>1.5624838801341447</v>
      </c>
      <c r="BC389" s="41" t="str">
        <f t="shared" si="348"/>
        <v>-0,536586155537784+0,450650148611431i</v>
      </c>
      <c r="BD389">
        <f t="shared" si="349"/>
        <v>-3.0890943399599697</v>
      </c>
      <c r="BE389" s="43">
        <f t="shared" si="350"/>
        <v>139.97488859140935</v>
      </c>
      <c r="BF389" s="41" t="str">
        <f t="shared" si="351"/>
        <v>0,146428801701783-0,0892168257652107i</v>
      </c>
      <c r="BG389" s="20">
        <f t="shared" si="352"/>
        <v>-15.316373666281144</v>
      </c>
      <c r="BH389" s="43">
        <f t="shared" si="353"/>
        <v>-31.353311469155017</v>
      </c>
      <c r="BI389" s="41" t="str">
        <f t="shared" si="357"/>
        <v>0,37225796879142+0,299669126391927i</v>
      </c>
      <c r="BJ389" s="20">
        <f t="shared" si="354"/>
        <v>-6.4134653213242396</v>
      </c>
      <c r="BK389" s="43">
        <f t="shared" si="358"/>
        <v>38.834201448921064</v>
      </c>
      <c r="BL389">
        <f t="shared" si="355"/>
        <v>-15.316373666281144</v>
      </c>
      <c r="BM389" s="43">
        <f t="shared" si="356"/>
        <v>-31.353311469155017</v>
      </c>
    </row>
    <row r="390" spans="14:65" x14ac:dyDescent="0.25">
      <c r="N390" s="9">
        <v>72</v>
      </c>
      <c r="O390" s="34">
        <f t="shared" si="359"/>
        <v>52480.746024977314</v>
      </c>
      <c r="P390" s="33" t="str">
        <f t="shared" si="309"/>
        <v>32,2315671197498</v>
      </c>
      <c r="Q390" s="4" t="str">
        <f t="shared" si="310"/>
        <v>1+122,98390223309i</v>
      </c>
      <c r="R390" s="4">
        <f t="shared" si="322"/>
        <v>122.98796773862978</v>
      </c>
      <c r="S390" s="4">
        <f t="shared" si="323"/>
        <v>1.562665360512252</v>
      </c>
      <c r="T390" s="4" t="str">
        <f t="shared" si="311"/>
        <v>1+0,148385813550283i</v>
      </c>
      <c r="U390" s="4">
        <f t="shared" si="324"/>
        <v>1.0109492319908944</v>
      </c>
      <c r="V390" s="4">
        <f t="shared" si="325"/>
        <v>0.14731090855067119</v>
      </c>
      <c r="W390" t="str">
        <f t="shared" si="312"/>
        <v>1-0,87483699598806i</v>
      </c>
      <c r="X390" s="4">
        <f t="shared" si="326"/>
        <v>1.3286608933619641</v>
      </c>
      <c r="Y390" s="4">
        <f t="shared" si="327"/>
        <v>-0.71873767130721644</v>
      </c>
      <c r="Z390" t="str">
        <f t="shared" si="313"/>
        <v>0,943094448278137+1,13412726181529i</v>
      </c>
      <c r="AA390" s="4">
        <f t="shared" si="328"/>
        <v>1.4750158590217568</v>
      </c>
      <c r="AB390" s="4">
        <f t="shared" si="329"/>
        <v>0.87710573878689224</v>
      </c>
      <c r="AC390" s="47" t="str">
        <f t="shared" si="330"/>
        <v>-0,236626284248109-0,0310309054593934i</v>
      </c>
      <c r="AD390" s="20">
        <f t="shared" si="331"/>
        <v>-12.444687882071435</v>
      </c>
      <c r="AE390" s="43">
        <f t="shared" si="332"/>
        <v>-172.52892877460766</v>
      </c>
      <c r="AF390" t="str">
        <f t="shared" si="314"/>
        <v>77,9756878975879</v>
      </c>
      <c r="AG390" t="str">
        <f t="shared" si="315"/>
        <v>1+125,691512654357i</v>
      </c>
      <c r="AH390">
        <f t="shared" si="333"/>
        <v>125.69549058474766</v>
      </c>
      <c r="AI390">
        <f t="shared" si="334"/>
        <v>1.5628405079775209</v>
      </c>
      <c r="AJ390" t="str">
        <f t="shared" si="316"/>
        <v>1+0,148385813550283i</v>
      </c>
      <c r="AK390">
        <f t="shared" si="335"/>
        <v>1.0109492319908944</v>
      </c>
      <c r="AL390">
        <f t="shared" si="336"/>
        <v>0.14731090855067119</v>
      </c>
      <c r="AM390" t="str">
        <f t="shared" si="317"/>
        <v>1-0,369578371582476i</v>
      </c>
      <c r="AN390">
        <f t="shared" si="337"/>
        <v>1.0661088934726859</v>
      </c>
      <c r="AO390">
        <f t="shared" si="338"/>
        <v>-0.35400901028281784</v>
      </c>
      <c r="AP390" s="41" t="str">
        <f t="shared" si="339"/>
        <v>-0,13200729577436-0,655445183096922i</v>
      </c>
      <c r="AQ390">
        <f t="shared" si="340"/>
        <v>-3.4965913931058399</v>
      </c>
      <c r="AR390" s="43">
        <f t="shared" si="341"/>
        <v>-101.38709402181131</v>
      </c>
      <c r="AS390" t="str">
        <f t="shared" si="318"/>
        <v>-0,0000166666666666667</v>
      </c>
      <c r="AT390" t="str">
        <f t="shared" si="319"/>
        <v>0,00225777258973063i</v>
      </c>
      <c r="AU390">
        <f t="shared" si="342"/>
        <v>2.2577725897306301E-3</v>
      </c>
      <c r="AV390">
        <f t="shared" si="343"/>
        <v>1.5707963267948966</v>
      </c>
      <c r="AW390" t="str">
        <f t="shared" si="320"/>
        <v>1+0,845003787542249i</v>
      </c>
      <c r="AX390">
        <f t="shared" si="344"/>
        <v>1.3092102203086968</v>
      </c>
      <c r="AY390">
        <f t="shared" si="345"/>
        <v>0.70158634475094128</v>
      </c>
      <c r="AZ390" t="str">
        <f t="shared" si="321"/>
        <v>1+123,100870921314i</v>
      </c>
      <c r="BA390">
        <f t="shared" si="346"/>
        <v>123.10493256399604</v>
      </c>
      <c r="BB390">
        <f t="shared" si="347"/>
        <v>1.562673086100177</v>
      </c>
      <c r="BC390" s="41" t="str">
        <f t="shared" si="348"/>
        <v>-0,526525597735734+0,452298031050976i</v>
      </c>
      <c r="BD390">
        <f t="shared" si="349"/>
        <v>-3.1713075797802555</v>
      </c>
      <c r="BE390" s="43">
        <f t="shared" si="350"/>
        <v>139.33663607398441</v>
      </c>
      <c r="BF390" s="41" t="str">
        <f t="shared" si="351"/>
        <v>0,138625013194734-0,0906870364150401i</v>
      </c>
      <c r="BG390" s="20">
        <f t="shared" si="352"/>
        <v>-15.615995461851689</v>
      </c>
      <c r="BH390" s="43">
        <f t="shared" si="353"/>
        <v>-33.192292700623256</v>
      </c>
      <c r="BI390" s="41" t="str">
        <f t="shared" si="357"/>
        <v>0,365961786089657+0,285402026850008i</v>
      </c>
      <c r="BJ390" s="20">
        <f t="shared" si="354"/>
        <v>-6.6678989728860927</v>
      </c>
      <c r="BK390" s="43">
        <f t="shared" si="358"/>
        <v>37.949542052173129</v>
      </c>
      <c r="BL390">
        <f t="shared" si="355"/>
        <v>-15.615995461851689</v>
      </c>
      <c r="BM390" s="43">
        <f t="shared" si="356"/>
        <v>-33.192292700623256</v>
      </c>
    </row>
    <row r="391" spans="14:65" x14ac:dyDescent="0.25">
      <c r="N391" s="9">
        <v>73</v>
      </c>
      <c r="O391" s="34">
        <f t="shared" si="359"/>
        <v>53703.179637025423</v>
      </c>
      <c r="P391" s="33" t="str">
        <f t="shared" si="309"/>
        <v>32,2315671197498</v>
      </c>
      <c r="Q391" s="4" t="str">
        <f t="shared" si="310"/>
        <v>1+125,848565318462i</v>
      </c>
      <c r="R391" s="4">
        <f t="shared" si="322"/>
        <v>125.8525382847529</v>
      </c>
      <c r="S391" s="4">
        <f t="shared" si="323"/>
        <v>1.5628504360201054</v>
      </c>
      <c r="T391" s="4" t="str">
        <f t="shared" si="311"/>
        <v>1+0,151842163159883i</v>
      </c>
      <c r="U391" s="4">
        <f t="shared" si="324"/>
        <v>1.0114623287661644</v>
      </c>
      <c r="V391" s="4">
        <f t="shared" si="325"/>
        <v>0.15069108547683852</v>
      </c>
      <c r="W391" t="str">
        <f t="shared" si="312"/>
        <v>1-0,895214567382529i</v>
      </c>
      <c r="X391" s="4">
        <f t="shared" si="326"/>
        <v>1.3421658323969838</v>
      </c>
      <c r="Y391" s="4">
        <f t="shared" si="327"/>
        <v>-0.73016491644449621</v>
      </c>
      <c r="Z391" t="str">
        <f t="shared" si="313"/>
        <v>0,94041257224945+1,16054447937015i</v>
      </c>
      <c r="AA391" s="4">
        <f t="shared" si="328"/>
        <v>1.4937333412096552</v>
      </c>
      <c r="AB391" s="4">
        <f t="shared" si="329"/>
        <v>0.88979421479156773</v>
      </c>
      <c r="AC391" s="47" t="str">
        <f t="shared" si="330"/>
        <v>-0,231363381143809-0,0254299851495221i</v>
      </c>
      <c r="AD391" s="20">
        <f t="shared" si="331"/>
        <v>-12.66195482282952</v>
      </c>
      <c r="AE391" s="43">
        <f t="shared" si="332"/>
        <v>-173.72759198957041</v>
      </c>
      <c r="AF391" t="str">
        <f t="shared" si="314"/>
        <v>77,9756878975879</v>
      </c>
      <c r="AG391" t="str">
        <f t="shared" si="315"/>
        <v>1+128,619244088371i</v>
      </c>
      <c r="AH391">
        <f t="shared" si="333"/>
        <v>128.62313147277968</v>
      </c>
      <c r="AI391">
        <f t="shared" si="334"/>
        <v>1.5630215971407193</v>
      </c>
      <c r="AJ391" t="str">
        <f t="shared" si="316"/>
        <v>1+0,151842163159883i</v>
      </c>
      <c r="AK391">
        <f t="shared" si="335"/>
        <v>1.0114623287661644</v>
      </c>
      <c r="AL391">
        <f t="shared" si="336"/>
        <v>0.15069108547683852</v>
      </c>
      <c r="AM391" t="str">
        <f t="shared" si="317"/>
        <v>1-0,378186957738881i</v>
      </c>
      <c r="AN391">
        <f t="shared" si="337"/>
        <v>1.0691236481360751</v>
      </c>
      <c r="AO391">
        <f t="shared" si="338"/>
        <v>-0.36156178371964481</v>
      </c>
      <c r="AP391" s="41" t="str">
        <f t="shared" si="339"/>
        <v>-0,132229800749136-0,642094041025864i</v>
      </c>
      <c r="AQ391">
        <f t="shared" si="340"/>
        <v>-3.667644313885543</v>
      </c>
      <c r="AR391" s="43">
        <f t="shared" si="341"/>
        <v>-101.63654183625002</v>
      </c>
      <c r="AS391" t="str">
        <f t="shared" si="318"/>
        <v>-0,0000166666666666667</v>
      </c>
      <c r="AT391" t="str">
        <f t="shared" si="319"/>
        <v>0,00231036286923493i</v>
      </c>
      <c r="AU391">
        <f t="shared" si="342"/>
        <v>2.31036286923493E-3</v>
      </c>
      <c r="AV391">
        <f t="shared" si="343"/>
        <v>1.5707963267948966</v>
      </c>
      <c r="AW391" t="str">
        <f t="shared" si="320"/>
        <v>1+0,86468645424268i</v>
      </c>
      <c r="AX391">
        <f t="shared" si="344"/>
        <v>1.3219994947619225</v>
      </c>
      <c r="AY391">
        <f t="shared" si="345"/>
        <v>0.71295875776354212</v>
      </c>
      <c r="AZ391" t="str">
        <f t="shared" si="321"/>
        <v>1+125,968258557439i</v>
      </c>
      <c r="BA391">
        <f t="shared" si="346"/>
        <v>125.9722277487931</v>
      </c>
      <c r="BB391">
        <f t="shared" si="347"/>
        <v>1.5628579857746223</v>
      </c>
      <c r="BC391" s="41" t="str">
        <f t="shared" si="348"/>
        <v>-0,516387457769516+0,453727113888714i</v>
      </c>
      <c r="BD391">
        <f t="shared" si="349"/>
        <v>-3.2557585219873699</v>
      </c>
      <c r="BE391" s="43">
        <f t="shared" si="350"/>
        <v>138.69563877646166</v>
      </c>
      <c r="BF391" s="41" t="str">
        <f t="shared" si="351"/>
        <v>0,131011421977937-0,0918441138034367i</v>
      </c>
      <c r="BG391" s="20">
        <f t="shared" si="352"/>
        <v>-15.917713344816875</v>
      </c>
      <c r="BH391" s="43">
        <f t="shared" si="353"/>
        <v>-35.031953213108686</v>
      </c>
      <c r="BI391" s="41" t="str">
        <f t="shared" si="357"/>
        <v>0,359617286730023+0,271573063630316i</v>
      </c>
      <c r="BJ391" s="20">
        <f t="shared" si="354"/>
        <v>-6.9234028358729098</v>
      </c>
      <c r="BK391" s="43">
        <f t="shared" si="358"/>
        <v>37.059096940211624</v>
      </c>
      <c r="BL391">
        <f t="shared" si="355"/>
        <v>-15.917713344816875</v>
      </c>
      <c r="BM391" s="43">
        <f t="shared" si="356"/>
        <v>-35.031953213108686</v>
      </c>
    </row>
    <row r="392" spans="14:65" x14ac:dyDescent="0.25">
      <c r="N392" s="9">
        <v>74</v>
      </c>
      <c r="O392" s="34">
        <f t="shared" si="359"/>
        <v>54954.087385762505</v>
      </c>
      <c r="P392" s="33" t="str">
        <f t="shared" si="309"/>
        <v>32,2315671197498</v>
      </c>
      <c r="Q392" s="4" t="str">
        <f t="shared" si="310"/>
        <v>1+128,779954978969i</v>
      </c>
      <c r="R392" s="4">
        <f t="shared" si="322"/>
        <v>128.78383751226426</v>
      </c>
      <c r="S392" s="4">
        <f t="shared" si="323"/>
        <v>1.5630312992210678</v>
      </c>
      <c r="T392" s="4" t="str">
        <f t="shared" si="311"/>
        <v>1+0,155379021494259i</v>
      </c>
      <c r="U392" s="4">
        <f t="shared" si="324"/>
        <v>1.0119993282213746</v>
      </c>
      <c r="V392" s="4">
        <f t="shared" si="325"/>
        <v>0.15414640801114329</v>
      </c>
      <c r="W392" t="str">
        <f t="shared" si="312"/>
        <v>1-0,916066793390187i</v>
      </c>
      <c r="X392" s="4">
        <f t="shared" si="326"/>
        <v>1.3561631059545085</v>
      </c>
      <c r="Y392" s="4">
        <f t="shared" si="327"/>
        <v>-0.74162120171252921</v>
      </c>
      <c r="Z392" t="str">
        <f t="shared" si="313"/>
        <v>0,937604303297479+1,18757703296959i</v>
      </c>
      <c r="AA392" s="4">
        <f t="shared" si="328"/>
        <v>1.5130898977915375</v>
      </c>
      <c r="AB392" s="4">
        <f t="shared" si="329"/>
        <v>0.90248434960806845</v>
      </c>
      <c r="AC392" s="47" t="str">
        <f t="shared" si="330"/>
        <v>-0,2261208244016-0,0200873969165797i</v>
      </c>
      <c r="AD392" s="20">
        <f t="shared" si="331"/>
        <v>-12.879050450614022</v>
      </c>
      <c r="AE392" s="43">
        <f t="shared" si="332"/>
        <v>-174.9234672507763</v>
      </c>
      <c r="AF392" t="str">
        <f t="shared" si="314"/>
        <v>77,9756878975879</v>
      </c>
      <c r="AG392" t="str">
        <f t="shared" si="315"/>
        <v>1+131,615171148078i</v>
      </c>
      <c r="AH392">
        <f t="shared" si="333"/>
        <v>131.61897004739802</v>
      </c>
      <c r="AI392">
        <f t="shared" si="334"/>
        <v>1.5631985647040461</v>
      </c>
      <c r="AJ392" t="str">
        <f t="shared" si="316"/>
        <v>1+0,155379021494259i</v>
      </c>
      <c r="AK392">
        <f t="shared" si="335"/>
        <v>1.0119993282213746</v>
      </c>
      <c r="AL392">
        <f t="shared" si="336"/>
        <v>0.15414640801114329</v>
      </c>
      <c r="AM392" t="str">
        <f t="shared" si="317"/>
        <v>1-0,386996063626174i</v>
      </c>
      <c r="AN392">
        <f t="shared" si="337"/>
        <v>1.0722713990693558</v>
      </c>
      <c r="AO392">
        <f t="shared" si="338"/>
        <v>-0.36924606840984964</v>
      </c>
      <c r="AP392" s="41" t="str">
        <f t="shared" si="339"/>
        <v>-0,132442292533799-0,629083189960954i</v>
      </c>
      <c r="AQ392">
        <f t="shared" si="340"/>
        <v>-3.8374865383155718</v>
      </c>
      <c r="AR392" s="43">
        <f t="shared" si="341"/>
        <v>-101.88898301399296</v>
      </c>
      <c r="AS392" t="str">
        <f t="shared" si="318"/>
        <v>-0,0000166666666666667</v>
      </c>
      <c r="AT392" t="str">
        <f t="shared" si="319"/>
        <v>0,00236417813371375i</v>
      </c>
      <c r="AU392">
        <f t="shared" si="342"/>
        <v>2.3641781337137499E-3</v>
      </c>
      <c r="AV392">
        <f t="shared" si="343"/>
        <v>1.5707963267948966</v>
      </c>
      <c r="AW392" t="str">
        <f t="shared" si="320"/>
        <v>1+0,884827589146626i</v>
      </c>
      <c r="AX392">
        <f t="shared" si="344"/>
        <v>1.3352602227712134</v>
      </c>
      <c r="AY392">
        <f t="shared" si="345"/>
        <v>0.72436903407371878</v>
      </c>
      <c r="AZ392" t="str">
        <f t="shared" si="321"/>
        <v>1+128,902436231637i</v>
      </c>
      <c r="BA392">
        <f t="shared" si="346"/>
        <v>128.9063150759157</v>
      </c>
      <c r="BB392">
        <f t="shared" si="347"/>
        <v>1.5630386771431359</v>
      </c>
      <c r="BC392" s="41" t="str">
        <f t="shared" si="348"/>
        <v>-0,506181700536789+0,454933199950459i</v>
      </c>
      <c r="BD392">
        <f t="shared" si="349"/>
        <v>-3.3424632883249012</v>
      </c>
      <c r="BE392" s="43">
        <f t="shared" si="350"/>
        <v>138.05223095362069</v>
      </c>
      <c r="BF392" s="41" t="str">
        <f t="shared" si="351"/>
        <v>0,123596647180317-0,092701997489864i</v>
      </c>
      <c r="BG392" s="20">
        <f t="shared" si="352"/>
        <v>-16.221513738938928</v>
      </c>
      <c r="BH392" s="43">
        <f t="shared" si="353"/>
        <v>-36.871236297155647</v>
      </c>
      <c r="BI392" s="41" t="str">
        <f t="shared" si="357"/>
        <v>0,353230693501729+0,258178002922368i</v>
      </c>
      <c r="BJ392" s="20">
        <f t="shared" si="354"/>
        <v>-7.1799498266404607</v>
      </c>
      <c r="BK392" s="43">
        <f t="shared" si="358"/>
        <v>36.163247939627752</v>
      </c>
      <c r="BL392">
        <f t="shared" si="355"/>
        <v>-16.221513738938928</v>
      </c>
      <c r="BM392" s="43">
        <f t="shared" si="356"/>
        <v>-36.871236297155647</v>
      </c>
    </row>
    <row r="393" spans="14:65" x14ac:dyDescent="0.25">
      <c r="N393" s="9">
        <v>75</v>
      </c>
      <c r="O393" s="34">
        <f t="shared" si="359"/>
        <v>56234.132519034953</v>
      </c>
      <c r="P393" s="33" t="str">
        <f t="shared" si="309"/>
        <v>32,2315671197498</v>
      </c>
      <c r="Q393" s="4" t="str">
        <f t="shared" si="310"/>
        <v>1+131,77962547621i</v>
      </c>
      <c r="R393" s="4">
        <f t="shared" si="322"/>
        <v>131.7834196348318</v>
      </c>
      <c r="S393" s="4">
        <f t="shared" si="323"/>
        <v>1.5632080459638447</v>
      </c>
      <c r="T393" s="4" t="str">
        <f t="shared" si="311"/>
        <v>1+0,158998263842516i</v>
      </c>
      <c r="U393" s="4">
        <f t="shared" si="324"/>
        <v>1.0125613304412402</v>
      </c>
      <c r="V393" s="4">
        <f t="shared" si="325"/>
        <v>0.15767837800966286</v>
      </c>
      <c r="W393" t="str">
        <f t="shared" si="312"/>
        <v>1-0,937404730137279i</v>
      </c>
      <c r="X393" s="4">
        <f t="shared" si="326"/>
        <v>1.3706668552510288</v>
      </c>
      <c r="Y393" s="4">
        <f t="shared" si="327"/>
        <v>-0.75310057359369575</v>
      </c>
      <c r="Z393" t="str">
        <f t="shared" si="313"/>
        <v>0,934663684707265+1,21523925563135i</v>
      </c>
      <c r="AA393" s="4">
        <f t="shared" si="328"/>
        <v>1.5331022966318979</v>
      </c>
      <c r="AB393" s="4">
        <f t="shared" si="329"/>
        <v>0.91517088042449646</v>
      </c>
      <c r="AC393" s="47" t="str">
        <f t="shared" si="330"/>
        <v>-0,220904242329573-0,0149984200091873i</v>
      </c>
      <c r="AD393" s="20">
        <f t="shared" si="331"/>
        <v>-13.095944731903526</v>
      </c>
      <c r="AE393" s="43">
        <f t="shared" si="332"/>
        <v>-176.11583135159421</v>
      </c>
      <c r="AF393" t="str">
        <f t="shared" si="314"/>
        <v>77,9756878975879</v>
      </c>
      <c r="AG393" t="str">
        <f t="shared" si="315"/>
        <v>1+134,68088231366i</v>
      </c>
      <c r="AH393">
        <f t="shared" si="333"/>
        <v>134.68459474188552</v>
      </c>
      <c r="AI393">
        <f t="shared" si="334"/>
        <v>1.5633715044536827</v>
      </c>
      <c r="AJ393" t="str">
        <f t="shared" si="316"/>
        <v>1+0,158998263842516i</v>
      </c>
      <c r="AK393">
        <f t="shared" si="335"/>
        <v>1.0125613304412402</v>
      </c>
      <c r="AL393">
        <f t="shared" si="336"/>
        <v>0.15767837800966286</v>
      </c>
      <c r="AM393" t="str">
        <f t="shared" si="317"/>
        <v>1-0,3960103599489i</v>
      </c>
      <c r="AN393">
        <f t="shared" si="337"/>
        <v>1.0755576252283545</v>
      </c>
      <c r="AO393">
        <f t="shared" si="338"/>
        <v>-0.37706230770247995</v>
      </c>
      <c r="AP393" s="41" t="str">
        <f t="shared" si="339"/>
        <v>-0,132645221692026-0,616405741771431i</v>
      </c>
      <c r="AQ393">
        <f t="shared" si="340"/>
        <v>-4.0060737555554802</v>
      </c>
      <c r="AR393" s="43">
        <f t="shared" si="341"/>
        <v>-102.1443622806072</v>
      </c>
      <c r="AS393" t="str">
        <f t="shared" si="318"/>
        <v>-0,0000166666666666667</v>
      </c>
      <c r="AT393" t="str">
        <f t="shared" si="319"/>
        <v>0,00241924691673268i</v>
      </c>
      <c r="AU393">
        <f t="shared" si="342"/>
        <v>2.4192469167326801E-3</v>
      </c>
      <c r="AV393">
        <f t="shared" si="343"/>
        <v>1.5707963267948966</v>
      </c>
      <c r="AW393" t="str">
        <f t="shared" si="320"/>
        <v>1+0,905437871350416i</v>
      </c>
      <c r="AX393">
        <f t="shared" si="344"/>
        <v>1.3490062041649669</v>
      </c>
      <c r="AY393">
        <f t="shared" si="345"/>
        <v>0.73581134003807891</v>
      </c>
      <c r="AZ393" t="str">
        <f t="shared" si="321"/>
        <v>1+131,904959683751i</v>
      </c>
      <c r="BA393">
        <f t="shared" si="346"/>
        <v>131.90875023732116</v>
      </c>
      <c r="BB393">
        <f t="shared" si="347"/>
        <v>1.56321525596345</v>
      </c>
      <c r="BC393" s="41" t="str">
        <f t="shared" si="348"/>
        <v>-0,495918568464058+0,455912649193678i</v>
      </c>
      <c r="BD393">
        <f t="shared" si="349"/>
        <v>-3.4314357595060536</v>
      </c>
      <c r="BE393" s="43">
        <f t="shared" si="350"/>
        <v>137.40675233512087</v>
      </c>
      <c r="BF393" s="41" t="str">
        <f t="shared" si="351"/>
        <v>0,116388485023827-0,093275043358419i</v>
      </c>
      <c r="BG393" s="20">
        <f t="shared" si="352"/>
        <v>-16.527380491409591</v>
      </c>
      <c r="BH393" s="43">
        <f t="shared" si="353"/>
        <v>-38.709079016473417</v>
      </c>
      <c r="BI393" s="41" t="str">
        <f t="shared" si="357"/>
        <v>0,346808403164314+0,24521241862782i</v>
      </c>
      <c r="BJ393" s="20">
        <f t="shared" si="354"/>
        <v>-7.4375095150615387</v>
      </c>
      <c r="BK393" s="43">
        <f t="shared" si="358"/>
        <v>35.262390054513737</v>
      </c>
      <c r="BL393">
        <f t="shared" si="355"/>
        <v>-16.527380491409591</v>
      </c>
      <c r="BM393" s="43">
        <f t="shared" si="356"/>
        <v>-38.709079016473417</v>
      </c>
    </row>
    <row r="394" spans="14:65" x14ac:dyDescent="0.25">
      <c r="N394" s="9">
        <v>76</v>
      </c>
      <c r="O394" s="34">
        <f t="shared" si="359"/>
        <v>57543.993733715732</v>
      </c>
      <c r="P394" s="33" t="str">
        <f t="shared" si="309"/>
        <v>32,2315671197498</v>
      </c>
      <c r="Q394" s="4" t="str">
        <f t="shared" si="310"/>
        <v>1+134,849167275188i</v>
      </c>
      <c r="R394" s="4">
        <f t="shared" si="322"/>
        <v>134.85287507061773</v>
      </c>
      <c r="S394" s="4">
        <f t="shared" si="323"/>
        <v>1.5633807699177016</v>
      </c>
      <c r="T394" s="4" t="str">
        <f t="shared" si="311"/>
        <v>1+0,162701809174853i</v>
      </c>
      <c r="U394" s="4">
        <f t="shared" si="324"/>
        <v>1.0131494848781053</v>
      </c>
      <c r="V394" s="4">
        <f t="shared" si="325"/>
        <v>0.1612885155038469</v>
      </c>
      <c r="W394" t="str">
        <f t="shared" si="312"/>
        <v>1-0,95923969128031i</v>
      </c>
      <c r="X394" s="4">
        <f t="shared" si="326"/>
        <v>1.3856914466530939</v>
      </c>
      <c r="Y394" s="4">
        <f t="shared" si="327"/>
        <v>-0.76459701798166435</v>
      </c>
      <c r="Z394" t="str">
        <f t="shared" si="313"/>
        <v>0,931584479032522+1,24354581423204i</v>
      </c>
      <c r="AA394" s="4">
        <f t="shared" si="328"/>
        <v>1.5537875767518292</v>
      </c>
      <c r="AB394" s="4">
        <f t="shared" si="329"/>
        <v>0.92784864330244987</v>
      </c>
      <c r="AC394" s="47" t="str">
        <f t="shared" si="330"/>
        <v>-0,215719128634634-0,0101581053471386i</v>
      </c>
      <c r="AD394" s="20">
        <f t="shared" si="331"/>
        <v>-13.312607378216574</v>
      </c>
      <c r="AE394" s="43">
        <f t="shared" si="332"/>
        <v>-177.30396211270431</v>
      </c>
      <c r="AF394" t="str">
        <f t="shared" si="314"/>
        <v>77,9756878975879</v>
      </c>
      <c r="AG394" t="str">
        <f t="shared" si="315"/>
        <v>1+137,818003065757i</v>
      </c>
      <c r="AH394">
        <f t="shared" si="333"/>
        <v>137.82163099104949</v>
      </c>
      <c r="AI394">
        <f t="shared" si="334"/>
        <v>1.5635405080431715</v>
      </c>
      <c r="AJ394" t="str">
        <f t="shared" si="316"/>
        <v>1+0,162701809174853i</v>
      </c>
      <c r="AK394">
        <f t="shared" si="335"/>
        <v>1.0131494848781053</v>
      </c>
      <c r="AL394">
        <f t="shared" si="336"/>
        <v>0.1612885155038469</v>
      </c>
      <c r="AM394" t="str">
        <f t="shared" si="317"/>
        <v>1-0,405234626206289i</v>
      </c>
      <c r="AN394">
        <f t="shared" si="337"/>
        <v>1.0789879991346294</v>
      </c>
      <c r="AO394">
        <f t="shared" si="338"/>
        <v>-0.38501082466663289</v>
      </c>
      <c r="AP394" s="41" t="str">
        <f t="shared" si="339"/>
        <v>-0,132839018517947-0,604054984407477i</v>
      </c>
      <c r="AQ394">
        <f t="shared" si="340"/>
        <v>-4.1733605602998374</v>
      </c>
      <c r="AR394" s="43">
        <f t="shared" si="341"/>
        <v>-102.40261630656289</v>
      </c>
      <c r="AS394" t="str">
        <f t="shared" si="318"/>
        <v>-0,0000166666666666667</v>
      </c>
      <c r="AT394" t="str">
        <f t="shared" si="319"/>
        <v>0,00247559841648937i</v>
      </c>
      <c r="AU394">
        <f t="shared" si="342"/>
        <v>2.4755984164893702E-3</v>
      </c>
      <c r="AV394">
        <f t="shared" si="343"/>
        <v>1.5707963267948966</v>
      </c>
      <c r="AW394" t="str">
        <f t="shared" si="320"/>
        <v>1+0,926528228698484i</v>
      </c>
      <c r="AX394">
        <f t="shared" si="344"/>
        <v>1.3632514656420327</v>
      </c>
      <c r="AY394">
        <f t="shared" si="345"/>
        <v>0.74727975868413243</v>
      </c>
      <c r="AZ394" t="str">
        <f t="shared" si="321"/>
        <v>1+134,977420891458i</v>
      </c>
      <c r="BA394">
        <f t="shared" si="346"/>
        <v>134.98112516389025</v>
      </c>
      <c r="BB394">
        <f t="shared" si="347"/>
        <v>1.5633878158159218</v>
      </c>
      <c r="BC394" s="41" t="str">
        <f t="shared" si="348"/>
        <v>-0,485608541658718+0,456662400893438i</v>
      </c>
      <c r="BD394">
        <f t="shared" si="349"/>
        <v>-3.5226875181394099</v>
      </c>
      <c r="BE394" s="43">
        <f t="shared" si="350"/>
        <v>136.75954730027294</v>
      </c>
      <c r="BF394" s="41" t="str">
        <f t="shared" si="351"/>
        <v>0,109393876240507-0,0935779524772928i</v>
      </c>
      <c r="BG394" s="20">
        <f t="shared" si="352"/>
        <v>-16.835294896355972</v>
      </c>
      <c r="BH394" s="43">
        <f t="shared" si="353"/>
        <v>-40.544414812431313</v>
      </c>
      <c r="BI394" s="41" t="str">
        <f t="shared" si="357"/>
        <v>0,340356961509042+0,232671674931061i</v>
      </c>
      <c r="BJ394" s="20">
        <f t="shared" si="354"/>
        <v>-7.6960480784392518</v>
      </c>
      <c r="BK394" s="43">
        <f t="shared" si="358"/>
        <v>34.356930993710094</v>
      </c>
      <c r="BL394">
        <f t="shared" si="355"/>
        <v>-16.835294896355972</v>
      </c>
      <c r="BM394" s="43">
        <f t="shared" si="356"/>
        <v>-40.544414812431313</v>
      </c>
    </row>
    <row r="395" spans="14:65" x14ac:dyDescent="0.25">
      <c r="N395" s="9">
        <v>77</v>
      </c>
      <c r="O395" s="34">
        <f t="shared" si="359"/>
        <v>58884.365535558936</v>
      </c>
      <c r="P395" s="33" t="str">
        <f t="shared" si="309"/>
        <v>32,2315671197498</v>
      </c>
      <c r="Q395" s="4" t="str">
        <f t="shared" si="310"/>
        <v>1+137,990207887595i</v>
      </c>
      <c r="R395" s="4">
        <f t="shared" si="322"/>
        <v>137.99383128553859</v>
      </c>
      <c r="S395" s="4">
        <f t="shared" si="323"/>
        <v>1.5635495626219178</v>
      </c>
      <c r="T395" s="4" t="str">
        <f t="shared" si="311"/>
        <v>1+0,166491621160027i</v>
      </c>
      <c r="U395" s="4">
        <f t="shared" si="324"/>
        <v>1.0137649924496772</v>
      </c>
      <c r="V395" s="4">
        <f t="shared" si="325"/>
        <v>0.16497835803462826</v>
      </c>
      <c r="W395" t="str">
        <f t="shared" si="312"/>
        <v>1-0,981583254004695i</v>
      </c>
      <c r="X395" s="4">
        <f t="shared" si="326"/>
        <v>1.40125147084399</v>
      </c>
      <c r="Y395" s="4">
        <f t="shared" si="327"/>
        <v>-0.77610447577631336</v>
      </c>
      <c r="Z395" t="str">
        <f t="shared" si="313"/>
        <v>0,928360154865179+1,27251171728371i</v>
      </c>
      <c r="AA395" s="4">
        <f t="shared" si="328"/>
        <v>1.5751630543425135</v>
      </c>
      <c r="AB395" s="4">
        <f t="shared" si="329"/>
        <v>0.94051258785184189</v>
      </c>
      <c r="AC395" s="47" t="str">
        <f t="shared" si="330"/>
        <v>-0,2105708221988-0,00556128562515283i</v>
      </c>
      <c r="AD395" s="20">
        <f t="shared" si="331"/>
        <v>-13.529007925805141</v>
      </c>
      <c r="AE395" s="43">
        <f t="shared" si="332"/>
        <v>-178.48714015741274</v>
      </c>
      <c r="AF395" t="str">
        <f t="shared" si="314"/>
        <v>77,9756878975879</v>
      </c>
      <c r="AG395" t="str">
        <f t="shared" si="315"/>
        <v>1+141,028196747317i</v>
      </c>
      <c r="AH395">
        <f t="shared" si="333"/>
        <v>141.03174209304782</v>
      </c>
      <c r="AI395">
        <f t="shared" si="334"/>
        <v>1.5637056650418137</v>
      </c>
      <c r="AJ395" t="str">
        <f t="shared" si="316"/>
        <v>1+0,166491621160027i</v>
      </c>
      <c r="AK395">
        <f t="shared" si="335"/>
        <v>1.0137649924496772</v>
      </c>
      <c r="AL395">
        <f t="shared" si="336"/>
        <v>0.16497835803462826</v>
      </c>
      <c r="AM395" t="str">
        <f t="shared" si="317"/>
        <v>1-0,414673753226406i</v>
      </c>
      <c r="AN395">
        <f t="shared" si="337"/>
        <v>1.0825683911951587</v>
      </c>
      <c r="AO395">
        <f t="shared" si="338"/>
        <v>-0.39309181524314524</v>
      </c>
      <c r="AP395" s="41" t="str">
        <f t="shared" si="339"/>
        <v>-0,133024093947618-0,592024378387685i</v>
      </c>
      <c r="AQ395">
        <f t="shared" si="340"/>
        <v>-4.3393004674397622</v>
      </c>
      <c r="AR395" s="43">
        <f t="shared" si="341"/>
        <v>-102.66367335577965</v>
      </c>
      <c r="AS395" t="str">
        <f t="shared" si="318"/>
        <v>-0,0000166666666666667</v>
      </c>
      <c r="AT395" t="str">
        <f t="shared" si="319"/>
        <v>0,0025332625112949i</v>
      </c>
      <c r="AU395">
        <f t="shared" si="342"/>
        <v>2.5332625112949002E-3</v>
      </c>
      <c r="AV395">
        <f t="shared" si="343"/>
        <v>1.5707963267948966</v>
      </c>
      <c r="AW395" t="str">
        <f t="shared" si="320"/>
        <v>1+0,948109843577459i</v>
      </c>
      <c r="AX395">
        <f t="shared" si="344"/>
        <v>1.3780102595730097</v>
      </c>
      <c r="AY395">
        <f t="shared" si="345"/>
        <v>0.75876830468783285</v>
      </c>
      <c r="AZ395" t="str">
        <f t="shared" si="321"/>
        <v>1+138,121448914359i</v>
      </c>
      <c r="BA395">
        <f t="shared" si="346"/>
        <v>138.12506886949191</v>
      </c>
      <c r="BB395">
        <f t="shared" si="347"/>
        <v>1.5635564481529387</v>
      </c>
      <c r="BC395" s="41" t="str">
        <f t="shared" si="348"/>
        <v>-0,475262295988121+0,457179992402623i</v>
      </c>
      <c r="BD395">
        <f t="shared" si="349"/>
        <v>-3.6162278007191495</v>
      </c>
      <c r="BE395" s="43">
        <f t="shared" si="350"/>
        <v>136.11096402271957</v>
      </c>
      <c r="BF395" s="41" t="str">
        <f t="shared" si="351"/>
        <v>0,102618880946164-0,0936256975182056i</v>
      </c>
      <c r="BG395" s="20">
        <f t="shared" si="352"/>
        <v>-17.145235726524305</v>
      </c>
      <c r="BH395" s="43">
        <f t="shared" si="353"/>
        <v>-42.376176134693253</v>
      </c>
      <c r="BI395" s="41" t="str">
        <f t="shared" si="357"/>
        <v>0,333883037124734+0,220550911093133i</v>
      </c>
      <c r="BJ395" s="20">
        <f t="shared" si="354"/>
        <v>-7.9555282681589148</v>
      </c>
      <c r="BK395" s="43">
        <f t="shared" si="358"/>
        <v>33.447290666939836</v>
      </c>
      <c r="BL395">
        <f t="shared" si="355"/>
        <v>-17.145235726524305</v>
      </c>
      <c r="BM395" s="43">
        <f t="shared" si="356"/>
        <v>-42.376176134693253</v>
      </c>
    </row>
    <row r="396" spans="14:65" x14ac:dyDescent="0.25">
      <c r="N396" s="9">
        <v>78</v>
      </c>
      <c r="O396" s="34">
        <f t="shared" si="359"/>
        <v>60255.95860743591</v>
      </c>
      <c r="P396" s="33" t="str">
        <f t="shared" si="309"/>
        <v>32,2315671197498</v>
      </c>
      <c r="Q396" s="4" t="str">
        <f t="shared" si="310"/>
        <v>1+141,204412734741i</v>
      </c>
      <c r="R396" s="4">
        <f t="shared" si="322"/>
        <v>141.20795365617013</v>
      </c>
      <c r="S396" s="4">
        <f t="shared" si="323"/>
        <v>1.5637145135341246</v>
      </c>
      <c r="T396" s="4" t="str">
        <f t="shared" si="311"/>
        <v>1+0,170369709206519i</v>
      </c>
      <c r="U396" s="4">
        <f t="shared" si="324"/>
        <v>1.0144091077149859</v>
      </c>
      <c r="V396" s="4">
        <f t="shared" si="325"/>
        <v>0.16874945990603699</v>
      </c>
      <c r="W396" t="str">
        <f t="shared" si="312"/>
        <v>1-1,00444726516315i</v>
      </c>
      <c r="X396" s="4">
        <f t="shared" si="326"/>
        <v>1.4173617422851978</v>
      </c>
      <c r="Y396" s="4">
        <f t="shared" si="327"/>
        <v>-0.78761685876701837</v>
      </c>
      <c r="Z396" t="str">
        <f t="shared" si="313"/>
        <v>0,924983872981384+1,30215232289157i</v>
      </c>
      <c r="AA396" s="4">
        <f t="shared" si="328"/>
        <v>1.5972463295583286</v>
      </c>
      <c r="AB396" s="4">
        <f t="shared" si="329"/>
        <v>0.95315779129246636</v>
      </c>
      <c r="AC396" s="47" t="str">
        <f t="shared" si="330"/>
        <v>-0,205464488093079-0,00120258708787624i</v>
      </c>
      <c r="AD396" s="20">
        <f t="shared" si="331"/>
        <v>-13.745115813678389</v>
      </c>
      <c r="AE396" s="43">
        <f t="shared" si="332"/>
        <v>-179.66465067290133</v>
      </c>
      <c r="AF396" t="str">
        <f t="shared" si="314"/>
        <v>77,9756878975879</v>
      </c>
      <c r="AG396" t="str">
        <f t="shared" si="315"/>
        <v>1+144,313165445521i</v>
      </c>
      <c r="AH396">
        <f t="shared" si="333"/>
        <v>144.31663009129031</v>
      </c>
      <c r="AI396">
        <f t="shared" si="334"/>
        <v>1.5638670629819753</v>
      </c>
      <c r="AJ396" t="str">
        <f t="shared" si="316"/>
        <v>1+0,170369709206519i</v>
      </c>
      <c r="AK396">
        <f t="shared" si="335"/>
        <v>1.0144091077149859</v>
      </c>
      <c r="AL396">
        <f t="shared" si="336"/>
        <v>0.16874945990603699</v>
      </c>
      <c r="AM396" t="str">
        <f t="shared" si="317"/>
        <v>1-0,424332745759341i</v>
      </c>
      <c r="AN396">
        <f t="shared" si="337"/>
        <v>1.0863048739298105</v>
      </c>
      <c r="AO396">
        <f t="shared" si="338"/>
        <v>-0.40130534136884027</v>
      </c>
      <c r="AP396" s="41" t="str">
        <f t="shared" si="339"/>
        <v>-0,133200840429547-0,580307553374949i</v>
      </c>
      <c r="AQ396">
        <f t="shared" si="340"/>
        <v>-4.5038459305895726</v>
      </c>
      <c r="AR396" s="43">
        <f t="shared" si="341"/>
        <v>-102.92745293715021</v>
      </c>
      <c r="AS396" t="str">
        <f t="shared" si="318"/>
        <v>-0,0000166666666666667</v>
      </c>
      <c r="AT396" t="str">
        <f t="shared" si="319"/>
        <v>0,00259226977541562i</v>
      </c>
      <c r="AU396">
        <f t="shared" si="342"/>
        <v>2.5922697754156201E-3</v>
      </c>
      <c r="AV396">
        <f t="shared" si="343"/>
        <v>1.5707963267948966</v>
      </c>
      <c r="AW396" t="str">
        <f t="shared" si="320"/>
        <v>1+0,970194158845218i</v>
      </c>
      <c r="AX396">
        <f t="shared" si="344"/>
        <v>1.3932970630333577</v>
      </c>
      <c r="AY396">
        <f t="shared" si="345"/>
        <v>0.77027093978482697</v>
      </c>
      <c r="AZ396" t="str">
        <f t="shared" si="321"/>
        <v>1+141,338710757728i</v>
      </c>
      <c r="BA396">
        <f t="shared" si="346"/>
        <v>141.34224831470843</v>
      </c>
      <c r="BB396">
        <f t="shared" si="347"/>
        <v>1.5637212423472129</v>
      </c>
      <c r="BC396" s="41" t="str">
        <f t="shared" si="348"/>
        <v>-0,464890659433371+0,457463574267048i</v>
      </c>
      <c r="BD396">
        <f t="shared" si="349"/>
        <v>-3.7120634591006665</v>
      </c>
      <c r="BE396" s="43">
        <f t="shared" si="350"/>
        <v>135.46135359020289</v>
      </c>
      <c r="BF396" s="41" t="str">
        <f t="shared" si="351"/>
        <v>0,0960686611473188-0,0934334476037004i</v>
      </c>
      <c r="BG396" s="20">
        <f t="shared" si="352"/>
        <v>-17.457179272779054</v>
      </c>
      <c r="BH396" s="43">
        <f t="shared" si="353"/>
        <v>-44.203297082698434</v>
      </c>
      <c r="BI396" s="41" t="str">
        <f t="shared" si="357"/>
        <v>0,327393394085441+0,208845028604371i</v>
      </c>
      <c r="BJ396" s="20">
        <f t="shared" si="354"/>
        <v>-8.2159093896902426</v>
      </c>
      <c r="BK396" s="43">
        <f t="shared" si="358"/>
        <v>32.533900653052719</v>
      </c>
      <c r="BL396">
        <f t="shared" si="355"/>
        <v>-17.457179272779054</v>
      </c>
      <c r="BM396" s="43">
        <f t="shared" si="356"/>
        <v>-44.203297082698434</v>
      </c>
    </row>
    <row r="397" spans="14:65" x14ac:dyDescent="0.25">
      <c r="N397" s="9">
        <v>79</v>
      </c>
      <c r="O397" s="34">
        <f t="shared" si="359"/>
        <v>61659.500186148245</v>
      </c>
      <c r="P397" s="33" t="str">
        <f t="shared" si="309"/>
        <v>32,2315671197498</v>
      </c>
      <c r="Q397" s="4" t="str">
        <f t="shared" si="310"/>
        <v>1+144,493486030579i</v>
      </c>
      <c r="R397" s="4">
        <f t="shared" si="322"/>
        <v>144.49694635274869</v>
      </c>
      <c r="S397" s="4">
        <f t="shared" si="323"/>
        <v>1.5638757100775533</v>
      </c>
      <c r="T397" s="4" t="str">
        <f t="shared" si="311"/>
        <v>1+0,17433812952794i</v>
      </c>
      <c r="U397" s="4">
        <f t="shared" si="324"/>
        <v>1.0150831411304695</v>
      </c>
      <c r="V397" s="4">
        <f t="shared" si="325"/>
        <v>0.17260339135321587</v>
      </c>
      <c r="W397" t="str">
        <f t="shared" si="312"/>
        <v>1-1,02784384755701i</v>
      </c>
      <c r="X397" s="4">
        <f t="shared" si="326"/>
        <v>1.4340372990131038</v>
      </c>
      <c r="Y397" s="4">
        <f t="shared" si="327"/>
        <v>-0.79912806570327866</v>
      </c>
      <c r="Z397" t="str">
        <f t="shared" si="313"/>
        <v>0,921448471834595+1,33248334689705i</v>
      </c>
      <c r="AA397" s="4">
        <f t="shared" si="328"/>
        <v>1.6200552941193935</v>
      </c>
      <c r="AB397" s="4">
        <f t="shared" si="329"/>
        <v>0.96577947182542034</v>
      </c>
      <c r="AC397" s="47" t="str">
        <f t="shared" si="330"/>
        <v>-0,200405099974708+0,00292355717550194i</v>
      </c>
      <c r="AD397" s="20">
        <f t="shared" si="331"/>
        <v>-13.960900459192342</v>
      </c>
      <c r="AE397" s="43">
        <f t="shared" si="332"/>
        <v>179.16421485249418</v>
      </c>
      <c r="AF397" t="str">
        <f t="shared" si="314"/>
        <v>77,9756878975879</v>
      </c>
      <c r="AG397" t="str">
        <f t="shared" si="315"/>
        <v>1+147,674650894255i</v>
      </c>
      <c r="AH397">
        <f t="shared" si="333"/>
        <v>147.67803667688736</v>
      </c>
      <c r="AI397">
        <f t="shared" si="334"/>
        <v>1.564024787405327</v>
      </c>
      <c r="AJ397" t="str">
        <f t="shared" si="316"/>
        <v>1+0,17433812952794i</v>
      </c>
      <c r="AK397">
        <f t="shared" si="335"/>
        <v>1.0150831411304695</v>
      </c>
      <c r="AL397">
        <f t="shared" si="336"/>
        <v>0.17260339135321587</v>
      </c>
      <c r="AM397" t="str">
        <f t="shared" si="317"/>
        <v>1-0,434216725130784i</v>
      </c>
      <c r="AN397">
        <f t="shared" si="337"/>
        <v>1.0902037260912765</v>
      </c>
      <c r="AO397">
        <f t="shared" si="338"/>
        <v>-0.4096513241054387</v>
      </c>
      <c r="AP397" s="41" t="str">
        <f t="shared" si="339"/>
        <v>-0,133369632756097-0,568898304839125i</v>
      </c>
      <c r="AQ397">
        <f t="shared" si="340"/>
        <v>-4.6669483646602856</v>
      </c>
      <c r="AR397" s="43">
        <f t="shared" si="341"/>
        <v>-103.19386546117434</v>
      </c>
      <c r="AS397" t="str">
        <f t="shared" si="318"/>
        <v>-0,0000166666666666667</v>
      </c>
      <c r="AT397" t="str">
        <f t="shared" si="319"/>
        <v>0,00265265149528401i</v>
      </c>
      <c r="AU397">
        <f t="shared" si="342"/>
        <v>2.6526514952840102E-3</v>
      </c>
      <c r="AV397">
        <f t="shared" si="343"/>
        <v>1.5707963267948966</v>
      </c>
      <c r="AW397" t="str">
        <f t="shared" si="320"/>
        <v>1+0,99279288389803i</v>
      </c>
      <c r="AX397">
        <f t="shared" si="344"/>
        <v>1.4091265771102919</v>
      </c>
      <c r="AY397">
        <f t="shared" si="345"/>
        <v>0.78178158852000967</v>
      </c>
      <c r="AZ397" t="str">
        <f t="shared" si="321"/>
        <v>1+144,630912256379i</v>
      </c>
      <c r="BA397">
        <f t="shared" si="346"/>
        <v>144.63436929067862</v>
      </c>
      <c r="BB397">
        <f t="shared" si="347"/>
        <v>1.5638822857389845</v>
      </c>
      <c r="BC397" s="41" t="str">
        <f t="shared" si="348"/>
        <v>-0,454504567091389+0,457511921516731i</v>
      </c>
      <c r="BD397">
        <f t="shared" si="349"/>
        <v>-3.8101989318032019</v>
      </c>
      <c r="BE397" s="43">
        <f t="shared" si="350"/>
        <v>134.81106910488634</v>
      </c>
      <c r="BF397" s="41" t="str">
        <f t="shared" si="351"/>
        <v>0,0897474709458833-0,0930164924595997i</v>
      </c>
      <c r="BG397" s="20">
        <f t="shared" si="352"/>
        <v>-17.771099390995545</v>
      </c>
      <c r="BH397" s="43">
        <f t="shared" si="353"/>
        <v>-46.024716042619495</v>
      </c>
      <c r="BI397" s="41" t="str">
        <f t="shared" si="357"/>
        <v>0,320894863793506+0,197548680805709i</v>
      </c>
      <c r="BJ397" s="20">
        <f t="shared" si="354"/>
        <v>-8.4771472964634924</v>
      </c>
      <c r="BK397" s="43">
        <f t="shared" si="358"/>
        <v>31.617203643712056</v>
      </c>
      <c r="BL397">
        <f t="shared" si="355"/>
        <v>-17.771099390995545</v>
      </c>
      <c r="BM397" s="43">
        <f t="shared" si="356"/>
        <v>-46.024716042619495</v>
      </c>
    </row>
    <row r="398" spans="14:65" x14ac:dyDescent="0.25">
      <c r="N398" s="9">
        <v>80</v>
      </c>
      <c r="O398" s="34">
        <f t="shared" si="359"/>
        <v>63095.734448019342</v>
      </c>
      <c r="P398" s="33" t="str">
        <f t="shared" si="309"/>
        <v>32,2315671197498</v>
      </c>
      <c r="Q398" s="4" t="str">
        <f t="shared" si="310"/>
        <v>1+147,859171685309i</v>
      </c>
      <c r="R398" s="4">
        <f t="shared" si="322"/>
        <v>147.86255324275203</v>
      </c>
      <c r="S398" s="4">
        <f t="shared" si="323"/>
        <v>1.5640332376872172</v>
      </c>
      <c r="T398" s="4" t="str">
        <f t="shared" si="311"/>
        <v>1+0,178398986233275i</v>
      </c>
      <c r="U398" s="4">
        <f t="shared" si="324"/>
        <v>1.0157884613880295</v>
      </c>
      <c r="V398" s="4">
        <f t="shared" si="325"/>
        <v>0.17654173761958508</v>
      </c>
      <c r="W398" t="str">
        <f t="shared" si="312"/>
        <v>1-1,05178540636398i</v>
      </c>
      <c r="X398" s="4">
        <f t="shared" si="326"/>
        <v>1.4512934028101423</v>
      </c>
      <c r="Y398" s="4">
        <f t="shared" si="327"/>
        <v>-0.81063199844953571</v>
      </c>
      <c r="Z398" t="str">
        <f t="shared" si="313"/>
        <v>0,91774645236498+1,36352087121055i</v>
      </c>
      <c r="AA398" s="4">
        <f t="shared" si="328"/>
        <v>1.6436081397508602</v>
      </c>
      <c r="AB398" s="4">
        <f t="shared" si="329"/>
        <v>0.97837300124525772</v>
      </c>
      <c r="AC398" s="47" t="str">
        <f t="shared" si="330"/>
        <v>-0,195397423993405+0,00682289258238485i</v>
      </c>
      <c r="AD398" s="20">
        <f t="shared" si="331"/>
        <v>-14.176331330480746</v>
      </c>
      <c r="AE398" s="43">
        <f t="shared" si="332"/>
        <v>178.00015692553421</v>
      </c>
      <c r="AF398" t="str">
        <f t="shared" si="314"/>
        <v>77,9756878975879</v>
      </c>
      <c r="AG398" t="str">
        <f t="shared" si="315"/>
        <v>1+151,114435397597i</v>
      </c>
      <c r="AH398">
        <f t="shared" si="333"/>
        <v>151.11774411211448</v>
      </c>
      <c r="AI398">
        <f t="shared" si="334"/>
        <v>1.5641789219080382</v>
      </c>
      <c r="AJ398" t="str">
        <f t="shared" si="316"/>
        <v>1+0,178398986233275i</v>
      </c>
      <c r="AK398">
        <f t="shared" si="335"/>
        <v>1.0157884613880295</v>
      </c>
      <c r="AL398">
        <f t="shared" si="336"/>
        <v>0.17654173761958508</v>
      </c>
      <c r="AM398" t="str">
        <f t="shared" si="317"/>
        <v>1-0,444330931957429i</v>
      </c>
      <c r="AN398">
        <f t="shared" si="337"/>
        <v>1.0942714366619268</v>
      </c>
      <c r="AO398">
        <f t="shared" si="338"/>
        <v>-0.41812953680823339</v>
      </c>
      <c r="AP398" s="41" t="str">
        <f t="shared" si="339"/>
        <v>-0,133530828857538-0,55779059080495i</v>
      </c>
      <c r="AQ398">
        <f t="shared" si="340"/>
        <v>-4.8285581726476714</v>
      </c>
      <c r="AR398" s="43">
        <f t="shared" si="341"/>
        <v>-103.46281190401739</v>
      </c>
      <c r="AS398" t="str">
        <f t="shared" si="318"/>
        <v>-0,0000166666666666667</v>
      </c>
      <c r="AT398" t="str">
        <f t="shared" si="319"/>
        <v>0,00271443968608719i</v>
      </c>
      <c r="AU398">
        <f t="shared" si="342"/>
        <v>2.71443968608719E-3</v>
      </c>
      <c r="AV398">
        <f t="shared" si="343"/>
        <v>1.5707963267948966</v>
      </c>
      <c r="AW398" t="str">
        <f t="shared" si="320"/>
        <v>1+1,01591800087905i</v>
      </c>
      <c r="AX398">
        <f t="shared" si="344"/>
        <v>1.4255137265246116</v>
      </c>
      <c r="AY398">
        <f t="shared" si="345"/>
        <v>0.79329415423600314</v>
      </c>
      <c r="AZ398" t="str">
        <f t="shared" si="321"/>
        <v>1+147,999798979125i</v>
      </c>
      <c r="BA398">
        <f t="shared" si="346"/>
        <v>148.00317732353386</v>
      </c>
      <c r="BB398">
        <f t="shared" si="347"/>
        <v>1.5640396636821587</v>
      </c>
      <c r="BC398" s="41" t="str">
        <f t="shared" si="348"/>
        <v>-0,444115015219301+0,457324440998584i</v>
      </c>
      <c r="BD398">
        <f t="shared" si="349"/>
        <v>-3.9106362253960785</v>
      </c>
      <c r="BE398" s="43">
        <f t="shared" si="350"/>
        <v>134.16046476992531</v>
      </c>
      <c r="BF398" s="41" t="str">
        <f t="shared" si="351"/>
        <v>0,0836586543944107-0,0923901667434128i</v>
      </c>
      <c r="BG398" s="20">
        <f t="shared" si="352"/>
        <v>-18.086967555876829</v>
      </c>
      <c r="BH398" s="43">
        <f t="shared" si="353"/>
        <v>-47.839378304540475</v>
      </c>
      <c r="BI398" s="41" t="str">
        <f t="shared" si="357"/>
        <v>0,314394316224455+0,186656265061172i</v>
      </c>
      <c r="BJ398" s="20">
        <f t="shared" si="354"/>
        <v>-8.7391943980437539</v>
      </c>
      <c r="BK398" s="43">
        <f t="shared" si="358"/>
        <v>30.69765286590793</v>
      </c>
      <c r="BL398">
        <f t="shared" si="355"/>
        <v>-18.086967555876829</v>
      </c>
      <c r="BM398" s="43">
        <f t="shared" si="356"/>
        <v>-47.839378304540475</v>
      </c>
    </row>
    <row r="399" spans="14:65" x14ac:dyDescent="0.25">
      <c r="N399" s="9">
        <v>81</v>
      </c>
      <c r="O399" s="34">
        <f t="shared" si="359"/>
        <v>64565.422903465682</v>
      </c>
      <c r="P399" s="33" t="str">
        <f t="shared" si="309"/>
        <v>32,2315671197498</v>
      </c>
      <c r="Q399" s="4" t="str">
        <f t="shared" si="310"/>
        <v>1+151,303254230014i</v>
      </c>
      <c r="R399" s="4">
        <f t="shared" si="322"/>
        <v>151.30655881551286</v>
      </c>
      <c r="S399" s="4">
        <f t="shared" si="323"/>
        <v>1.5641871798550497</v>
      </c>
      <c r="T399" s="4" t="str">
        <f t="shared" si="311"/>
        <v>1+0,182554432442502i</v>
      </c>
      <c r="U399" s="4">
        <f t="shared" si="324"/>
        <v>1.0165264978368267</v>
      </c>
      <c r="V399" s="4">
        <f t="shared" si="325"/>
        <v>0.18056609793764042</v>
      </c>
      <c r="W399" t="str">
        <f t="shared" si="312"/>
        <v>1-1,07628463571543i</v>
      </c>
      <c r="X399" s="4">
        <f t="shared" si="326"/>
        <v>1.4691455397873607</v>
      </c>
      <c r="Y399" s="4">
        <f t="shared" si="327"/>
        <v>-0.82212257811979705</v>
      </c>
      <c r="Z399" t="str">
        <f t="shared" si="313"/>
        <v>0,913869962092905+1,39528135233831i</v>
      </c>
      <c r="AA399" s="4">
        <f t="shared" si="328"/>
        <v>1.6679233674838636</v>
      </c>
      <c r="AB399" s="4">
        <f t="shared" si="329"/>
        <v>0.99093391673206344</v>
      </c>
      <c r="AC399" s="47" t="str">
        <f t="shared" si="330"/>
        <v>-0,190446004311074+0,0105013272296619i</v>
      </c>
      <c r="AD399" s="20">
        <f t="shared" si="331"/>
        <v>-14.391378015045452</v>
      </c>
      <c r="AE399" s="43">
        <f t="shared" si="332"/>
        <v>176.84386638701361</v>
      </c>
      <c r="AF399" t="str">
        <f t="shared" si="314"/>
        <v>77,9756878975879</v>
      </c>
      <c r="AG399" t="str">
        <f t="shared" si="315"/>
        <v>1+154,634342774825i</v>
      </c>
      <c r="AH399">
        <f t="shared" si="333"/>
        <v>154.63757617539818</v>
      </c>
      <c r="AI399">
        <f t="shared" si="334"/>
        <v>1.5643295481849508</v>
      </c>
      <c r="AJ399" t="str">
        <f t="shared" si="316"/>
        <v>1+0,182554432442502i</v>
      </c>
      <c r="AK399">
        <f t="shared" si="335"/>
        <v>1.0165264978368267</v>
      </c>
      <c r="AL399">
        <f t="shared" si="336"/>
        <v>0.18056609793764042</v>
      </c>
      <c r="AM399" t="str">
        <f t="shared" si="317"/>
        <v>1-0,454680728925615i</v>
      </c>
      <c r="AN399">
        <f t="shared" si="337"/>
        <v>1.0985147087118718</v>
      </c>
      <c r="AO399">
        <f t="shared" si="338"/>
        <v>-0.42673959837247627</v>
      </c>
      <c r="AP399" s="41" t="str">
        <f t="shared" si="339"/>
        <v>-0,133684770560396-0,546978528683598i</v>
      </c>
      <c r="AQ399">
        <f t="shared" si="340"/>
        <v>-4.9886247767891136</v>
      </c>
      <c r="AR399" s="43">
        <f t="shared" si="341"/>
        <v>-103.73418348148265</v>
      </c>
      <c r="AS399" t="str">
        <f t="shared" si="318"/>
        <v>-0,0000166666666666667</v>
      </c>
      <c r="AT399" t="str">
        <f t="shared" si="319"/>
        <v>0,00277766710874179i</v>
      </c>
      <c r="AU399">
        <f t="shared" si="342"/>
        <v>2.77766710874179E-3</v>
      </c>
      <c r="AV399">
        <f t="shared" si="343"/>
        <v>1.5707963267948966</v>
      </c>
      <c r="AW399" t="str">
        <f t="shared" si="320"/>
        <v>1+1,03958177103141i</v>
      </c>
      <c r="AX399">
        <f t="shared" si="344"/>
        <v>1.4424736596072745</v>
      </c>
      <c r="AY399">
        <f t="shared" si="345"/>
        <v>0.80480253519828537</v>
      </c>
      <c r="AZ399" t="str">
        <f t="shared" si="321"/>
        <v>1+151,447157154299i</v>
      </c>
      <c r="BA399">
        <f t="shared" si="346"/>
        <v>151.45045859989642</v>
      </c>
      <c r="BB399">
        <f t="shared" si="347"/>
        <v>1.5641934595894034</v>
      </c>
      <c r="BC399" s="41" t="str">
        <f t="shared" si="348"/>
        <v>-0,433733014729899+0,456901174662344i</v>
      </c>
      <c r="BD399">
        <f t="shared" si="349"/>
        <v>-4.0133749061356845</v>
      </c>
      <c r="BE399" s="43">
        <f t="shared" si="350"/>
        <v>133.50989496814918</v>
      </c>
      <c r="BF399" s="41" t="str">
        <f t="shared" si="351"/>
        <v>0,0778046508463593-0,091569775397466i</v>
      </c>
      <c r="BG399" s="20">
        <f t="shared" si="352"/>
        <v>-18.404752921181139</v>
      </c>
      <c r="BH399" s="43">
        <f t="shared" si="353"/>
        <v>-49.646238644837211</v>
      </c>
      <c r="BI399" s="41" t="str">
        <f t="shared" si="357"/>
        <v>0,307898630829252+0,176161917534951i</v>
      </c>
      <c r="BJ399" s="20">
        <f t="shared" si="354"/>
        <v>-9.0019996829247937</v>
      </c>
      <c r="BK399" s="43">
        <f t="shared" si="358"/>
        <v>29.775711486666587</v>
      </c>
      <c r="BL399">
        <f t="shared" si="355"/>
        <v>-18.404752921181139</v>
      </c>
      <c r="BM399" s="43">
        <f t="shared" si="356"/>
        <v>-49.646238644837211</v>
      </c>
    </row>
    <row r="400" spans="14:65" x14ac:dyDescent="0.25">
      <c r="N400" s="9">
        <v>82</v>
      </c>
      <c r="O400" s="34">
        <f t="shared" si="359"/>
        <v>66069.344800759733</v>
      </c>
      <c r="P400" s="33" t="str">
        <f t="shared" si="309"/>
        <v>32,2315671197498</v>
      </c>
      <c r="Q400" s="4" t="str">
        <f t="shared" si="310"/>
        <v>1+154,827559762847i</v>
      </c>
      <c r="R400" s="4">
        <f t="shared" si="322"/>
        <v>154.83078912838349</v>
      </c>
      <c r="S400" s="4">
        <f t="shared" si="323"/>
        <v>1.5643376181740238</v>
      </c>
      <c r="T400" s="4" t="str">
        <f t="shared" si="311"/>
        <v>1+0,186806671428202i</v>
      </c>
      <c r="U400" s="4">
        <f t="shared" si="324"/>
        <v>1.017298742990516</v>
      </c>
      <c r="V400" s="4">
        <f t="shared" si="325"/>
        <v>0.18467808440774808</v>
      </c>
      <c r="W400" t="str">
        <f t="shared" si="312"/>
        <v>1-1,10135452542704i</v>
      </c>
      <c r="X400" s="4">
        <f t="shared" si="326"/>
        <v>1.4876094214136386</v>
      </c>
      <c r="Y400" s="4">
        <f t="shared" si="327"/>
        <v>-0.8335937610882207</v>
      </c>
      <c r="Z400" t="str">
        <f t="shared" si="313"/>
        <v>0,909810778462775+1,42778163010781i</v>
      </c>
      <c r="AA400" s="4">
        <f t="shared" si="328"/>
        <v>1.6930197978406381</v>
      </c>
      <c r="AB400" s="4">
        <f t="shared" si="329"/>
        <v>1.003457931771379</v>
      </c>
      <c r="AC400" s="47" t="str">
        <f t="shared" si="330"/>
        <v>-0,185555150317174+0,0139649150722848i</v>
      </c>
      <c r="AD400" s="20">
        <f t="shared" si="331"/>
        <v>-14.606010283885375</v>
      </c>
      <c r="AE400" s="43">
        <f t="shared" si="332"/>
        <v>175.69602280198723</v>
      </c>
      <c r="AF400" t="str">
        <f t="shared" si="314"/>
        <v>77,9756878975879</v>
      </c>
      <c r="AG400" t="str">
        <f t="shared" si="315"/>
        <v>1+158,236239327418i</v>
      </c>
      <c r="AH400">
        <f t="shared" si="333"/>
        <v>158.23939912829519</v>
      </c>
      <c r="AI400">
        <f t="shared" si="334"/>
        <v>1.5644767460727551</v>
      </c>
      <c r="AJ400" t="str">
        <f t="shared" si="316"/>
        <v>1+0,186806671428202i</v>
      </c>
      <c r="AK400">
        <f t="shared" si="335"/>
        <v>1.017298742990516</v>
      </c>
      <c r="AL400">
        <f t="shared" si="336"/>
        <v>0.18467808440774808</v>
      </c>
      <c r="AM400" t="str">
        <f t="shared" si="317"/>
        <v>1-0,465271603634687i</v>
      </c>
      <c r="AN400">
        <f t="shared" si="337"/>
        <v>1.1029404631025164</v>
      </c>
      <c r="AO400">
        <f t="shared" si="338"/>
        <v>-0.43548096659830665</v>
      </c>
      <c r="AP400" s="41" t="str">
        <f t="shared" si="339"/>
        <v>-0,133831784311749-0,536456392186467i</v>
      </c>
      <c r="AQ400">
        <f t="shared" si="340"/>
        <v>-5.147096654222044</v>
      </c>
      <c r="AR400" s="43">
        <f t="shared" si="341"/>
        <v>-104.00786133556478</v>
      </c>
      <c r="AS400" t="str">
        <f t="shared" si="318"/>
        <v>-0,0000166666666666667</v>
      </c>
      <c r="AT400" t="str">
        <f t="shared" si="319"/>
        <v>0,00284236728726422i</v>
      </c>
      <c r="AU400">
        <f t="shared" si="342"/>
        <v>2.8423672872642199E-3</v>
      </c>
      <c r="AV400">
        <f t="shared" si="343"/>
        <v>1.5707963267948966</v>
      </c>
      <c r="AW400" t="str">
        <f t="shared" si="320"/>
        <v>1+1,06379674119926i</v>
      </c>
      <c r="AX400">
        <f t="shared" si="344"/>
        <v>1.4600217486688907</v>
      </c>
      <c r="AY400">
        <f t="shared" si="345"/>
        <v>0.81630064075307918</v>
      </c>
      <c r="AZ400" t="str">
        <f t="shared" si="321"/>
        <v>1+154,974814616837i</v>
      </c>
      <c r="BA400">
        <f t="shared" si="346"/>
        <v>154.97804091394042</v>
      </c>
      <c r="BB400">
        <f t="shared" si="347"/>
        <v>1.5643437549762251</v>
      </c>
      <c r="BC400" s="41" t="str">
        <f t="shared" si="348"/>
        <v>-0,423369544555366+0,456242798759843i</v>
      </c>
      <c r="BD400">
        <f t="shared" si="349"/>
        <v>-4.1184121019283459</v>
      </c>
      <c r="BE400" s="43">
        <f t="shared" si="350"/>
        <v>132.85971333880875</v>
      </c>
      <c r="BF400" s="41" t="str">
        <f t="shared" si="351"/>
        <v>0,0721870075426617-0,0905705208389184i</v>
      </c>
      <c r="BG400" s="20">
        <f t="shared" si="352"/>
        <v>-18.724422385813725</v>
      </c>
      <c r="BH400" s="43">
        <f t="shared" si="353"/>
        <v>-51.444263859204007</v>
      </c>
      <c r="BI400" s="41" t="str">
        <f t="shared" si="357"/>
        <v>0,301414667354859+0,166059510596383i</v>
      </c>
      <c r="BJ400" s="20">
        <f t="shared" si="354"/>
        <v>-9.2655087561503908</v>
      </c>
      <c r="BK400" s="43">
        <f t="shared" si="358"/>
        <v>28.851852003243899</v>
      </c>
      <c r="BL400">
        <f t="shared" si="355"/>
        <v>-18.724422385813725</v>
      </c>
      <c r="BM400" s="43">
        <f t="shared" si="356"/>
        <v>-51.444263859204007</v>
      </c>
    </row>
    <row r="401" spans="14:65" x14ac:dyDescent="0.25">
      <c r="N401" s="9">
        <v>83</v>
      </c>
      <c r="O401" s="34">
        <f t="shared" si="359"/>
        <v>67608.297539198305</v>
      </c>
      <c r="P401" s="33" t="str">
        <f t="shared" si="309"/>
        <v>32,2315671197498</v>
      </c>
      <c r="Q401" s="4" t="str">
        <f t="shared" si="310"/>
        <v>1+158,43395691725i</v>
      </c>
      <c r="R401" s="4">
        <f t="shared" si="322"/>
        <v>158.43711277493361</v>
      </c>
      <c r="S401" s="4">
        <f t="shared" si="323"/>
        <v>1.5644846323812749</v>
      </c>
      <c r="T401" s="4" t="str">
        <f t="shared" si="311"/>
        <v>1+0,191157957783773i</v>
      </c>
      <c r="U401" s="4">
        <f t="shared" si="324"/>
        <v>1.0181067551215162</v>
      </c>
      <c r="V401" s="4">
        <f t="shared" si="325"/>
        <v>0.18887932076910799</v>
      </c>
      <c r="W401" t="str">
        <f t="shared" si="312"/>
        <v>1-1,12700836788619i</v>
      </c>
      <c r="X401" s="4">
        <f t="shared" si="326"/>
        <v>1.5067009860239335</v>
      </c>
      <c r="Y401" s="4">
        <f t="shared" si="327"/>
        <v>-0.84503955477306247</v>
      </c>
      <c r="Z401" t="str">
        <f t="shared" si="313"/>
        <v>0,905560291401885+1,46103893659651i</v>
      </c>
      <c r="AA401" s="4">
        <f t="shared" si="328"/>
        <v>1.7189165819244769</v>
      </c>
      <c r="AB401" s="4">
        <f t="shared" si="329"/>
        <v>1.0159409461591105</v>
      </c>
      <c r="AC401" s="47" t="str">
        <f t="shared" si="330"/>
        <v>-0,180728925599522+0,0172198382961672i</v>
      </c>
      <c r="AD401" s="20">
        <f t="shared" si="331"/>
        <v>-14.820198150604298</v>
      </c>
      <c r="AE401" s="43">
        <f t="shared" si="332"/>
        <v>174.55729290928915</v>
      </c>
      <c r="AF401" t="str">
        <f t="shared" si="314"/>
        <v>77,9756878975879</v>
      </c>
      <c r="AG401" t="str">
        <f t="shared" si="315"/>
        <v>1+161,922034828607i</v>
      </c>
      <c r="AH401">
        <f t="shared" si="333"/>
        <v>161.9251227050226</v>
      </c>
      <c r="AI401">
        <f t="shared" si="334"/>
        <v>1.5646205935921902</v>
      </c>
      <c r="AJ401" t="str">
        <f t="shared" si="316"/>
        <v>1+0,191157957783773i</v>
      </c>
      <c r="AK401">
        <f t="shared" si="335"/>
        <v>1.0181067551215162</v>
      </c>
      <c r="AL401">
        <f t="shared" si="336"/>
        <v>0.18887932076910799</v>
      </c>
      <c r="AM401" t="str">
        <f t="shared" si="317"/>
        <v>1-0,476109171506604i</v>
      </c>
      <c r="AN401">
        <f t="shared" si="337"/>
        <v>1.1075558420200333</v>
      </c>
      <c r="AO401">
        <f t="shared" si="338"/>
        <v>-0.44435293171779439</v>
      </c>
      <c r="AP401" s="41" t="str">
        <f t="shared" si="339"/>
        <v>-0,133972181870939-0,526218608319567i</v>
      </c>
      <c r="AQ401">
        <f t="shared" si="340"/>
        <v>-5.3039213772594458</v>
      </c>
      <c r="AR401" s="43">
        <f t="shared" si="341"/>
        <v>-104.28371623641294</v>
      </c>
      <c r="AS401" t="str">
        <f t="shared" si="318"/>
        <v>-0,0000166666666666667</v>
      </c>
      <c r="AT401" t="str">
        <f t="shared" si="319"/>
        <v>0,00290857452654553i</v>
      </c>
      <c r="AU401">
        <f t="shared" si="342"/>
        <v>2.90857452654553E-3</v>
      </c>
      <c r="AV401">
        <f t="shared" si="343"/>
        <v>1.5707963267948966</v>
      </c>
      <c r="AW401" t="str">
        <f t="shared" si="320"/>
        <v>1+1,0885757504803i</v>
      </c>
      <c r="AX401">
        <f t="shared" si="344"/>
        <v>1.4781735907983704</v>
      </c>
      <c r="AY401">
        <f t="shared" si="345"/>
        <v>0.82778240741376596</v>
      </c>
      <c r="AZ401" t="str">
        <f t="shared" si="321"/>
        <v>1+158,584641777418i</v>
      </c>
      <c r="BA401">
        <f t="shared" si="346"/>
        <v>158.58779463651035</v>
      </c>
      <c r="BB401">
        <f t="shared" si="347"/>
        <v>1.5644906295040519</v>
      </c>
      <c r="BC401" s="41" t="str">
        <f t="shared" si="348"/>
        <v>-0,413035505298359+0,455350618966711i</v>
      </c>
      <c r="BD401">
        <f t="shared" si="349"/>
        <v>-4.225742514603021</v>
      </c>
      <c r="BE401" s="43">
        <f t="shared" si="350"/>
        <v>132.21027185835987</v>
      </c>
      <c r="BF401" s="41" t="str">
        <f t="shared" si="351"/>
        <v>0,0668063990803617-0,0894074327487445i</v>
      </c>
      <c r="BG401" s="20">
        <f t="shared" si="352"/>
        <v>-19.045940665207315</v>
      </c>
      <c r="BH401" s="43">
        <f t="shared" si="353"/>
        <v>-53.23243523235098</v>
      </c>
      <c r="BI401" s="41" t="str">
        <f t="shared" si="357"/>
        <v>0,294949236845103+0,156342652845419i</v>
      </c>
      <c r="BJ401" s="20">
        <f t="shared" si="354"/>
        <v>-9.5296638918624659</v>
      </c>
      <c r="BK401" s="43">
        <f t="shared" si="358"/>
        <v>27.926555621946964</v>
      </c>
      <c r="BL401">
        <f t="shared" si="355"/>
        <v>-19.045940665207315</v>
      </c>
      <c r="BM401" s="43">
        <f t="shared" si="356"/>
        <v>-53.23243523235098</v>
      </c>
    </row>
    <row r="402" spans="14:65" x14ac:dyDescent="0.25">
      <c r="N402" s="9">
        <v>84</v>
      </c>
      <c r="O402" s="34">
        <f t="shared" si="359"/>
        <v>69183.097091893651</v>
      </c>
      <c r="P402" s="33" t="str">
        <f t="shared" si="309"/>
        <v>32,2315671197498</v>
      </c>
      <c r="Q402" s="4" t="str">
        <f t="shared" si="310"/>
        <v>1+162,124357852733i</v>
      </c>
      <c r="R402" s="4">
        <f t="shared" si="322"/>
        <v>162.12744187570786</v>
      </c>
      <c r="S402" s="4">
        <f t="shared" si="323"/>
        <v>1.5646283004002468</v>
      </c>
      <c r="T402" s="4" t="str">
        <f t="shared" si="311"/>
        <v>1+0,195610598618834i</v>
      </c>
      <c r="U402" s="4">
        <f t="shared" si="324"/>
        <v>1.0189521609437897</v>
      </c>
      <c r="V402" s="4">
        <f t="shared" si="325"/>
        <v>0.1931714410568531</v>
      </c>
      <c r="W402" t="str">
        <f t="shared" si="312"/>
        <v>1-1,1532597650997i</v>
      </c>
      <c r="X402" s="4">
        <f t="shared" si="326"/>
        <v>1.5264364008362141</v>
      </c>
      <c r="Y402" s="4">
        <f t="shared" si="327"/>
        <v>-0.85645403309415291</v>
      </c>
      <c r="Z402" t="str">
        <f t="shared" si="313"/>
        <v>0,901109485057306+1,49507090526853i</v>
      </c>
      <c r="AA402" s="4">
        <f t="shared" si="328"/>
        <v>1.745633213433081</v>
      </c>
      <c r="AB402" s="4">
        <f t="shared" si="329"/>
        <v>1.0283790550576792</v>
      </c>
      <c r="AC402" s="47" t="str">
        <f t="shared" si="330"/>
        <v>-0,175971138707719+0,0202723890759158i</v>
      </c>
      <c r="AD402" s="20">
        <f t="shared" si="331"/>
        <v>-15.033911925014593</v>
      </c>
      <c r="AE402" s="43">
        <f t="shared" si="332"/>
        <v>173.42832913764713</v>
      </c>
      <c r="AF402" t="str">
        <f t="shared" si="314"/>
        <v>77,9756878975879</v>
      </c>
      <c r="AG402" t="str">
        <f t="shared" si="315"/>
        <v>1+165,693683535954i</v>
      </c>
      <c r="AH402">
        <f t="shared" si="333"/>
        <v>165.69670112501598</v>
      </c>
      <c r="AI402">
        <f t="shared" si="334"/>
        <v>1.5647611669892891</v>
      </c>
      <c r="AJ402" t="str">
        <f t="shared" si="316"/>
        <v>1+0,195610598618834i</v>
      </c>
      <c r="AK402">
        <f t="shared" si="335"/>
        <v>1.0189521609437897</v>
      </c>
      <c r="AL402">
        <f t="shared" si="336"/>
        <v>0.1931714410568531</v>
      </c>
      <c r="AM402" t="str">
        <f t="shared" si="317"/>
        <v>1-0,487199178763302i</v>
      </c>
      <c r="AN402">
        <f t="shared" si="337"/>
        <v>1.1123682123234355</v>
      </c>
      <c r="AO402">
        <f t="shared" si="338"/>
        <v>-0.45335461013020961</v>
      </c>
      <c r="AP402" s="41" t="str">
        <f t="shared" si="339"/>
        <v>-0,134106260970213-0,516259754457219i</v>
      </c>
      <c r="AQ402">
        <f t="shared" si="340"/>
        <v>-5.4590456583681766</v>
      </c>
      <c r="AR402" s="43">
        <f t="shared" si="341"/>
        <v>-104.5616083026937</v>
      </c>
      <c r="AS402" t="str">
        <f t="shared" si="318"/>
        <v>-0,0000166666666666667</v>
      </c>
      <c r="AT402" t="str">
        <f t="shared" si="319"/>
        <v>0,00297632393054035i</v>
      </c>
      <c r="AU402">
        <f t="shared" si="342"/>
        <v>2.97632393054035E-3</v>
      </c>
      <c r="AV402">
        <f t="shared" si="343"/>
        <v>1.5707963267948966</v>
      </c>
      <c r="AW402" t="str">
        <f t="shared" si="320"/>
        <v>1+1,11393193703326i</v>
      </c>
      <c r="AX402">
        <f t="shared" si="344"/>
        <v>1.4969450091244738</v>
      </c>
      <c r="AY402">
        <f t="shared" si="345"/>
        <v>0.83924181477236826</v>
      </c>
      <c r="AZ402" t="str">
        <f t="shared" si="321"/>
        <v>1+162,278552614185i</v>
      </c>
      <c r="BA402">
        <f t="shared" si="346"/>
        <v>162.28163370682097</v>
      </c>
      <c r="BB402">
        <f t="shared" si="347"/>
        <v>1.5646341610223413</v>
      </c>
      <c r="BC402" s="41" t="str">
        <f t="shared" si="348"/>
        <v>-0,402741673585339+0,454226561484489i</v>
      </c>
      <c r="BD402">
        <f t="shared" si="349"/>
        <v>-4.3353584423826259</v>
      </c>
      <c r="BE402" s="43">
        <f t="shared" si="350"/>
        <v>131.56191993121587</v>
      </c>
      <c r="BF402" s="41" t="str">
        <f t="shared" si="351"/>
        <v>0,0616626533228356-0,0880953011597247i</v>
      </c>
      <c r="BG402" s="20">
        <f t="shared" si="352"/>
        <v>-19.36927036739722</v>
      </c>
      <c r="BH402" s="43">
        <f t="shared" si="353"/>
        <v>-55.00975093113702</v>
      </c>
      <c r="BI402" s="41" t="str">
        <f t="shared" si="357"/>
        <v>0,288509073081345+0,147004691720815i</v>
      </c>
      <c r="BJ402" s="20">
        <f t="shared" si="354"/>
        <v>-9.7944041007508016</v>
      </c>
      <c r="BK402" s="43">
        <f t="shared" si="358"/>
        <v>27.000311628522148</v>
      </c>
      <c r="BL402">
        <f t="shared" si="355"/>
        <v>-19.36927036739722</v>
      </c>
      <c r="BM402" s="43">
        <f t="shared" si="356"/>
        <v>-55.00975093113702</v>
      </c>
    </row>
    <row r="403" spans="14:65" x14ac:dyDescent="0.25">
      <c r="N403" s="9">
        <v>85</v>
      </c>
      <c r="O403" s="34">
        <f t="shared" si="359"/>
        <v>70794.578438413781</v>
      </c>
      <c r="P403" s="33" t="str">
        <f t="shared" ref="P403:P466" si="360">COMPLEX(Adc,0)</f>
        <v>32,2315671197498</v>
      </c>
      <c r="Q403" s="4" t="str">
        <f t="shared" ref="Q403:Q466" si="361">IMSUM(COMPLEX(1,0),IMDIV(COMPLEX(0,2*PI()*O403),COMPLEX(wp_lf,0)))</f>
        <v>1+165,900719268719i</v>
      </c>
      <c r="R403" s="4">
        <f t="shared" si="322"/>
        <v>165.90373309205046</v>
      </c>
      <c r="S403" s="4">
        <f t="shared" si="323"/>
        <v>1.5647686983818887</v>
      </c>
      <c r="T403" s="4" t="str">
        <f t="shared" ref="T403:T466" si="362">IMSUM(COMPLEX(1,0),IMDIV(COMPLEX(0,2*PI()*O403),COMPLEX(wz_esr,0)))</f>
        <v>1+0,200166954782496i</v>
      </c>
      <c r="U403" s="4">
        <f t="shared" si="324"/>
        <v>1.0198366583854974</v>
      </c>
      <c r="V403" s="4">
        <f t="shared" si="325"/>
        <v>0.19755608813917766</v>
      </c>
      <c r="W403" t="str">
        <f t="shared" ref="W403:W466" si="363">IMSUB(COMPLEX(1,0),IMDIV(COMPLEX(0,2*PI()*O403),COMPLEX(wz_rhp,0)))</f>
        <v>1-1,18012263590587i</v>
      </c>
      <c r="X403" s="4">
        <f t="shared" si="326"/>
        <v>1.5468320645039071</v>
      </c>
      <c r="Y403" s="4">
        <f t="shared" si="327"/>
        <v>-0.86783135150806068</v>
      </c>
      <c r="Z403" t="str">
        <f t="shared" ref="Z403:Z466" si="364">IMSUM(COMPLEX(1,0),IMDIV(COMPLEX(0,2*PI()*O403),COMPLEX(Q*(wsl/2),0)),IMDIV(IMPOWER(COMPLEX(0,2*PI()*O403),2),IMPOWER(COMPLEX(wsl/2,0),2)))</f>
        <v>0,896448918672051+1,52989558032413i</v>
      </c>
      <c r="AA403" s="4">
        <f t="shared" si="328"/>
        <v>1.7731895416124011</v>
      </c>
      <c r="AB403" s="4">
        <f t="shared" si="329"/>
        <v>1.0407685570790131</v>
      </c>
      <c r="AC403" s="47" t="str">
        <f t="shared" si="330"/>
        <v>-0,171285335724415+0,0231289509068803i</v>
      </c>
      <c r="AD403" s="20">
        <f t="shared" si="331"/>
        <v>-15.247122260829087</v>
      </c>
      <c r="AE403" s="43">
        <f t="shared" si="332"/>
        <v>172.30976819493381</v>
      </c>
      <c r="AF403" t="str">
        <f t="shared" ref="AF403:AF466" si="365">COMPLEX($B$72,0)</f>
        <v>77,9756878975879</v>
      </c>
      <c r="AG403" t="str">
        <f t="shared" ref="AG403:AG466" si="366">IMSUM(COMPLEX(1,0),IMDIV(COMPLEX(0,2*PI()*O403),COMPLEX(wp_lf_DCM,0)))</f>
        <v>1+169,553185227526i</v>
      </c>
      <c r="AH403">
        <f t="shared" si="333"/>
        <v>169.55613412908346</v>
      </c>
      <c r="AI403">
        <f t="shared" si="334"/>
        <v>1.5648985407756923</v>
      </c>
      <c r="AJ403" t="str">
        <f t="shared" ref="AJ403:AJ466" si="367">IMSUM(COMPLEX(1,0),IMDIV(COMPLEX(0,2*PI()*O403),COMPLEX(wz1_dcm,0)))</f>
        <v>1+0,200166954782496i</v>
      </c>
      <c r="AK403">
        <f t="shared" si="335"/>
        <v>1.0198366583854974</v>
      </c>
      <c r="AL403">
        <f t="shared" si="336"/>
        <v>0.19755608813917766</v>
      </c>
      <c r="AM403" t="str">
        <f t="shared" ref="AM403:AM466" si="368">IMSUB(COMPLEX(1,0),IMDIV(COMPLEX(0,2*PI()*O403),COMPLEX(wz2_dcm,0)))</f>
        <v>1-0,498547505473425i</v>
      </c>
      <c r="AN403">
        <f t="shared" si="337"/>
        <v>1.1173851686924141</v>
      </c>
      <c r="AO403">
        <f t="shared" si="338"/>
        <v>-0.46248493839406557</v>
      </c>
      <c r="AP403" s="41" t="str">
        <f t="shared" si="339"/>
        <v>-0,134234305945659-0,506574555493542i</v>
      </c>
      <c r="AQ403">
        <f t="shared" si="340"/>
        <v>-5.6124153999122708</v>
      </c>
      <c r="AR403" s="43">
        <f t="shared" si="341"/>
        <v>-104.84138674348678</v>
      </c>
      <c r="AS403" t="str">
        <f t="shared" ref="AS403:AS466" si="369">COMPLEX(Adc_ea,0)</f>
        <v>-0,0000166666666666667</v>
      </c>
      <c r="AT403" t="str">
        <f t="shared" ref="AT403:AT466" si="370">COMPLEX(0,2*PI()*O403*wp0_ea)</f>
        <v>0,00304565142087945i</v>
      </c>
      <c r="AU403">
        <f t="shared" si="342"/>
        <v>3.0456514208794501E-3</v>
      </c>
      <c r="AV403">
        <f t="shared" si="343"/>
        <v>1.5707963267948966</v>
      </c>
      <c r="AW403" t="str">
        <f t="shared" ref="AW403:AW466" si="371">IMSUM(COMPLEX(1,0),IMDIV(COMPLEX(0,2*PI()*O403),COMPLEX(wp1_ea,0)))</f>
        <v>1+1,13987874504386i</v>
      </c>
      <c r="AX403">
        <f t="shared" si="344"/>
        <v>1.5163520545713536</v>
      </c>
      <c r="AY403">
        <f t="shared" si="345"/>
        <v>0.85067290113473693</v>
      </c>
      <c r="AZ403" t="str">
        <f t="shared" ref="AZ403:AZ466" si="372">IMSUM(COMPLEX(1,0),IMDIV(COMPLEX(0,2*PI()*O403),COMPLEX(wz_ea,0)))</f>
        <v>1+166,058505687559i</v>
      </c>
      <c r="BA403">
        <f t="shared" si="346"/>
        <v>166.06151664725053</v>
      </c>
      <c r="BB403">
        <f t="shared" si="347"/>
        <v>1.5647744256097347</v>
      </c>
      <c r="BC403" s="41" t="str">
        <f t="shared" si="348"/>
        <v>-0,392498657526077+0,452873160228784i</v>
      </c>
      <c r="BD403">
        <f t="shared" si="349"/>
        <v>-4.4472498123545261</v>
      </c>
      <c r="BE403" s="43">
        <f t="shared" si="350"/>
        <v>130.91500349627543</v>
      </c>
      <c r="BF403" s="41" t="str">
        <f t="shared" si="351"/>
        <v>0,056754783235761-0,0866486134713011i</v>
      </c>
      <c r="BG403" s="20">
        <f t="shared" si="352"/>
        <v>-19.694372073183615</v>
      </c>
      <c r="BH403" s="43">
        <f t="shared" si="353"/>
        <v>-56.775228308790709</v>
      </c>
      <c r="BI403" s="41" t="str">
        <f t="shared" si="357"/>
        <v>0,282100804715468+0,138038718623356i</v>
      </c>
      <c r="BJ403" s="20">
        <f t="shared" si="354"/>
        <v>-10.059665212266793</v>
      </c>
      <c r="BK403" s="43">
        <f t="shared" si="358"/>
        <v>26.073616752788592</v>
      </c>
      <c r="BL403">
        <f t="shared" si="355"/>
        <v>-19.694372073183615</v>
      </c>
      <c r="BM403" s="43">
        <f t="shared" si="356"/>
        <v>-56.775228308790709</v>
      </c>
    </row>
    <row r="404" spans="14:65" x14ac:dyDescent="0.25">
      <c r="N404" s="9">
        <v>86</v>
      </c>
      <c r="O404" s="34">
        <f t="shared" si="359"/>
        <v>72443.596007499116</v>
      </c>
      <c r="P404" s="33" t="str">
        <f t="shared" si="360"/>
        <v>32,2315671197498</v>
      </c>
      <c r="Q404" s="4" t="str">
        <f t="shared" si="361"/>
        <v>1+169,765043442017i</v>
      </c>
      <c r="R404" s="4">
        <f t="shared" ref="R404:R467" si="373">IMABS(Q404)</f>
        <v>169.7679886635579</v>
      </c>
      <c r="S404" s="4">
        <f t="shared" ref="S404:S467" si="374">IMARGUMENT(Q404)</f>
        <v>1.5649059007449162</v>
      </c>
      <c r="T404" s="4" t="str">
        <f t="shared" si="362"/>
        <v>1+0,204829442115108i</v>
      </c>
      <c r="U404" s="4">
        <f t="shared" ref="U404:U467" si="375">IMABS(T404)</f>
        <v>1.0207620194527156</v>
      </c>
      <c r="V404" s="4">
        <f t="shared" ref="V404:V467" si="376">IMARGUMENT(T404)</f>
        <v>0.20203491212817473</v>
      </c>
      <c r="W404" t="str">
        <f t="shared" si="363"/>
        <v>1-1,20761122335437i</v>
      </c>
      <c r="X404" s="4">
        <f t="shared" ref="X404:X467" si="377">IMABS(W404)</f>
        <v>1.5679046102271139</v>
      </c>
      <c r="Y404" s="4">
        <f t="shared" ref="Y404:Y467" si="378">IMARGUMENT(W404)</f>
        <v>-0.87916576152983283</v>
      </c>
      <c r="Z404" t="str">
        <f t="shared" si="364"/>
        <v>0,891568706559964+1,56553142626698i</v>
      </c>
      <c r="AA404" s="4">
        <f t="shared" ref="AA404:AA467" si="379">IMABS(Z404)</f>
        <v>1.8016057851668137</v>
      </c>
      <c r="AB404" s="4">
        <f t="shared" ref="AB404:AB467" si="380">IMARGUMENT(Z404)</f>
        <v>1.0531059613791247</v>
      </c>
      <c r="AC404" s="47" t="str">
        <f t="shared" ref="AC404:AC467" si="381">(IMDIV(IMPRODUCT(P404,T404,W404),IMPRODUCT(Q404,Z404)))</f>
        <v>-0,166674794638307+0,0257959796972783i</v>
      </c>
      <c r="AD404" s="20">
        <f t="shared" ref="AD404:AD467" si="382">20*LOG(IMABS(AC404))</f>
        <v>-15.459800197121059</v>
      </c>
      <c r="AE404" s="43">
        <f t="shared" ref="AE404:AE467" si="383">(180/PI())*IMARGUMENT(AC404)</f>
        <v>171.2022297362833</v>
      </c>
      <c r="AF404" t="str">
        <f t="shared" si="365"/>
        <v>77,9756878975879</v>
      </c>
      <c r="AG404" t="str">
        <f t="shared" si="366"/>
        <v>1+173,502586262208i</v>
      </c>
      <c r="AH404">
        <f t="shared" ref="AH404:AH467" si="384">IMABS(AG404)</f>
        <v>173.5054680396988</v>
      </c>
      <c r="AI404">
        <f t="shared" ref="AI404:AI467" si="385">IMARGUMENT(AG404)</f>
        <v>1.5650327877680479</v>
      </c>
      <c r="AJ404" t="str">
        <f t="shared" si="367"/>
        <v>1+0,204829442115108i</v>
      </c>
      <c r="AK404">
        <f t="shared" ref="AK404:AK467" si="386">IMABS(AJ404)</f>
        <v>1.0207620194527156</v>
      </c>
      <c r="AL404">
        <f t="shared" ref="AL404:AL467" si="387">IMARGUMENT(AJ404)</f>
        <v>0.20203491212817473</v>
      </c>
      <c r="AM404" t="str">
        <f t="shared" si="368"/>
        <v>1-0,510160168670008i</v>
      </c>
      <c r="AN404">
        <f t="shared" ref="AN404:AN467" si="388">IMABS(AM404)</f>
        <v>1.122614536560707</v>
      </c>
      <c r="AO404">
        <f t="shared" ref="AO404:AO467" si="389">IMARGUMENT(AM404)</f>
        <v>-0.47174266752654448</v>
      </c>
      <c r="AP404" s="41" t="str">
        <f t="shared" ref="AP404:AP467" si="390">(IMDIV(IMPRODUCT(AF404,AJ404,AM404),IMPRODUCT(AG404)))</f>
        <v>-0,134356588339778-0,497157881070378i</v>
      </c>
      <c r="AQ404">
        <f t="shared" ref="AQ404:AQ467" si="391">20*LOG(IMABS(AP404))</f>
        <v>-5.7639757486903545</v>
      </c>
      <c r="AR404" s="43">
        <f t="shared" ref="AR404:AR467" si="392">(180/PI())*IMARGUMENT(AP404)</f>
        <v>-105.12288962497597</v>
      </c>
      <c r="AS404" t="str">
        <f t="shared" si="369"/>
        <v>-0,0000166666666666667</v>
      </c>
      <c r="AT404" t="str">
        <f t="shared" si="370"/>
        <v>0,00311659375591587i</v>
      </c>
      <c r="AU404">
        <f t="shared" ref="AU404:AU467" si="393">IMABS(AT404)</f>
        <v>3.1165937559158698E-3</v>
      </c>
      <c r="AV404">
        <f t="shared" ref="AV404:AV467" si="394">IMARGUMENT(AT404)</f>
        <v>1.5707963267948966</v>
      </c>
      <c r="AW404" t="str">
        <f t="shared" si="371"/>
        <v>1+1,16642993185316i</v>
      </c>
      <c r="AX404">
        <f t="shared" ref="AX404:AX467" si="395">IMABS(AW404)</f>
        <v>1.5364110081364841</v>
      </c>
      <c r="AY404">
        <f t="shared" ref="AY404:AY467" si="396">IMARGUMENT(AW404)</f>
        <v>0.86206977878149704</v>
      </c>
      <c r="AZ404" t="str">
        <f t="shared" si="372"/>
        <v>1+169,926505178693i</v>
      </c>
      <c r="BA404">
        <f t="shared" ref="BA404:BA467" si="397">IMABS(AZ404)</f>
        <v>169.92944760177497</v>
      </c>
      <c r="BB404">
        <f t="shared" ref="BB404:BB467" si="398">IMARGUMENT(AZ404)</f>
        <v>1.5649114976142835</v>
      </c>
      <c r="BC404" s="41" t="str">
        <f t="shared" ref="BC404:BC467" si="399">IMPRODUCT(AS404,IMDIV(AZ404,IMPRODUCT(AT404,AW404)))</f>
        <v>-0,382316853666412+0,451293540254904i</v>
      </c>
      <c r="BD404">
        <f t="shared" ref="BD404:BD467" si="400">20*LOG(IMABS(BC404))</f>
        <v>-4.5614042226517855</v>
      </c>
      <c r="BE404" s="43">
        <f t="shared" ref="BE404:BE467" si="401">(180/PI())*IMARGUMENT(BC404)</f>
        <v>130.2698641548391</v>
      </c>
      <c r="BF404" s="41" t="str">
        <f t="shared" ref="BF404:BF467" si="402">IMPRODUCT(AC404,BC404)</f>
        <v>0,0520810240696845-0,0850814959386867i</v>
      </c>
      <c r="BG404" s="20">
        <f t="shared" ref="BG404:BG467" si="403">20*LOG(IMABS(BF404))</f>
        <v>-20.021204419772847</v>
      </c>
      <c r="BH404" s="43">
        <f t="shared" ref="BH404:BH467" si="404">(180/PI())*IMARGUMENT(BF404)</f>
        <v>-58.527906108877602</v>
      </c>
      <c r="BI404" s="41" t="str">
        <f t="shared" si="357"/>
        <v>0,275730928337295+0,129437576457858i</v>
      </c>
      <c r="BJ404" s="20">
        <f t="shared" ref="BJ404:BJ467" si="405">20*LOG(IMABS(BI404))</f>
        <v>-10.32537997134213</v>
      </c>
      <c r="BK404" s="43">
        <f t="shared" si="358"/>
        <v>25.146974529863115</v>
      </c>
      <c r="BL404">
        <f t="shared" ref="BL404:BL467" si="406">IF($B$31=0,BJ404,BG404)</f>
        <v>-20.021204419772847</v>
      </c>
      <c r="BM404" s="43">
        <f t="shared" ref="BM404:BM467" si="407">IF($B$31=0,BK404,BH404)</f>
        <v>-58.527906108877602</v>
      </c>
    </row>
    <row r="405" spans="14:65" x14ac:dyDescent="0.25">
      <c r="N405" s="9">
        <v>87</v>
      </c>
      <c r="O405" s="34">
        <f t="shared" si="359"/>
        <v>74131.024130091857</v>
      </c>
      <c r="P405" s="33" t="str">
        <f t="shared" si="360"/>
        <v>32,2315671197498</v>
      </c>
      <c r="Q405" s="4" t="str">
        <f t="shared" si="361"/>
        <v>1+173,719379288454i</v>
      </c>
      <c r="R405" s="4">
        <f t="shared" si="373"/>
        <v>173.72225746969139</v>
      </c>
      <c r="S405" s="4">
        <f t="shared" si="374"/>
        <v>1.5650399802151644</v>
      </c>
      <c r="T405" s="4" t="str">
        <f t="shared" si="362"/>
        <v>1+0,209600532729166i</v>
      </c>
      <c r="U405" s="4">
        <f t="shared" si="375"/>
        <v>1.0217300931852551</v>
      </c>
      <c r="V405" s="4">
        <f t="shared" si="376"/>
        <v>0.2066095686580153</v>
      </c>
      <c r="W405" t="str">
        <f t="shared" si="363"/>
        <v>1-1,23574010225812i</v>
      </c>
      <c r="X405" s="4">
        <f t="shared" si="377"/>
        <v>1.589670909442866</v>
      </c>
      <c r="Y405" s="4">
        <f t="shared" si="378"/>
        <v>-0.89045162465639138</v>
      </c>
      <c r="Z405" t="str">
        <f t="shared" si="364"/>
        <v>0,886458497136854+1,6019973376943i</v>
      </c>
      <c r="AA405" s="4">
        <f t="shared" si="379"/>
        <v>1.8309025471405502</v>
      </c>
      <c r="AB405" s="4">
        <f t="shared" si="380"/>
        <v>1.0653879937579189</v>
      </c>
      <c r="AC405" s="47" t="str">
        <f t="shared" si="381"/>
        <v>-0,162142521492786+0,0282799847999648i</v>
      </c>
      <c r="AD405" s="20">
        <f t="shared" si="382"/>
        <v>-15.671917193314378</v>
      </c>
      <c r="AE405" s="43">
        <f t="shared" si="383"/>
        <v>170.10631511593851</v>
      </c>
      <c r="AF405" t="str">
        <f t="shared" si="365"/>
        <v>77,9756878975879</v>
      </c>
      <c r="AG405" t="str">
        <f t="shared" si="366"/>
        <v>1+177,543980664705i</v>
      </c>
      <c r="AH405">
        <f t="shared" si="384"/>
        <v>177.54679684598406</v>
      </c>
      <c r="AI405">
        <f t="shared" si="385"/>
        <v>1.5651639791265215</v>
      </c>
      <c r="AJ405" t="str">
        <f t="shared" si="367"/>
        <v>1+0,209600532729166i</v>
      </c>
      <c r="AK405">
        <f t="shared" si="386"/>
        <v>1.0217300931852551</v>
      </c>
      <c r="AL405">
        <f t="shared" si="387"/>
        <v>0.2066095686580153</v>
      </c>
      <c r="AM405" t="str">
        <f t="shared" si="368"/>
        <v>1-0,522043325540787i</v>
      </c>
      <c r="AN405">
        <f t="shared" si="388"/>
        <v>1.1280643748216164</v>
      </c>
      <c r="AO405">
        <f t="shared" si="389"/>
        <v>-0.48112635766276585</v>
      </c>
      <c r="AP405" s="41" t="str">
        <f t="shared" si="390"/>
        <v>-0,134473367476973-0,488004742880317i</v>
      </c>
      <c r="AQ405">
        <f t="shared" si="391"/>
        <v>-5.9136711552624819</v>
      </c>
      <c r="AR405" s="43">
        <f t="shared" si="392"/>
        <v>-105.40594366530735</v>
      </c>
      <c r="AS405" t="str">
        <f t="shared" si="369"/>
        <v>-0,0000166666666666667</v>
      </c>
      <c r="AT405" t="str">
        <f t="shared" si="370"/>
        <v>0,00318918855021466i</v>
      </c>
      <c r="AU405">
        <f t="shared" si="393"/>
        <v>3.1891885502146602E-3</v>
      </c>
      <c r="AV405">
        <f t="shared" si="394"/>
        <v>1.5707963267948966</v>
      </c>
      <c r="AW405" t="str">
        <f t="shared" si="371"/>
        <v>1+1,19359957525186i</v>
      </c>
      <c r="AX405">
        <f t="shared" si="395"/>
        <v>1.5571383837159176</v>
      </c>
      <c r="AY405">
        <f t="shared" si="396"/>
        <v>0.87342664876102383</v>
      </c>
      <c r="AZ405" t="str">
        <f t="shared" si="372"/>
        <v>1+173,884601952116i</v>
      </c>
      <c r="BA405">
        <f t="shared" si="397"/>
        <v>173.88747739859193</v>
      </c>
      <c r="BB405">
        <f t="shared" si="398"/>
        <v>1.5650454496927639</v>
      </c>
      <c r="BC405" s="41" t="str">
        <f t="shared" si="399"/>
        <v>-0,372206405798871+0,449491397615179i</v>
      </c>
      <c r="BD405">
        <f t="shared" si="400"/>
        <v>-4.6778069939729843</v>
      </c>
      <c r="BE405" s="43">
        <f t="shared" si="401"/>
        <v>129.62683832528739</v>
      </c>
      <c r="BF405" s="41" t="str">
        <f t="shared" si="402"/>
        <v>0,0476388752597239-0,0834076600970832i</v>
      </c>
      <c r="BG405" s="20">
        <f t="shared" si="403"/>
        <v>-20.349724187287357</v>
      </c>
      <c r="BH405" s="43">
        <f t="shared" si="404"/>
        <v>-60.266846558774112</v>
      </c>
      <c r="BI405" s="41" t="str">
        <f t="shared" si="357"/>
        <v>0,269405782704385+0,121193869471041i</v>
      </c>
      <c r="BJ405" s="20">
        <f t="shared" si="405"/>
        <v>-10.591478149235456</v>
      </c>
      <c r="BK405" s="43">
        <f t="shared" si="358"/>
        <v>24.220894659980054</v>
      </c>
      <c r="BL405">
        <f t="shared" si="406"/>
        <v>-20.349724187287357</v>
      </c>
      <c r="BM405" s="43">
        <f t="shared" si="407"/>
        <v>-60.266846558774112</v>
      </c>
    </row>
    <row r="406" spans="14:65" x14ac:dyDescent="0.25">
      <c r="N406" s="9">
        <v>88</v>
      </c>
      <c r="O406" s="34">
        <f t="shared" si="359"/>
        <v>75857.757502918481</v>
      </c>
      <c r="P406" s="33" t="str">
        <f t="shared" si="360"/>
        <v>32,2315671197498</v>
      </c>
      <c r="Q406" s="4" t="str">
        <f t="shared" si="361"/>
        <v>1+177,765823449237i</v>
      </c>
      <c r="R406" s="4">
        <f t="shared" si="373"/>
        <v>177.76863611611947</v>
      </c>
      <c r="S406" s="4">
        <f t="shared" si="374"/>
        <v>1.5651710078640488</v>
      </c>
      <c r="T406" s="4" t="str">
        <f t="shared" si="362"/>
        <v>1+0,214482756320068i</v>
      </c>
      <c r="U406" s="4">
        <f t="shared" si="375"/>
        <v>1.0227428087054211</v>
      </c>
      <c r="V406" s="4">
        <f t="shared" si="376"/>
        <v>0.21128171702399687</v>
      </c>
      <c r="W406" t="str">
        <f t="shared" si="363"/>
        <v>1-1,26452418692104i</v>
      </c>
      <c r="X406" s="4">
        <f t="shared" si="377"/>
        <v>1.6121480761109748</v>
      </c>
      <c r="Y406" s="4">
        <f t="shared" si="378"/>
        <v>-0.90168342561334913</v>
      </c>
      <c r="Z406" t="str">
        <f t="shared" si="364"/>
        <v>0,881107450963397+1,639312649315i</v>
      </c>
      <c r="AA406" s="4">
        <f t="shared" si="379"/>
        <v>1.8611008307846677</v>
      </c>
      <c r="AB406" s="4">
        <f t="shared" si="380"/>
        <v>1.0776116017664013</v>
      </c>
      <c r="AC406" s="47" t="str">
        <f t="shared" si="381"/>
        <v>-0,157691248265447+0,0305875101549636i</v>
      </c>
      <c r="AD406" s="20">
        <f t="shared" si="382"/>
        <v>-15.883445157557635</v>
      </c>
      <c r="AE406" s="43">
        <f t="shared" si="383"/>
        <v>169.02260622681453</v>
      </c>
      <c r="AF406" t="str">
        <f t="shared" si="365"/>
        <v>77,9756878975879</v>
      </c>
      <c r="AG406" t="str">
        <f t="shared" si="366"/>
        <v>1+181,679511235822i</v>
      </c>
      <c r="AH406">
        <f t="shared" si="384"/>
        <v>181.68226331397119</v>
      </c>
      <c r="AI406">
        <f t="shared" si="385"/>
        <v>1.5652921843924341</v>
      </c>
      <c r="AJ406" t="str">
        <f t="shared" si="367"/>
        <v>1+0,214482756320068i</v>
      </c>
      <c r="AK406">
        <f t="shared" si="386"/>
        <v>1.0227428087054211</v>
      </c>
      <c r="AL406">
        <f t="shared" si="387"/>
        <v>0.21128171702399687</v>
      </c>
      <c r="AM406" t="str">
        <f t="shared" si="368"/>
        <v>1-0,534203276692827i</v>
      </c>
      <c r="AN406">
        <f t="shared" si="388"/>
        <v>1.133742978293296</v>
      </c>
      <c r="AO406">
        <f t="shared" si="389"/>
        <v>-0.49063437312876618</v>
      </c>
      <c r="AP406" s="41" t="str">
        <f t="shared" si="390"/>
        <v>-0,13458489101316-0,479110292043495i</v>
      </c>
      <c r="AQ406">
        <f t="shared" si="391"/>
        <v>-6.0614454380255678</v>
      </c>
      <c r="AR406" s="43">
        <f t="shared" si="392"/>
        <v>-105.69036406107276</v>
      </c>
      <c r="AS406" t="str">
        <f t="shared" si="369"/>
        <v>-0,0000166666666666667</v>
      </c>
      <c r="AT406" t="str">
        <f t="shared" si="370"/>
        <v>0,00326347429449668i</v>
      </c>
      <c r="AU406">
        <f t="shared" si="393"/>
        <v>3.2634742944966798E-3</v>
      </c>
      <c r="AV406">
        <f t="shared" si="394"/>
        <v>1.5707963267948966</v>
      </c>
      <c r="AW406" t="str">
        <f t="shared" si="371"/>
        <v>1+1,22140208094451i</v>
      </c>
      <c r="AX406">
        <f t="shared" si="395"/>
        <v>1.5785509314987525</v>
      </c>
      <c r="AY406">
        <f t="shared" si="396"/>
        <v>0.88473781512632688</v>
      </c>
      <c r="AZ406" t="str">
        <f t="shared" si="372"/>
        <v>1+177,934894643129i</v>
      </c>
      <c r="BA406">
        <f t="shared" si="397"/>
        <v>177.93770463749786</v>
      </c>
      <c r="BB406">
        <f t="shared" si="398"/>
        <v>1.5651763528491018</v>
      </c>
      <c r="BC406" s="41" t="str">
        <f t="shared" si="399"/>
        <v>-0,362177165967856+0,447470975881438i</v>
      </c>
      <c r="BD406">
        <f t="shared" si="400"/>
        <v>-4.7964412299912285</v>
      </c>
      <c r="BE406" s="43">
        <f t="shared" si="401"/>
        <v>128.98625642956824</v>
      </c>
      <c r="BF406" s="41" t="str">
        <f t="shared" si="402"/>
        <v>0,0434251463758882-0,0816403544912394i</v>
      </c>
      <c r="BG406" s="20">
        <f t="shared" si="403"/>
        <v>-20.679886387548869</v>
      </c>
      <c r="BH406" s="43">
        <f t="shared" si="404"/>
        <v>-61.991137343617218</v>
      </c>
      <c r="BI406" s="41" t="str">
        <f t="shared" si="357"/>
        <v>0,263131524344783+0,113299975237789i</v>
      </c>
      <c r="BJ406" s="20">
        <f t="shared" si="405"/>
        <v>-10.857886668016787</v>
      </c>
      <c r="BK406" s="43">
        <f t="shared" si="358"/>
        <v>23.295892368495412</v>
      </c>
      <c r="BL406">
        <f t="shared" si="406"/>
        <v>-20.679886387548869</v>
      </c>
      <c r="BM406" s="43">
        <f t="shared" si="407"/>
        <v>-61.991137343617218</v>
      </c>
    </row>
    <row r="407" spans="14:65" x14ac:dyDescent="0.25">
      <c r="N407" s="9">
        <v>89</v>
      </c>
      <c r="O407" s="34">
        <f t="shared" si="359"/>
        <v>77624.711662869129</v>
      </c>
      <c r="P407" s="33" t="str">
        <f t="shared" si="360"/>
        <v>32,2315671197498</v>
      </c>
      <c r="Q407" s="4" t="str">
        <f t="shared" si="361"/>
        <v>1+181,906521402622i</v>
      </c>
      <c r="R407" s="4">
        <f t="shared" si="373"/>
        <v>181.90927004636836</v>
      </c>
      <c r="S407" s="4">
        <f t="shared" si="374"/>
        <v>1.565299053146157</v>
      </c>
      <c r="T407" s="4" t="str">
        <f t="shared" si="362"/>
        <v>1+0,219478701507386i</v>
      </c>
      <c r="U407" s="4">
        <f t="shared" si="375"/>
        <v>1.0238021783603355</v>
      </c>
      <c r="V407" s="4">
        <f t="shared" si="376"/>
        <v>0.21605301817590641</v>
      </c>
      <c r="W407" t="str">
        <f t="shared" si="363"/>
        <v>1-1,29397873904581i</v>
      </c>
      <c r="X407" s="4">
        <f t="shared" si="377"/>
        <v>1.6353534716086868</v>
      </c>
      <c r="Y407" s="4">
        <f t="shared" si="378"/>
        <v>-0.91285578485470165</v>
      </c>
      <c r="Z407" t="str">
        <f t="shared" si="364"/>
        <v>0,875504217753232+1,67749714620123i</v>
      </c>
      <c r="AA407" s="4">
        <f t="shared" si="379"/>
        <v>1.8922220564238674</v>
      </c>
      <c r="AB407" s="4">
        <f t="shared" si="380"/>
        <v>1.0897739588315736</v>
      </c>
      <c r="AC407" s="47" t="str">
        <f t="shared" si="381"/>
        <v>-0,153323432416805+0,0327251157035136i</v>
      </c>
      <c r="AD407" s="20">
        <f t="shared" si="382"/>
        <v>-16.094356468421228</v>
      </c>
      <c r="AE407" s="43">
        <f t="shared" si="383"/>
        <v>167.95166443085449</v>
      </c>
      <c r="AF407" t="str">
        <f t="shared" si="365"/>
        <v>77,9756878975879</v>
      </c>
      <c r="AG407" t="str">
        <f t="shared" si="366"/>
        <v>1+185,911370688609i</v>
      </c>
      <c r="AH407">
        <f t="shared" si="384"/>
        <v>185.91406012272816</v>
      </c>
      <c r="AI407">
        <f t="shared" si="385"/>
        <v>1.5654174715250471</v>
      </c>
      <c r="AJ407" t="str">
        <f t="shared" si="367"/>
        <v>1+0,219478701507386i</v>
      </c>
      <c r="AK407">
        <f t="shared" si="386"/>
        <v>1.0238021783603355</v>
      </c>
      <c r="AL407">
        <f t="shared" si="387"/>
        <v>0.21605301817590641</v>
      </c>
      <c r="AM407" t="str">
        <f t="shared" si="368"/>
        <v>1-0,546646469493186i</v>
      </c>
      <c r="AN407">
        <f t="shared" si="388"/>
        <v>1.1396588799326599</v>
      </c>
      <c r="AO407">
        <f t="shared" si="389"/>
        <v>-0.50026487798305252</v>
      </c>
      <c r="AP407" s="41" t="str">
        <f t="shared" si="390"/>
        <v>-0,134691395460668-0,470469816556852i</v>
      </c>
      <c r="AQ407">
        <f t="shared" si="391"/>
        <v>-6.2072418519573898</v>
      </c>
      <c r="AR407" s="43">
        <f t="shared" si="392"/>
        <v>-105.97595434893918</v>
      </c>
      <c r="AS407" t="str">
        <f t="shared" si="369"/>
        <v>-0,0000166666666666667</v>
      </c>
      <c r="AT407" t="str">
        <f t="shared" si="370"/>
        <v>0,00333949037604683i</v>
      </c>
      <c r="AU407">
        <f t="shared" si="393"/>
        <v>3.33949037604683E-3</v>
      </c>
      <c r="AV407">
        <f t="shared" si="394"/>
        <v>1.5707963267948966</v>
      </c>
      <c r="AW407" t="str">
        <f t="shared" si="371"/>
        <v>1+1,24985219018764i</v>
      </c>
      <c r="AX407">
        <f t="shared" si="395"/>
        <v>1.6006656419492615</v>
      </c>
      <c r="AY407">
        <f t="shared" si="396"/>
        <v>0.89599769853411515</v>
      </c>
      <c r="AZ407" t="str">
        <f t="shared" si="372"/>
        <v>1+182,079530770528i</v>
      </c>
      <c r="BA407">
        <f t="shared" si="397"/>
        <v>182.08227680259179</v>
      </c>
      <c r="BB407">
        <f t="shared" si="398"/>
        <v>1.5653042764719283</v>
      </c>
      <c r="BC407" s="41" t="str">
        <f t="shared" si="399"/>
        <v>-0,352238657973819+0,445237039600939i</v>
      </c>
      <c r="BD407">
        <f t="shared" si="400"/>
        <v>-4.9172878861320823</v>
      </c>
      <c r="BE407" s="43">
        <f t="shared" si="401"/>
        <v>128.34844211618059</v>
      </c>
      <c r="BF407" s="41" t="str">
        <f t="shared" si="402"/>
        <v>0,0394360064340043-0,0797923219881565i</v>
      </c>
      <c r="BG407" s="20">
        <f t="shared" si="403"/>
        <v>-21.011644354553308</v>
      </c>
      <c r="BH407" s="43">
        <f t="shared" si="404"/>
        <v>-63.699893452964936</v>
      </c>
      <c r="BI407" s="41" t="str">
        <f t="shared" si="357"/>
        <v>0,256914104723056+0,105748058626547i</v>
      </c>
      <c r="BJ407" s="20">
        <f t="shared" si="405"/>
        <v>-11.124529738089482</v>
      </c>
      <c r="BK407" s="43">
        <f t="shared" si="358"/>
        <v>22.37248776724141</v>
      </c>
      <c r="BL407">
        <f t="shared" si="406"/>
        <v>-21.011644354553308</v>
      </c>
      <c r="BM407" s="43">
        <f t="shared" si="407"/>
        <v>-63.699893452964936</v>
      </c>
    </row>
    <row r="408" spans="14:65" x14ac:dyDescent="0.25">
      <c r="N408" s="9">
        <v>90</v>
      </c>
      <c r="O408" s="34">
        <f t="shared" si="359"/>
        <v>79432.823472428237</v>
      </c>
      <c r="P408" s="33" t="str">
        <f t="shared" si="360"/>
        <v>32,2315671197498</v>
      </c>
      <c r="Q408" s="4" t="str">
        <f t="shared" si="361"/>
        <v>1+186,143668601472i</v>
      </c>
      <c r="R408" s="4">
        <f t="shared" si="373"/>
        <v>186.14635467936145</v>
      </c>
      <c r="S408" s="4">
        <f t="shared" si="374"/>
        <v>1.5654241839359877</v>
      </c>
      <c r="T408" s="4" t="str">
        <f t="shared" si="362"/>
        <v>1+0,224591017207388i</v>
      </c>
      <c r="U408" s="4">
        <f t="shared" si="375"/>
        <v>1.0249103009582103</v>
      </c>
      <c r="V408" s="4">
        <f t="shared" si="376"/>
        <v>0.2209251325591646</v>
      </c>
      <c r="W408" t="str">
        <f t="shared" si="363"/>
        <v>1-1,32411937582587i</v>
      </c>
      <c r="X408" s="4">
        <f t="shared" si="377"/>
        <v>1.6593047102438694</v>
      </c>
      <c r="Y408" s="4">
        <f t="shared" si="378"/>
        <v>-0.92396347025307968</v>
      </c>
      <c r="Z408" t="str">
        <f t="shared" si="364"/>
        <v>0,869636912297481+1,71657107427869i</v>
      </c>
      <c r="AA408" s="4">
        <f t="shared" si="379"/>
        <v>1.9242880793375485</v>
      </c>
      <c r="AB408" s="4">
        <f t="shared" si="380"/>
        <v>1.1018724674167839</v>
      </c>
      <c r="AC408" s="47" t="str">
        <f t="shared" si="381"/>
        <v>-0,149041258031504+0,0346993592223516i</v>
      </c>
      <c r="AD408" s="20">
        <f t="shared" si="382"/>
        <v>-16.304623989943142</v>
      </c>
      <c r="AE408" s="43">
        <f t="shared" si="383"/>
        <v>166.89402958235434</v>
      </c>
      <c r="AF408" t="str">
        <f t="shared" si="365"/>
        <v>77,9756878975879</v>
      </c>
      <c r="AG408" t="str">
        <f t="shared" si="366"/>
        <v>1+190,241802810964i</v>
      </c>
      <c r="AH408">
        <f t="shared" si="384"/>
        <v>190.24443102694414</v>
      </c>
      <c r="AI408">
        <f t="shared" si="385"/>
        <v>1.5655399069375142</v>
      </c>
      <c r="AJ408" t="str">
        <f t="shared" si="367"/>
        <v>1+0,224591017207388i</v>
      </c>
      <c r="AK408">
        <f t="shared" si="386"/>
        <v>1.0249103009582103</v>
      </c>
      <c r="AL408">
        <f t="shared" si="387"/>
        <v>0.2209251325591646</v>
      </c>
      <c r="AM408" t="str">
        <f t="shared" si="368"/>
        <v>1-0,559379501487393i</v>
      </c>
      <c r="AN408">
        <f t="shared" si="388"/>
        <v>1.1458208527882028</v>
      </c>
      <c r="AO408">
        <f t="shared" si="389"/>
        <v>-0.51001583208211798</v>
      </c>
      <c r="AP408" s="41" t="str">
        <f t="shared" si="390"/>
        <v>-0,134793106689545-0,46207873881463i</v>
      </c>
      <c r="AQ408">
        <f t="shared" si="391"/>
        <v>-6.3510031619065721</v>
      </c>
      <c r="AR408" s="43">
        <f t="shared" si="392"/>
        <v>-106.26250630597316</v>
      </c>
      <c r="AS408" t="str">
        <f t="shared" si="369"/>
        <v>-0,0000166666666666667</v>
      </c>
      <c r="AT408" t="str">
        <f t="shared" si="370"/>
        <v>0,00341727709959774i</v>
      </c>
      <c r="AU408">
        <f t="shared" si="393"/>
        <v>3.41727709959774E-3</v>
      </c>
      <c r="AV408">
        <f t="shared" si="394"/>
        <v>1.5707963267948966</v>
      </c>
      <c r="AW408" t="str">
        <f t="shared" si="371"/>
        <v>1+1,27896498760577i</v>
      </c>
      <c r="AX408">
        <f t="shared" si="395"/>
        <v>1.6234997503915509</v>
      </c>
      <c r="AY408">
        <f t="shared" si="396"/>
        <v>0.90720084913148757</v>
      </c>
      <c r="AZ408" t="str">
        <f t="shared" si="372"/>
        <v>1+186,320707875249i</v>
      </c>
      <c r="BA408">
        <f t="shared" si="397"/>
        <v>186.32339140090244</v>
      </c>
      <c r="BB408">
        <f t="shared" si="398"/>
        <v>1.5654292883712844</v>
      </c>
      <c r="BC408" s="41" t="str">
        <f t="shared" si="399"/>
        <v>-0,342400043644684+0,442794844984131i</v>
      </c>
      <c r="BD408">
        <f t="shared" si="400"/>
        <v>-5.0403258461358043</v>
      </c>
      <c r="BE408" s="43">
        <f t="shared" si="401"/>
        <v>127.71371152392371</v>
      </c>
      <c r="BF408" s="41" t="str">
        <f t="shared" si="402"/>
        <v>0,0356670358669357-0,0778757628584754i</v>
      </c>
      <c r="BG408" s="20">
        <f t="shared" si="403"/>
        <v>-21.344949836078953</v>
      </c>
      <c r="BH408" s="43">
        <f t="shared" si="404"/>
        <v>-65.392258893721987</v>
      </c>
      <c r="BI408" s="41" t="str">
        <f t="shared" si="357"/>
        <v>0,25075924913739+0,0985300875558834i</v>
      </c>
      <c r="BJ408" s="20">
        <f t="shared" si="405"/>
        <v>-11.391329008042364</v>
      </c>
      <c r="BK408" s="43">
        <f t="shared" si="358"/>
        <v>21.451205217950509</v>
      </c>
      <c r="BL408">
        <f t="shared" si="406"/>
        <v>-21.344949836078953</v>
      </c>
      <c r="BM408" s="43">
        <f t="shared" si="407"/>
        <v>-65.392258893721987</v>
      </c>
    </row>
    <row r="409" spans="14:65" x14ac:dyDescent="0.25">
      <c r="N409" s="9">
        <v>91</v>
      </c>
      <c r="O409" s="34">
        <f t="shared" si="359"/>
        <v>81283.051616410012</v>
      </c>
      <c r="P409" s="33" t="str">
        <f t="shared" si="360"/>
        <v>32,2315671197498</v>
      </c>
      <c r="Q409" s="4" t="str">
        <f t="shared" si="361"/>
        <v>1+190,479511637317i</v>
      </c>
      <c r="R409" s="4">
        <f t="shared" si="373"/>
        <v>190.48213657346133</v>
      </c>
      <c r="S409" s="4">
        <f t="shared" si="374"/>
        <v>1.5655464665638585</v>
      </c>
      <c r="T409" s="4" t="str">
        <f t="shared" si="362"/>
        <v>1+0,229822414037526i</v>
      </c>
      <c r="U409" s="4">
        <f t="shared" si="375"/>
        <v>1.0260693650986936</v>
      </c>
      <c r="V409" s="4">
        <f t="shared" si="376"/>
        <v>0.2258997177972028</v>
      </c>
      <c r="W409" t="str">
        <f t="shared" si="363"/>
        <v>1-1,35496207822578i</v>
      </c>
      <c r="X409" s="4">
        <f t="shared" si="377"/>
        <v>1.6840196653928734</v>
      </c>
      <c r="Y409" s="4">
        <f t="shared" si="378"/>
        <v>-0.93500140792690467</v>
      </c>
      <c r="Z409" t="str">
        <f t="shared" si="364"/>
        <v>0,863493089254629+1,75655515106123i</v>
      </c>
      <c r="AA409" s="4">
        <f t="shared" si="379"/>
        <v>1.9573212086702181</v>
      </c>
      <c r="AB409" s="4">
        <f t="shared" si="380"/>
        <v>1.1139047612422097</v>
      </c>
      <c r="AC409" s="47" t="str">
        <f t="shared" si="381"/>
        <v>-0,144846638462254+0,036516778713604i</v>
      </c>
      <c r="AD409" s="20">
        <f t="shared" si="382"/>
        <v>-16.514221080134291</v>
      </c>
      <c r="AE409" s="43">
        <f t="shared" si="383"/>
        <v>165.85021914554031</v>
      </c>
      <c r="AF409" t="str">
        <f t="shared" si="365"/>
        <v>77,9756878975879</v>
      </c>
      <c r="AG409" t="str">
        <f t="shared" si="366"/>
        <v>1+194,673103655316i</v>
      </c>
      <c r="AH409">
        <f t="shared" si="384"/>
        <v>194.675672046595</v>
      </c>
      <c r="AI409">
        <f t="shared" si="385"/>
        <v>1.5656595555320205</v>
      </c>
      <c r="AJ409" t="str">
        <f t="shared" si="367"/>
        <v>1+0,229822414037526i</v>
      </c>
      <c r="AK409">
        <f t="shared" si="386"/>
        <v>1.0260693650986936</v>
      </c>
      <c r="AL409">
        <f t="shared" si="387"/>
        <v>0.2258997177972028</v>
      </c>
      <c r="AM409" t="str">
        <f t="shared" si="368"/>
        <v>1-0,572409123897551i</v>
      </c>
      <c r="AN409">
        <f t="shared" si="388"/>
        <v>1.1522379116836774</v>
      </c>
      <c r="AO409">
        <f t="shared" si="389"/>
        <v>-0.51988498772526914</v>
      </c>
      <c r="AP409" s="41" t="str">
        <f t="shared" si="390"/>
        <v>-0,134890240406309-0,453932613198885i</v>
      </c>
      <c r="AQ409">
        <f t="shared" si="391"/>
        <v>-6.4926717202632176</v>
      </c>
      <c r="AR409" s="43">
        <f t="shared" si="392"/>
        <v>-106.54979989220556</v>
      </c>
      <c r="AS409" t="str">
        <f t="shared" si="369"/>
        <v>-0,0000166666666666667</v>
      </c>
      <c r="AT409" t="str">
        <f t="shared" si="370"/>
        <v>0,00349687570869987i</v>
      </c>
      <c r="AU409">
        <f t="shared" si="393"/>
        <v>3.49687570869987E-3</v>
      </c>
      <c r="AV409">
        <f t="shared" si="394"/>
        <v>1.5707963267948966</v>
      </c>
      <c r="AW409" t="str">
        <f t="shared" si="371"/>
        <v>1+1,30875590918943i</v>
      </c>
      <c r="AX409">
        <f t="shared" si="395"/>
        <v>1.6470707422081943</v>
      </c>
      <c r="AY409">
        <f t="shared" si="396"/>
        <v>0.91834195866367885</v>
      </c>
      <c r="AZ409" t="str">
        <f t="shared" si="372"/>
        <v>1+190,660674685532i</v>
      </c>
      <c r="BA409">
        <f t="shared" si="397"/>
        <v>190.66329712753384</v>
      </c>
      <c r="BB409">
        <f t="shared" si="398"/>
        <v>1.5655514548144958</v>
      </c>
      <c r="BC409" s="41" t="str">
        <f t="shared" si="399"/>
        <v>-0,332670092103552+0,440150108147313i</v>
      </c>
      <c r="BD409">
        <f t="shared" si="400"/>
        <v>-5.1655320057646383</v>
      </c>
      <c r="BE409" s="43">
        <f t="shared" si="401"/>
        <v>127.08237259023029</v>
      </c>
      <c r="BF409" s="41" t="str">
        <f t="shared" si="402"/>
        <v>0,0321132804581436-0,0759023037219155i</v>
      </c>
      <c r="BG409" s="20">
        <f t="shared" si="403"/>
        <v>-21.67975308589893</v>
      </c>
      <c r="BH409" s="43">
        <f t="shared" si="404"/>
        <v>-67.067408264229414</v>
      </c>
      <c r="BI409" s="41" t="str">
        <f t="shared" si="357"/>
        <v>0,244672437490919+0,0916378503388252i</v>
      </c>
      <c r="BJ409" s="20">
        <f t="shared" si="405"/>
        <v>-11.658203726027846</v>
      </c>
      <c r="BK409" s="43">
        <f t="shared" si="358"/>
        <v>20.532572698024733</v>
      </c>
      <c r="BL409">
        <f t="shared" si="406"/>
        <v>-21.67975308589893</v>
      </c>
      <c r="BM409" s="43">
        <f t="shared" si="407"/>
        <v>-67.067408264229414</v>
      </c>
    </row>
    <row r="410" spans="14:65" x14ac:dyDescent="0.25">
      <c r="N410" s="9">
        <v>92</v>
      </c>
      <c r="O410" s="34">
        <f t="shared" si="359"/>
        <v>83176.377110267174</v>
      </c>
      <c r="P410" s="33" t="str">
        <f t="shared" si="360"/>
        <v>32,2315671197498</v>
      </c>
      <c r="Q410" s="4" t="str">
        <f t="shared" si="361"/>
        <v>1+194,916349431527i</v>
      </c>
      <c r="R410" s="4">
        <f t="shared" si="373"/>
        <v>194.91891461762538</v>
      </c>
      <c r="S410" s="4">
        <f t="shared" si="374"/>
        <v>1.5656659658510015</v>
      </c>
      <c r="T410" s="4" t="str">
        <f t="shared" si="362"/>
        <v>1+0,235175665753647i</v>
      </c>
      <c r="U410" s="4">
        <f t="shared" si="375"/>
        <v>1.0272816525971205</v>
      </c>
      <c r="V410" s="4">
        <f t="shared" si="376"/>
        <v>0.23097842620860867</v>
      </c>
      <c r="W410" t="str">
        <f t="shared" si="363"/>
        <v>1-1,38652319945461i</v>
      </c>
      <c r="X410" s="4">
        <f t="shared" si="377"/>
        <v>1.7095164762662711</v>
      </c>
      <c r="Y410" s="4">
        <f t="shared" si="378"/>
        <v>-0.94596469216002443</v>
      </c>
      <c r="Z410" t="str">
        <f t="shared" si="364"/>
        <v>0,857059716752286+1,79747057663562i</v>
      </c>
      <c r="AA410" s="4">
        <f t="shared" si="379"/>
        <v>1.9913442273876951</v>
      </c>
      <c r="AB410" s="4">
        <f t="shared" si="380"/>
        <v>1.1258687065964212</v>
      </c>
      <c r="AC410" s="47" t="str">
        <f t="shared" si="381"/>
        <v>-0,140741220375854+0,0381838754713566i</v>
      </c>
      <c r="AD410" s="20">
        <f t="shared" si="382"/>
        <v>-16.723121593130603</v>
      </c>
      <c r="AE410" s="43">
        <f t="shared" si="383"/>
        <v>164.82072740680184</v>
      </c>
      <c r="AF410" t="str">
        <f t="shared" si="365"/>
        <v>77,9756878975879</v>
      </c>
      <c r="AG410" t="str">
        <f t="shared" si="366"/>
        <v>1+199,20762275603i</v>
      </c>
      <c r="AH410">
        <f t="shared" si="384"/>
        <v>199.21013268433097</v>
      </c>
      <c r="AI410">
        <f t="shared" si="385"/>
        <v>1.5657764807341241</v>
      </c>
      <c r="AJ410" t="str">
        <f t="shared" si="367"/>
        <v>1+0,235175665753647i</v>
      </c>
      <c r="AK410">
        <f t="shared" si="386"/>
        <v>1.0272816525971205</v>
      </c>
      <c r="AL410">
        <f t="shared" si="387"/>
        <v>0.23097842620860867</v>
      </c>
      <c r="AM410" t="str">
        <f t="shared" si="368"/>
        <v>1-0,58574224520193i</v>
      </c>
      <c r="AN410">
        <f t="shared" si="388"/>
        <v>1.1589193146264316</v>
      </c>
      <c r="AO410">
        <f t="shared" si="389"/>
        <v>-0.52986988693349635</v>
      </c>
      <c r="AP410" s="41" t="str">
        <f t="shared" si="390"/>
        <v>-0,134983002611187-0,446027123738764i</v>
      </c>
      <c r="AQ410">
        <f t="shared" si="391"/>
        <v>-6.6321895488005893</v>
      </c>
      <c r="AR410" s="43">
        <f t="shared" si="392"/>
        <v>-106.83760323894865</v>
      </c>
      <c r="AS410" t="str">
        <f t="shared" si="369"/>
        <v>-0,0000166666666666667</v>
      </c>
      <c r="AT410" t="str">
        <f t="shared" si="370"/>
        <v>0,00357832840758937i</v>
      </c>
      <c r="AU410">
        <f t="shared" si="393"/>
        <v>3.5783284075893698E-3</v>
      </c>
      <c r="AV410">
        <f t="shared" si="394"/>
        <v>1.5707963267948966</v>
      </c>
      <c r="AW410" t="str">
        <f t="shared" si="371"/>
        <v>1+1,33924075047957i</v>
      </c>
      <c r="AX410">
        <f t="shared" si="395"/>
        <v>1.6713963586609499</v>
      </c>
      <c r="AY410">
        <f t="shared" si="396"/>
        <v>0.92941587174483942</v>
      </c>
      <c r="AZ410" t="str">
        <f t="shared" si="372"/>
        <v>1+195,101732309225i</v>
      </c>
      <c r="BA410">
        <f t="shared" si="397"/>
        <v>195.10429505795227</v>
      </c>
      <c r="BB410">
        <f t="shared" si="398"/>
        <v>1.5656708405612325</v>
      </c>
      <c r="BC410" s="41" t="str">
        <f t="shared" si="399"/>
        <v>-0,323057152220189+0,437308971252408i</v>
      </c>
      <c r="BD410">
        <f t="shared" si="400"/>
        <v>-5.2928813629702489</v>
      </c>
      <c r="BE410" s="43">
        <f t="shared" si="401"/>
        <v>126.45472440740707</v>
      </c>
      <c r="BF410" s="41" t="str">
        <f t="shared" si="402"/>
        <v>0,0287693065538084-0,0738829723658799i</v>
      </c>
      <c r="BG410" s="20">
        <f t="shared" si="403"/>
        <v>-22.016002956100856</v>
      </c>
      <c r="BH410" s="43">
        <f t="shared" si="404"/>
        <v>-68.724548185791107</v>
      </c>
      <c r="BI410" s="41" t="str">
        <f t="shared" si="357"/>
        <v>0,23865888705457+0,0850629743995477i</v>
      </c>
      <c r="BJ410" s="20">
        <f t="shared" si="405"/>
        <v>-11.925070911770828</v>
      </c>
      <c r="BK410" s="43">
        <f t="shared" si="358"/>
        <v>19.617121168458425</v>
      </c>
      <c r="BL410">
        <f t="shared" si="406"/>
        <v>-22.016002956100856</v>
      </c>
      <c r="BM410" s="43">
        <f t="shared" si="407"/>
        <v>-68.724548185791107</v>
      </c>
    </row>
    <row r="411" spans="14:65" x14ac:dyDescent="0.25">
      <c r="N411" s="9">
        <v>93</v>
      </c>
      <c r="O411" s="34">
        <f t="shared" si="359"/>
        <v>85113.803820237721</v>
      </c>
      <c r="P411" s="33" t="str">
        <f t="shared" si="360"/>
        <v>32,2315671197498</v>
      </c>
      <c r="Q411" s="4" t="str">
        <f t="shared" si="361"/>
        <v>1+199,456534454228i</v>
      </c>
      <c r="R411" s="4">
        <f t="shared" si="373"/>
        <v>199.45904125030441</v>
      </c>
      <c r="S411" s="4">
        <f t="shared" si="374"/>
        <v>1.5657827451438604</v>
      </c>
      <c r="T411" s="4" t="str">
        <f t="shared" si="362"/>
        <v>1+0,240653610720668i</v>
      </c>
      <c r="U411" s="4">
        <f t="shared" si="375"/>
        <v>1.0285495420021802</v>
      </c>
      <c r="V411" s="4">
        <f t="shared" si="376"/>
        <v>0.23616290215265409</v>
      </c>
      <c r="W411" t="str">
        <f t="shared" si="363"/>
        <v>1-1,41881947363659i</v>
      </c>
      <c r="X411" s="4">
        <f t="shared" si="377"/>
        <v>1.7358135553020695</v>
      </c>
      <c r="Y411" s="4">
        <f t="shared" si="378"/>
        <v>-0.95684859437846703</v>
      </c>
      <c r="Z411" t="str">
        <f t="shared" si="364"/>
        <v>0,850323148744837+1,83933904490207i</v>
      </c>
      <c r="AA411" s="4">
        <f t="shared" si="379"/>
        <v>2.0263804132967218</v>
      </c>
      <c r="AB411" s="4">
        <f t="shared" si="380"/>
        <v>1.1377624027753608</v>
      </c>
      <c r="AC411" s="47" t="str">
        <f t="shared" si="381"/>
        <v>-0,136726389091829+0,0397070979309248i</v>
      </c>
      <c r="AD411" s="20">
        <f t="shared" si="382"/>
        <v>-16.931299875255789</v>
      </c>
      <c r="AE411" s="43">
        <f t="shared" si="383"/>
        <v>163.80602478115338</v>
      </c>
      <c r="AF411" t="str">
        <f t="shared" si="365"/>
        <v>77,9756878975879</v>
      </c>
      <c r="AG411" t="str">
        <f t="shared" si="366"/>
        <v>1+203,847764375153i</v>
      </c>
      <c r="AH411">
        <f t="shared" si="384"/>
        <v>203.85021717120614</v>
      </c>
      <c r="AI411">
        <f t="shared" si="385"/>
        <v>1.5658907445263186</v>
      </c>
      <c r="AJ411" t="str">
        <f t="shared" si="367"/>
        <v>1+0,240653610720668i</v>
      </c>
      <c r="AK411">
        <f t="shared" si="386"/>
        <v>1.0285495420021802</v>
      </c>
      <c r="AL411">
        <f t="shared" si="387"/>
        <v>0.23616290215265409</v>
      </c>
      <c r="AM411" t="str">
        <f t="shared" si="368"/>
        <v>1-0,59938593479793i</v>
      </c>
      <c r="AN411">
        <f t="shared" si="388"/>
        <v>1.1658745639362702</v>
      </c>
      <c r="AO411">
        <f t="shared" si="389"/>
        <v>-0.53996785941582137</v>
      </c>
      <c r="AP411" s="41" t="str">
        <f t="shared" si="390"/>
        <v>-0,135071590034782-0,438358081837479i</v>
      </c>
      <c r="AQ411">
        <f t="shared" si="391"/>
        <v>-6.7694984244301999</v>
      </c>
      <c r="AR411" s="43">
        <f t="shared" si="392"/>
        <v>-107.12567268628811</v>
      </c>
      <c r="AS411" t="str">
        <f t="shared" si="369"/>
        <v>-0,0000166666666666667</v>
      </c>
      <c r="AT411" t="str">
        <f t="shared" si="370"/>
        <v>0,00366167838356536i</v>
      </c>
      <c r="AU411">
        <f t="shared" si="393"/>
        <v>3.6616783835653598E-3</v>
      </c>
      <c r="AV411">
        <f t="shared" si="394"/>
        <v>1.5707963267948966</v>
      </c>
      <c r="AW411" t="str">
        <f t="shared" si="371"/>
        <v>1+1,37043567494256i</v>
      </c>
      <c r="AX411">
        <f t="shared" si="395"/>
        <v>1.6964946033380919</v>
      </c>
      <c r="AY411">
        <f t="shared" si="396"/>
        <v>0.94041759624263754</v>
      </c>
      <c r="AZ411" t="str">
        <f t="shared" si="372"/>
        <v>1+199,646235453866i</v>
      </c>
      <c r="BA411">
        <f t="shared" si="397"/>
        <v>199.64873986805051</v>
      </c>
      <c r="BB411">
        <f t="shared" si="398"/>
        <v>1.5657875088977775</v>
      </c>
      <c r="BC411" s="41" t="str">
        <f t="shared" si="399"/>
        <v>-0,313569128391117+0,434277966899498i</v>
      </c>
      <c r="BD411">
        <f t="shared" si="400"/>
        <v>-5.4223471137978594</v>
      </c>
      <c r="BE411" s="43">
        <f t="shared" si="401"/>
        <v>125.83105662960435</v>
      </c>
      <c r="BF411" s="41" t="str">
        <f t="shared" si="402"/>
        <v>0,0256292568946683-0,07182817836545i</v>
      </c>
      <c r="BG411" s="20">
        <f t="shared" si="403"/>
        <v>-22.353646989053647</v>
      </c>
      <c r="BH411" s="43">
        <f t="shared" si="404"/>
        <v>-70.362918589242256</v>
      </c>
      <c r="BI411" s="41" t="str">
        <f t="shared" si="357"/>
        <v>0,232723537311953+0,0787969461387926i</v>
      </c>
      <c r="BJ411" s="20">
        <f t="shared" si="405"/>
        <v>-12.191845538228062</v>
      </c>
      <c r="BK411" s="43">
        <f t="shared" si="358"/>
        <v>18.705383943316225</v>
      </c>
      <c r="BL411">
        <f t="shared" si="406"/>
        <v>-22.353646989053647</v>
      </c>
      <c r="BM411" s="43">
        <f t="shared" si="407"/>
        <v>-70.362918589242256</v>
      </c>
    </row>
    <row r="412" spans="14:65" x14ac:dyDescent="0.25">
      <c r="N412" s="9">
        <v>94</v>
      </c>
      <c r="O412" s="34">
        <f t="shared" si="359"/>
        <v>87096.358995608127</v>
      </c>
      <c r="P412" s="33" t="str">
        <f t="shared" si="360"/>
        <v>32,2315671197498</v>
      </c>
      <c r="Q412" s="4" t="str">
        <f t="shared" si="361"/>
        <v>1+204,102473971617i</v>
      </c>
      <c r="R412" s="4">
        <f t="shared" si="373"/>
        <v>204.10492370674106</v>
      </c>
      <c r="S412" s="4">
        <f t="shared" si="374"/>
        <v>1.5658968663476147</v>
      </c>
      <c r="T412" s="4" t="str">
        <f t="shared" si="362"/>
        <v>1+0,24625915341752i</v>
      </c>
      <c r="U412" s="4">
        <f t="shared" si="375"/>
        <v>1.0298755122061665</v>
      </c>
      <c r="V412" s="4">
        <f t="shared" si="376"/>
        <v>0.24145477919703165</v>
      </c>
      <c r="W412" t="str">
        <f t="shared" si="363"/>
        <v>1-1,45186802468379i</v>
      </c>
      <c r="X412" s="4">
        <f t="shared" si="377"/>
        <v>1.7629295961833558</v>
      </c>
      <c r="Y412" s="4">
        <f t="shared" si="378"/>
        <v>-0.96764857115842462</v>
      </c>
      <c r="Z412" t="str">
        <f t="shared" si="364"/>
        <v>0,84326909606835+1,88218275507667i</v>
      </c>
      <c r="AA412" s="4">
        <f t="shared" si="379"/>
        <v>2.0624535611479682</v>
      </c>
      <c r="AB412" s="4">
        <f t="shared" si="380"/>
        <v>1.1495841816899139</v>
      </c>
      <c r="AC412" s="47" t="str">
        <f t="shared" si="381"/>
        <v>-0,132803275097546+0,0410928263914831i</v>
      </c>
      <c r="AD412" s="20">
        <f t="shared" si="382"/>
        <v>-17.138730755326147</v>
      </c>
      <c r="AE412" s="43">
        <f t="shared" si="383"/>
        <v>162.80655721169893</v>
      </c>
      <c r="AF412" t="str">
        <f t="shared" si="365"/>
        <v>77,9756878975879</v>
      </c>
      <c r="AG412" t="str">
        <f t="shared" si="366"/>
        <v>1+208,595988777193i</v>
      </c>
      <c r="AH412">
        <f t="shared" si="384"/>
        <v>208.59838574144055</v>
      </c>
      <c r="AI412">
        <f t="shared" si="385"/>
        <v>1.5660024074808381</v>
      </c>
      <c r="AJ412" t="str">
        <f t="shared" si="367"/>
        <v>1+0,24625915341752i</v>
      </c>
      <c r="AK412">
        <f t="shared" si="386"/>
        <v>1.0298755122061665</v>
      </c>
      <c r="AL412">
        <f t="shared" si="387"/>
        <v>0.24145477919703165</v>
      </c>
      <c r="AM412" t="str">
        <f t="shared" si="368"/>
        <v>1-0,613347426750371i</v>
      </c>
      <c r="AN412">
        <f t="shared" si="388"/>
        <v>1.173113407092981</v>
      </c>
      <c r="AO412">
        <f t="shared" si="389"/>
        <v>-0.55017602127462395</v>
      </c>
      <c r="AP412" s="41" t="str">
        <f t="shared" si="390"/>
        <v>-0,135156190555106-0,430921424065747i</v>
      </c>
      <c r="AQ412">
        <f t="shared" si="391"/>
        <v>-6.9045399685697291</v>
      </c>
      <c r="AR412" s="43">
        <f t="shared" si="392"/>
        <v>-107.41375287306082</v>
      </c>
      <c r="AS412" t="str">
        <f t="shared" si="369"/>
        <v>-0,0000166666666666667</v>
      </c>
      <c r="AT412" t="str">
        <f t="shared" si="370"/>
        <v>0,00374696982988835i</v>
      </c>
      <c r="AU412">
        <f t="shared" si="393"/>
        <v>3.74696982988835E-3</v>
      </c>
      <c r="AV412">
        <f t="shared" si="394"/>
        <v>1.5707963267948966</v>
      </c>
      <c r="AW412" t="str">
        <f t="shared" si="371"/>
        <v>1+1,40235722254027i</v>
      </c>
      <c r="AX412">
        <f t="shared" si="395"/>
        <v>1.7223837492297878</v>
      </c>
      <c r="AY412">
        <f t="shared" si="396"/>
        <v>0.95134231273673098</v>
      </c>
      <c r="AZ412" t="str">
        <f t="shared" si="372"/>
        <v>1+204,296593675175i</v>
      </c>
      <c r="BA412">
        <f t="shared" si="397"/>
        <v>204.29904108262363</v>
      </c>
      <c r="BB412">
        <f t="shared" si="398"/>
        <v>1.5659015216705157</v>
      </c>
      <c r="BC412" s="41" t="str">
        <f t="shared" si="399"/>
        <v>-0,304213459749634+0,431063981135323i</v>
      </c>
      <c r="BD412">
        <f t="shared" si="400"/>
        <v>-5.5539007532785583</v>
      </c>
      <c r="BE412" s="43">
        <f t="shared" si="401"/>
        <v>125.21164893280439</v>
      </c>
      <c r="BF412" s="41" t="str">
        <f t="shared" si="402"/>
        <v>0,0226869064430915-0,0697476993588018i</v>
      </c>
      <c r="BG412" s="20">
        <f t="shared" si="403"/>
        <v>-22.692631508604709</v>
      </c>
      <c r="BH412" s="43">
        <f t="shared" si="404"/>
        <v>-71.981793855496662</v>
      </c>
      <c r="BI412" s="41" t="str">
        <f t="shared" si="357"/>
        <v>0,226871036949633+0,0728311317195118i</v>
      </c>
      <c r="BJ412" s="20">
        <f t="shared" si="405"/>
        <v>-12.458440721848296</v>
      </c>
      <c r="BK412" s="43">
        <f t="shared" si="358"/>
        <v>17.797896059743614</v>
      </c>
      <c r="BL412">
        <f t="shared" si="406"/>
        <v>-22.692631508604709</v>
      </c>
      <c r="BM412" s="43">
        <f t="shared" si="407"/>
        <v>-71.981793855496662</v>
      </c>
    </row>
    <row r="413" spans="14:65" x14ac:dyDescent="0.25">
      <c r="N413" s="9">
        <v>95</v>
      </c>
      <c r="O413" s="34">
        <f t="shared" si="359"/>
        <v>89125.093813374609</v>
      </c>
      <c r="P413" s="33" t="str">
        <f t="shared" si="360"/>
        <v>32,2315671197498</v>
      </c>
      <c r="Q413" s="4" t="str">
        <f t="shared" si="361"/>
        <v>1+208,856631322321i</v>
      </c>
      <c r="R413" s="4">
        <f t="shared" si="373"/>
        <v>208.85902529531231</v>
      </c>
      <c r="S413" s="4">
        <f t="shared" si="374"/>
        <v>1.5660083899589401</v>
      </c>
      <c r="T413" s="4" t="str">
        <f t="shared" si="362"/>
        <v>1+0,251995265977139i</v>
      </c>
      <c r="U413" s="4">
        <f t="shared" si="375"/>
        <v>1.0312621461465987</v>
      </c>
      <c r="V413" s="4">
        <f t="shared" si="376"/>
        <v>0.24685567710180978</v>
      </c>
      <c r="W413" t="str">
        <f t="shared" si="363"/>
        <v>1-1,48568637537542i</v>
      </c>
      <c r="X413" s="4">
        <f t="shared" si="377"/>
        <v>1.7908835824743476</v>
      </c>
      <c r="Y413" s="4">
        <f t="shared" si="378"/>
        <v>-0.97836027124870151</v>
      </c>
      <c r="Z413" t="str">
        <f t="shared" si="364"/>
        <v>0,835882596131346+1,92602442346164i</v>
      </c>
      <c r="AA413" s="4">
        <f t="shared" si="379"/>
        <v>2.0995880058444847</v>
      </c>
      <c r="AB413" s="4">
        <f t="shared" si="380"/>
        <v>1.161332606687145</v>
      </c>
      <c r="AC413" s="47" t="str">
        <f t="shared" si="381"/>
        <v>-0,128972761619074+0,042347358687253i</v>
      </c>
      <c r="AD413" s="20">
        <f t="shared" si="382"/>
        <v>-17.345389529589564</v>
      </c>
      <c r="AE413" s="43">
        <f t="shared" si="383"/>
        <v>161.82274566012876</v>
      </c>
      <c r="AF413" t="str">
        <f t="shared" si="365"/>
        <v>77,9756878975879</v>
      </c>
      <c r="AG413" t="str">
        <f t="shared" si="366"/>
        <v>1+213,454813533576i</v>
      </c>
      <c r="AH413">
        <f t="shared" si="384"/>
        <v>213.45715593686168</v>
      </c>
      <c r="AI413">
        <f t="shared" si="385"/>
        <v>1.5661115287917138</v>
      </c>
      <c r="AJ413" t="str">
        <f t="shared" si="367"/>
        <v>1+0,251995265977139i</v>
      </c>
      <c r="AK413">
        <f t="shared" si="386"/>
        <v>1.0312621461465987</v>
      </c>
      <c r="AL413">
        <f t="shared" si="387"/>
        <v>0.24685567710180978</v>
      </c>
      <c r="AM413" t="str">
        <f t="shared" si="368"/>
        <v>1-0,627634123627088i</v>
      </c>
      <c r="AN413">
        <f t="shared" si="388"/>
        <v>1.1806458373031019</v>
      </c>
      <c r="AO413">
        <f t="shared" si="389"/>
        <v>-0.56049127449875191</v>
      </c>
      <c r="AP413" s="41" t="str">
        <f t="shared" si="390"/>
        <v>-0,135236983595863-0,423713210020681i</v>
      </c>
      <c r="AQ413">
        <f t="shared" si="391"/>
        <v>-7.0372557397742632</v>
      </c>
      <c r="AR413" s="43">
        <f t="shared" si="392"/>
        <v>-107.70157688245534</v>
      </c>
      <c r="AS413" t="str">
        <f t="shared" si="369"/>
        <v>-0,0000166666666666667</v>
      </c>
      <c r="AT413" t="str">
        <f t="shared" si="370"/>
        <v>0,00383424796921216i</v>
      </c>
      <c r="AU413">
        <f t="shared" si="393"/>
        <v>3.83424796921216E-3</v>
      </c>
      <c r="AV413">
        <f t="shared" si="394"/>
        <v>1.5707963267948966</v>
      </c>
      <c r="AW413" t="str">
        <f t="shared" si="371"/>
        <v>1+1,43502231849976i</v>
      </c>
      <c r="AX413">
        <f t="shared" si="395"/>
        <v>1.7490823464298149</v>
      </c>
      <c r="AY413">
        <f t="shared" si="396"/>
        <v>0.96218538302043233</v>
      </c>
      <c r="AZ413" t="str">
        <f t="shared" si="372"/>
        <v>1+209,055272654635i</v>
      </c>
      <c r="BA413">
        <f t="shared" si="397"/>
        <v>209.05766435293344</v>
      </c>
      <c r="BB413">
        <f t="shared" si="398"/>
        <v>1.5660129393186646</v>
      </c>
      <c r="BC413" s="41" t="str">
        <f t="shared" si="399"/>
        <v>-0,294997102864119+0,427674215443009i</v>
      </c>
      <c r="BD413">
        <f t="shared" si="400"/>
        <v>-5.6875121805417521</v>
      </c>
      <c r="BE413" s="43">
        <f t="shared" si="401"/>
        <v>124.59677052958682</v>
      </c>
      <c r="BF413" s="41" t="str">
        <f t="shared" si="402"/>
        <v>0,0199357176233569-0,067650672765643i</v>
      </c>
      <c r="BG413" s="20">
        <f t="shared" si="403"/>
        <v>-23.032901710131313</v>
      </c>
      <c r="BH413" s="43">
        <f t="shared" si="404"/>
        <v>-73.580483810284377</v>
      </c>
      <c r="BI413" s="41" t="str">
        <f t="shared" si="357"/>
        <v>0,221105733029296+0,0671567985431171i</v>
      </c>
      <c r="BJ413" s="20">
        <f t="shared" si="405"/>
        <v>-12.724767920315998</v>
      </c>
      <c r="BK413" s="43">
        <f t="shared" si="358"/>
        <v>16.895193647131453</v>
      </c>
      <c r="BL413">
        <f t="shared" si="406"/>
        <v>-23.032901710131313</v>
      </c>
      <c r="BM413" s="43">
        <f t="shared" si="407"/>
        <v>-73.580483810284377</v>
      </c>
    </row>
    <row r="414" spans="14:65" x14ac:dyDescent="0.25">
      <c r="N414" s="9">
        <v>96</v>
      </c>
      <c r="O414" s="34">
        <f t="shared" si="359"/>
        <v>91201.083935591028</v>
      </c>
      <c r="P414" s="33" t="str">
        <f t="shared" si="360"/>
        <v>32,2315671197498</v>
      </c>
      <c r="Q414" s="4" t="str">
        <f t="shared" si="361"/>
        <v>1+213,721527223496i</v>
      </c>
      <c r="R414" s="4">
        <f t="shared" si="373"/>
        <v>213.72386670361252</v>
      </c>
      <c r="S414" s="4">
        <f t="shared" si="374"/>
        <v>1.5661173750980282</v>
      </c>
      <c r="T414" s="4" t="str">
        <f t="shared" si="362"/>
        <v>1+0,257864989762331i</v>
      </c>
      <c r="U414" s="4">
        <f t="shared" si="375"/>
        <v>1.0327121345975978</v>
      </c>
      <c r="V414" s="4">
        <f t="shared" si="376"/>
        <v>0.25236719861394635</v>
      </c>
      <c r="W414" t="str">
        <f t="shared" si="363"/>
        <v>1-1,52029245664866i</v>
      </c>
      <c r="X414" s="4">
        <f t="shared" si="377"/>
        <v>1.8196947968664465</v>
      </c>
      <c r="Y414" s="4">
        <f t="shared" si="378"/>
        <v>-0.98897954159993995</v>
      </c>
      <c r="Z414" t="str">
        <f t="shared" si="364"/>
        <v>0,828147981177134+1,97088729548987i</v>
      </c>
      <c r="AA414" s="4">
        <f t="shared" si="379"/>
        <v>2.137808646780889</v>
      </c>
      <c r="AB414" s="4">
        <f t="shared" si="380"/>
        <v>1.1730064706335812</v>
      </c>
      <c r="AC414" s="47" t="str">
        <f t="shared" si="381"/>
        <v>-0,125235493124373+0,0434768968671613i</v>
      </c>
      <c r="AD414" s="20">
        <f t="shared" si="382"/>
        <v>-17.551251941747271</v>
      </c>
      <c r="AE414" s="43">
        <f t="shared" si="383"/>
        <v>160.85498568559527</v>
      </c>
      <c r="AF414" t="str">
        <f t="shared" si="365"/>
        <v>77,9756878975879</v>
      </c>
      <c r="AG414" t="str">
        <f t="shared" si="366"/>
        <v>1+218,426814857504i</v>
      </c>
      <c r="AH414">
        <f t="shared" si="384"/>
        <v>218.42910394174658</v>
      </c>
      <c r="AI414">
        <f t="shared" si="385"/>
        <v>1.5662181663061088</v>
      </c>
      <c r="AJ414" t="str">
        <f t="shared" si="367"/>
        <v>1+0,257864989762331i</v>
      </c>
      <c r="AK414">
        <f t="shared" si="386"/>
        <v>1.0327121345975978</v>
      </c>
      <c r="AL414">
        <f t="shared" si="387"/>
        <v>0.25236719861394635</v>
      </c>
      <c r="AM414" t="str">
        <f t="shared" si="368"/>
        <v>1-0,642253600423871i</v>
      </c>
      <c r="AN414">
        <f t="shared" si="388"/>
        <v>1.1884820937891432</v>
      </c>
      <c r="AO414">
        <f t="shared" si="389"/>
        <v>-0.57091030728980985</v>
      </c>
      <c r="AP414" s="41" t="str">
        <f t="shared" si="390"/>
        <v>-0,135314140506807-0,416729620248975i</v>
      </c>
      <c r="AQ414">
        <f t="shared" si="391"/>
        <v>-7.1675873292401473</v>
      </c>
      <c r="AR414" s="43">
        <f t="shared" si="392"/>
        <v>-107.98886644616296</v>
      </c>
      <c r="AS414" t="str">
        <f t="shared" si="369"/>
        <v>-0,0000166666666666667</v>
      </c>
      <c r="AT414" t="str">
        <f t="shared" si="370"/>
        <v>0,00392355907756151i</v>
      </c>
      <c r="AU414">
        <f t="shared" si="393"/>
        <v>3.9235590775615102E-3</v>
      </c>
      <c r="AV414">
        <f t="shared" si="394"/>
        <v>1.5707963267948966</v>
      </c>
      <c r="AW414" t="str">
        <f t="shared" si="371"/>
        <v>1+1,46844828228728i</v>
      </c>
      <c r="AX414">
        <f t="shared" si="395"/>
        <v>1.7766092304590964</v>
      </c>
      <c r="AY414">
        <f t="shared" si="396"/>
        <v>0.97294235762420656</v>
      </c>
      <c r="AZ414" t="str">
        <f t="shared" si="372"/>
        <v>1+213,92479550683i</v>
      </c>
      <c r="BA414">
        <f t="shared" si="397"/>
        <v>213.92713276403026</v>
      </c>
      <c r="BB414">
        <f t="shared" si="398"/>
        <v>1.5661218209062651</v>
      </c>
      <c r="BC414" s="41" t="str">
        <f t="shared" si="399"/>
        <v>-0,285926517940957+0,424116148074813i</v>
      </c>
      <c r="BD414">
        <f t="shared" si="400"/>
        <v>-5.8231498073721486</v>
      </c>
      <c r="BE414" s="43">
        <f t="shared" si="401"/>
        <v>123.9866797398973</v>
      </c>
      <c r="BF414" s="41" t="str">
        <f t="shared" si="402"/>
        <v>0,0173688944421243-0,0655455926782643i</v>
      </c>
      <c r="BG414" s="20">
        <f t="shared" si="403"/>
        <v>-23.374401749119421</v>
      </c>
      <c r="BH414" s="43">
        <f t="shared" si="404"/>
        <v>-75.158334574507421</v>
      </c>
      <c r="BI414" s="41" t="str">
        <f t="shared" si="357"/>
        <v>0,21543166235196+0,0617651371888457i</v>
      </c>
      <c r="BJ414" s="20">
        <f t="shared" si="405"/>
        <v>-12.99073713661228</v>
      </c>
      <c r="BK414" s="43">
        <f t="shared" si="358"/>
        <v>15.997813293734295</v>
      </c>
      <c r="BL414">
        <f t="shared" si="406"/>
        <v>-23.374401749119421</v>
      </c>
      <c r="BM414" s="43">
        <f t="shared" si="407"/>
        <v>-75.158334574507421</v>
      </c>
    </row>
    <row r="415" spans="14:65" x14ac:dyDescent="0.25">
      <c r="N415" s="9">
        <v>97</v>
      </c>
      <c r="O415" s="34">
        <f t="shared" si="359"/>
        <v>93325.430079699145</v>
      </c>
      <c r="P415" s="33" t="str">
        <f t="shared" si="360"/>
        <v>32,2315671197498</v>
      </c>
      <c r="Q415" s="4" t="str">
        <f t="shared" si="361"/>
        <v>1+218,699741107344i</v>
      </c>
      <c r="R415" s="4">
        <f t="shared" si="373"/>
        <v>218.70202733495475</v>
      </c>
      <c r="S415" s="4">
        <f t="shared" si="374"/>
        <v>1.5662238795398806</v>
      </c>
      <c r="T415" s="4" t="str">
        <f t="shared" si="362"/>
        <v>1+0,263871436978342i</v>
      </c>
      <c r="U415" s="4">
        <f t="shared" si="375"/>
        <v>1.0342282800489528</v>
      </c>
      <c r="V415" s="4">
        <f t="shared" si="376"/>
        <v>0.25799092606705809</v>
      </c>
      <c r="W415" t="str">
        <f t="shared" si="363"/>
        <v>1-1,55570461710587i</v>
      </c>
      <c r="X415" s="4">
        <f t="shared" si="377"/>
        <v>1.8493828310235072</v>
      </c>
      <c r="Y415" s="4">
        <f t="shared" si="378"/>
        <v>-0.9995024324015469</v>
      </c>
      <c r="Z415" t="str">
        <f t="shared" si="364"/>
        <v>0,820048845050396+2,01679515804995i</v>
      </c>
      <c r="AA415" s="4">
        <f t="shared" si="379"/>
        <v>2.1771409733414631</v>
      </c>
      <c r="AB415" s="4">
        <f t="shared" si="380"/>
        <v>1.1846047933113115</v>
      </c>
      <c r="AC415" s="47" t="str">
        <f t="shared" si="381"/>
        <v>-0,12159188463461+0,0444875349280216i</v>
      </c>
      <c r="AD415" s="20">
        <f t="shared" si="382"/>
        <v>-17.756294158552883</v>
      </c>
      <c r="AE415" s="43">
        <f t="shared" si="383"/>
        <v>159.90364710869889</v>
      </c>
      <c r="AF415" t="str">
        <f t="shared" si="365"/>
        <v>77,9756878975879</v>
      </c>
      <c r="AG415" t="str">
        <f t="shared" si="366"/>
        <v>1+223,514628969889i</v>
      </c>
      <c r="AH415">
        <f t="shared" si="384"/>
        <v>223.5168659487403</v>
      </c>
      <c r="AI415">
        <f t="shared" si="385"/>
        <v>1.5663223765549377</v>
      </c>
      <c r="AJ415" t="str">
        <f t="shared" si="367"/>
        <v>1+0,263871436978342i</v>
      </c>
      <c r="AK415">
        <f t="shared" si="386"/>
        <v>1.0342282800489528</v>
      </c>
      <c r="AL415">
        <f t="shared" si="387"/>
        <v>0.25799092606705809</v>
      </c>
      <c r="AM415" t="str">
        <f t="shared" si="368"/>
        <v>1-0,657213608580831i</v>
      </c>
      <c r="AN415">
        <f t="shared" si="388"/>
        <v>1.1966326618072223</v>
      </c>
      <c r="AO415">
        <f t="shared" si="389"/>
        <v>-0.58142959526283722</v>
      </c>
      <c r="AP415" s="41" t="str">
        <f t="shared" si="390"/>
        <v>-0,135387824927013-0,409966954233439i</v>
      </c>
      <c r="AQ415">
        <f t="shared" si="391"/>
        <v>-7.2954764587444378</v>
      </c>
      <c r="AR415" s="43">
        <f t="shared" si="392"/>
        <v>-108.27533220974489</v>
      </c>
      <c r="AS415" t="str">
        <f t="shared" si="369"/>
        <v>-0,0000166666666666667</v>
      </c>
      <c r="AT415" t="str">
        <f t="shared" si="370"/>
        <v>0,00401495050886823i</v>
      </c>
      <c r="AU415">
        <f t="shared" si="393"/>
        <v>4.0149505088682303E-3</v>
      </c>
      <c r="AV415">
        <f t="shared" si="394"/>
        <v>1.5707963267948966</v>
      </c>
      <c r="AW415" t="str">
        <f t="shared" si="371"/>
        <v>1+1,50265283679129i</v>
      </c>
      <c r="AX415">
        <f t="shared" si="395"/>
        <v>1.8049835312037923</v>
      </c>
      <c r="AY415">
        <f t="shared" si="396"/>
        <v>0.98360898234872851</v>
      </c>
      <c r="AZ415" t="str">
        <f t="shared" si="372"/>
        <v>1+218,907744117233i</v>
      </c>
      <c r="BA415">
        <f t="shared" si="397"/>
        <v>218.91002817252561</v>
      </c>
      <c r="BB415">
        <f t="shared" si="398"/>
        <v>1.5662282241534438</v>
      </c>
      <c r="BC415" s="41" t="str">
        <f t="shared" si="399"/>
        <v>-0,277007658508149+0,420397495081101i</v>
      </c>
      <c r="BD415">
        <f t="shared" si="400"/>
        <v>-5.960780669437689</v>
      </c>
      <c r="BE415" s="43">
        <f t="shared" si="401"/>
        <v>123.3816236185222</v>
      </c>
      <c r="BF415" s="41" t="str">
        <f t="shared" si="402"/>
        <v>0,014979435010153-0,063440311605791i</v>
      </c>
      <c r="BG415" s="20">
        <f t="shared" si="403"/>
        <v>-23.717074827990572</v>
      </c>
      <c r="BH415" s="43">
        <f t="shared" si="404"/>
        <v>-76.714729272778939</v>
      </c>
      <c r="BI415" s="41" t="str">
        <f t="shared" si="357"/>
        <v>0,209852544999309+0,0566472835941275i</v>
      </c>
      <c r="BJ415" s="20">
        <f t="shared" si="405"/>
        <v>-13.256257128182135</v>
      </c>
      <c r="BK415" s="43">
        <f t="shared" si="358"/>
        <v>15.106291408777322</v>
      </c>
      <c r="BL415">
        <f t="shared" si="406"/>
        <v>-23.717074827990572</v>
      </c>
      <c r="BM415" s="43">
        <f t="shared" si="407"/>
        <v>-76.714729272778939</v>
      </c>
    </row>
    <row r="416" spans="14:65" x14ac:dyDescent="0.25">
      <c r="N416" s="9">
        <v>98</v>
      </c>
      <c r="O416" s="34">
        <f t="shared" si="359"/>
        <v>95499.258602143804</v>
      </c>
      <c r="P416" s="33" t="str">
        <f t="shared" si="360"/>
        <v>32,2315671197498</v>
      </c>
      <c r="Q416" s="4" t="str">
        <f t="shared" si="361"/>
        <v>1+223,79391248876i</v>
      </c>
      <c r="R416" s="4">
        <f t="shared" si="373"/>
        <v>223.79614667600234</v>
      </c>
      <c r="S416" s="4">
        <f t="shared" si="374"/>
        <v>1.5663279597448918</v>
      </c>
      <c r="T416" s="4" t="str">
        <f t="shared" si="362"/>
        <v>1+0,270017792322991i</v>
      </c>
      <c r="U416" s="4">
        <f t="shared" si="375"/>
        <v>1.0358135006703582</v>
      </c>
      <c r="V416" s="4">
        <f t="shared" si="376"/>
        <v>0.26372841778161027</v>
      </c>
      <c r="W416" t="str">
        <f t="shared" si="363"/>
        <v>1-1,59194163274325i</v>
      </c>
      <c r="X416" s="4">
        <f t="shared" si="377"/>
        <v>1.879967596013624</v>
      </c>
      <c r="Y416" s="4">
        <f t="shared" si="378"/>
        <v>-1.0099252011355142</v>
      </c>
      <c r="Z416" t="str">
        <f t="shared" si="364"/>
        <v>0,811568008397539+2,06377235209828i</v>
      </c>
      <c r="AA416" s="4">
        <f t="shared" si="379"/>
        <v>2.2176110915892386</v>
      </c>
      <c r="AB416" s="4">
        <f t="shared" si="380"/>
        <v>1.1961268181794826</v>
      </c>
      <c r="AC416" s="47" t="str">
        <f t="shared" si="381"/>
        <v>-0,118042131720282+0,0453852476320585i</v>
      </c>
      <c r="AD416" s="20">
        <f t="shared" si="382"/>
        <v>-17.960492741522721</v>
      </c>
      <c r="AE416" s="43">
        <f t="shared" si="383"/>
        <v>158.96907375676761</v>
      </c>
      <c r="AF416" t="str">
        <f t="shared" si="365"/>
        <v>77,9756878975879</v>
      </c>
      <c r="AG416" t="str">
        <f t="shared" si="366"/>
        <v>1+228,720953497121i</v>
      </c>
      <c r="AH416">
        <f t="shared" si="384"/>
        <v>228.72313955660931</v>
      </c>
      <c r="AI416">
        <f t="shared" si="385"/>
        <v>1.5664242147827951</v>
      </c>
      <c r="AJ416" t="str">
        <f t="shared" si="367"/>
        <v>1+0,270017792322991i</v>
      </c>
      <c r="AK416">
        <f t="shared" si="386"/>
        <v>1.0358135006703582</v>
      </c>
      <c r="AL416">
        <f t="shared" si="387"/>
        <v>0.26372841778161027</v>
      </c>
      <c r="AM416" t="str">
        <f t="shared" si="368"/>
        <v>1-0,672522080092312i</v>
      </c>
      <c r="AN416">
        <f t="shared" si="388"/>
        <v>1.2051082724019822</v>
      </c>
      <c r="AO416">
        <f t="shared" si="389"/>
        <v>-0.59204540355764845</v>
      </c>
      <c r="AP416" s="41" t="str">
        <f t="shared" si="390"/>
        <v>-0,135458193131788-0,403421628441766i</v>
      </c>
      <c r="AQ416">
        <f t="shared" si="391"/>
        <v>-7.4208650805474186</v>
      </c>
      <c r="AR416" s="43">
        <f t="shared" si="392"/>
        <v>-108.56067406157179</v>
      </c>
      <c r="AS416" t="str">
        <f t="shared" si="369"/>
        <v>-0,0000166666666666667</v>
      </c>
      <c r="AT416" t="str">
        <f t="shared" si="370"/>
        <v>0,00410847072007892i</v>
      </c>
      <c r="AU416">
        <f t="shared" si="393"/>
        <v>4.1084707200789196E-3</v>
      </c>
      <c r="AV416">
        <f t="shared" si="394"/>
        <v>1.5707963267948966</v>
      </c>
      <c r="AW416" t="str">
        <f t="shared" si="371"/>
        <v>1+1,53765411771932i</v>
      </c>
      <c r="AX416">
        <f t="shared" si="395"/>
        <v>1.8342246824582809</v>
      </c>
      <c r="AY416">
        <f t="shared" si="396"/>
        <v>0.99418120380409558</v>
      </c>
      <c r="AZ416" t="str">
        <f t="shared" si="372"/>
        <v>1+224,006760511153i</v>
      </c>
      <c r="BA416">
        <f t="shared" si="397"/>
        <v>224.00899257552376</v>
      </c>
      <c r="BB416">
        <f t="shared" si="398"/>
        <v>1.5663322054669677</v>
      </c>
      <c r="BC416" s="41" t="str">
        <f t="shared" si="399"/>
        <v>-0,268245964517947+0,416526171375737i</v>
      </c>
      <c r="BD416">
        <f t="shared" si="400"/>
        <v>-6.1003705394215038</v>
      </c>
      <c r="BE416" s="43">
        <f t="shared" si="401"/>
        <v>122.78183763946514</v>
      </c>
      <c r="BF416" s="41" t="str">
        <f t="shared" si="402"/>
        <v>0,0127601820439405-0,0613420467124269i</v>
      </c>
      <c r="BG416" s="20">
        <f t="shared" si="403"/>
        <v>-24.060863280944226</v>
      </c>
      <c r="BH416" s="43">
        <f t="shared" si="404"/>
        <v>-78.249088603767277</v>
      </c>
      <c r="BI416" s="41" t="str">
        <f t="shared" si="357"/>
        <v>0,204371780013509+0,0517943412621036i</v>
      </c>
      <c r="BJ416" s="20">
        <f t="shared" si="405"/>
        <v>-13.521235619968909</v>
      </c>
      <c r="BK416" s="43">
        <f t="shared" si="358"/>
        <v>14.221163577893337</v>
      </c>
      <c r="BL416">
        <f t="shared" si="406"/>
        <v>-24.060863280944226</v>
      </c>
      <c r="BM416" s="43">
        <f t="shared" si="407"/>
        <v>-78.249088603767277</v>
      </c>
    </row>
    <row r="417" spans="14:65" x14ac:dyDescent="0.25">
      <c r="N417" s="9">
        <v>99</v>
      </c>
      <c r="O417" s="34">
        <f t="shared" si="359"/>
        <v>97723.722095581266</v>
      </c>
      <c r="P417" s="33" t="str">
        <f t="shared" si="360"/>
        <v>32,2315671197498</v>
      </c>
      <c r="Q417" s="4" t="str">
        <f t="shared" si="361"/>
        <v>1+229,00674236484i</v>
      </c>
      <c r="R417" s="4">
        <f t="shared" si="373"/>
        <v>229.00892569626234</v>
      </c>
      <c r="S417" s="4">
        <f t="shared" si="374"/>
        <v>1.5664296708887391</v>
      </c>
      <c r="T417" s="4" t="str">
        <f t="shared" si="362"/>
        <v>1+0,276307314675236i</v>
      </c>
      <c r="U417" s="4">
        <f t="shared" si="375"/>
        <v>1.0374708343577856</v>
      </c>
      <c r="V417" s="4">
        <f t="shared" si="376"/>
        <v>0.26958120426122967</v>
      </c>
      <c r="W417" t="str">
        <f t="shared" si="363"/>
        <v>1-1,62902271690615i</v>
      </c>
      <c r="X417" s="4">
        <f t="shared" si="377"/>
        <v>1.9114693333130655</v>
      </c>
      <c r="Y417" s="4">
        <f t="shared" si="378"/>
        <v>-1.0202443156640171</v>
      </c>
      <c r="Z417" t="str">
        <f t="shared" si="364"/>
        <v>0,802687482226975+2,11184378556493i</v>
      </c>
      <c r="AA417" s="4">
        <f t="shared" si="379"/>
        <v>2.2592457521821512</v>
      </c>
      <c r="AB417" s="4">
        <f t="shared" si="380"/>
        <v>1.2075720085548347</v>
      </c>
      <c r="AC417" s="47" t="str">
        <f t="shared" si="381"/>
        <v>-0,114586221061212+0,0461758804261495i</v>
      </c>
      <c r="AD417" s="20">
        <f t="shared" si="382"/>
        <v>-18.163824615324668</v>
      </c>
      <c r="AE417" s="43">
        <f t="shared" si="383"/>
        <v>158.05158328614237</v>
      </c>
      <c r="AF417" t="str">
        <f t="shared" si="365"/>
        <v>77,9756878975879</v>
      </c>
      <c r="AG417" t="str">
        <f t="shared" si="366"/>
        <v>1+234,048548901376i</v>
      </c>
      <c r="AH417">
        <f t="shared" si="384"/>
        <v>234.05068520053473</v>
      </c>
      <c r="AI417">
        <f t="shared" si="385"/>
        <v>1.5665237349772034</v>
      </c>
      <c r="AJ417" t="str">
        <f t="shared" si="367"/>
        <v>1+0,276307314675236i</v>
      </c>
      <c r="AK417">
        <f t="shared" si="386"/>
        <v>1.0374708343577856</v>
      </c>
      <c r="AL417">
        <f t="shared" si="387"/>
        <v>0.26958120426122967</v>
      </c>
      <c r="AM417" t="str">
        <f t="shared" si="368"/>
        <v>1-0,688187131712538i</v>
      </c>
      <c r="AN417">
        <f t="shared" si="388"/>
        <v>1.2139199019106368</v>
      </c>
      <c r="AO417">
        <f t="shared" si="389"/>
        <v>-0.60275378989144202</v>
      </c>
      <c r="AP417" s="41" t="str">
        <f t="shared" si="390"/>
        <v>-0,135525394363995-0,397090174436644i</v>
      </c>
      <c r="AQ417">
        <f t="shared" si="391"/>
        <v>-7.5436954787452146</v>
      </c>
      <c r="AR417" s="43">
        <f t="shared" si="392"/>
        <v>-108.84458152733632</v>
      </c>
      <c r="AS417" t="str">
        <f t="shared" si="369"/>
        <v>-0,0000166666666666667</v>
      </c>
      <c r="AT417" t="str">
        <f t="shared" si="370"/>
        <v>0,00420416929684742i</v>
      </c>
      <c r="AU417">
        <f t="shared" si="393"/>
        <v>4.2041692968474197E-3</v>
      </c>
      <c r="AV417">
        <f t="shared" si="394"/>
        <v>1.5707963267948966</v>
      </c>
      <c r="AW417" t="str">
        <f t="shared" si="371"/>
        <v>1+1,57347068321382i</v>
      </c>
      <c r="AX417">
        <f t="shared" si="395"/>
        <v>1.8643524320614291</v>
      </c>
      <c r="AY417">
        <f t="shared" si="396"/>
        <v>1.0046551739603167</v>
      </c>
      <c r="AZ417" t="str">
        <f t="shared" si="372"/>
        <v>1+229,224548254576i</v>
      </c>
      <c r="BA417">
        <f t="shared" si="397"/>
        <v>229.22672951144779</v>
      </c>
      <c r="BB417">
        <f t="shared" si="398"/>
        <v>1.5664338199701064</v>
      </c>
      <c r="BC417" s="41" t="str">
        <f t="shared" si="399"/>
        <v>-0,259646358771854+0,412510252160611i</v>
      </c>
      <c r="BD417">
        <f t="shared" si="400"/>
        <v>-6.2418840413115966</v>
      </c>
      <c r="BE417" s="43">
        <f t="shared" si="401"/>
        <v>122.18754543693485</v>
      </c>
      <c r="BF417" s="41" t="str">
        <f t="shared" si="402"/>
        <v>0,0107038709856413-0,0592573901598263i</v>
      </c>
      <c r="BG417" s="20">
        <f t="shared" si="403"/>
        <v>-24.405708656636268</v>
      </c>
      <c r="BH417" s="43">
        <f t="shared" si="404"/>
        <v>-79.760871276922757</v>
      </c>
      <c r="BI417" s="41" t="str">
        <f t="shared" si="357"/>
        <v>0,198992443155092+0,0471974032932971i</v>
      </c>
      <c r="BJ417" s="20">
        <f t="shared" si="405"/>
        <v>-13.785579520056807</v>
      </c>
      <c r="BK417" s="43">
        <f t="shared" si="358"/>
        <v>13.342963909598504</v>
      </c>
      <c r="BL417">
        <f t="shared" si="406"/>
        <v>-24.405708656636268</v>
      </c>
      <c r="BM417" s="43">
        <f t="shared" si="407"/>
        <v>-79.760871276922757</v>
      </c>
    </row>
    <row r="418" spans="14:65" x14ac:dyDescent="0.25">
      <c r="N418" s="9">
        <v>100</v>
      </c>
      <c r="O418" s="34">
        <f t="shared" si="359"/>
        <v>100000</v>
      </c>
      <c r="P418" s="33" t="str">
        <f t="shared" si="360"/>
        <v>32,2315671197498</v>
      </c>
      <c r="Q418" s="4" t="str">
        <f t="shared" si="361"/>
        <v>1+234,340994646985i</v>
      </c>
      <c r="R418" s="4">
        <f t="shared" si="373"/>
        <v>234.34312828017434</v>
      </c>
      <c r="S418" s="4">
        <f t="shared" si="374"/>
        <v>1.5665290668915948</v>
      </c>
      <c r="T418" s="4" t="str">
        <f t="shared" si="362"/>
        <v>1+0,282743338823082i</v>
      </c>
      <c r="U418" s="4">
        <f t="shared" si="375"/>
        <v>1.0392034428584349</v>
      </c>
      <c r="V418" s="4">
        <f t="shared" si="376"/>
        <v>0.27555078418151213</v>
      </c>
      <c r="W418" t="str">
        <f t="shared" si="363"/>
        <v>1-1,66696753047622i</v>
      </c>
      <c r="X418" s="4">
        <f t="shared" si="377"/>
        <v>1.9439086263664729</v>
      </c>
      <c r="Y418" s="4">
        <f t="shared" si="378"/>
        <v>-1.0304564563747287</v>
      </c>
      <c r="Z418" t="str">
        <f t="shared" si="364"/>
        <v>0,793388429752066+2,16103494656025i</v>
      </c>
      <c r="AA418" s="4">
        <f t="shared" si="379"/>
        <v>2.3020723795569746</v>
      </c>
      <c r="AB418" s="4">
        <f t="shared" si="380"/>
        <v>1.2189400432653703</v>
      </c>
      <c r="AC418" s="47" t="str">
        <f t="shared" si="381"/>
        <v>-0,11122394145324+0,0468651404676533i</v>
      </c>
      <c r="AD418" s="20">
        <f t="shared" si="382"/>
        <v>-18.36626703343709</v>
      </c>
      <c r="AE418" s="43">
        <f t="shared" si="383"/>
        <v>157.1514670767871</v>
      </c>
      <c r="AF418" t="str">
        <f t="shared" si="365"/>
        <v>77,9756878975879</v>
      </c>
      <c r="AG418" t="str">
        <f t="shared" si="366"/>
        <v>1+239,500239944257i</v>
      </c>
      <c r="AH418">
        <f t="shared" si="384"/>
        <v>239.50232761573881</v>
      </c>
      <c r="AI418">
        <f t="shared" si="385"/>
        <v>1.566620989897197</v>
      </c>
      <c r="AJ418" t="str">
        <f t="shared" si="367"/>
        <v>1+0,282743338823082i</v>
      </c>
      <c r="AK418">
        <f t="shared" si="386"/>
        <v>1.0392034428584349</v>
      </c>
      <c r="AL418">
        <f t="shared" si="387"/>
        <v>0.27555078418151213</v>
      </c>
      <c r="AM418" t="str">
        <f t="shared" si="368"/>
        <v>1-0,704217069259232i</v>
      </c>
      <c r="AN418">
        <f t="shared" si="388"/>
        <v>1.2230787712310529</v>
      </c>
      <c r="AO418">
        <f t="shared" si="389"/>
        <v>-0.61355060857689214</v>
      </c>
      <c r="AP418" s="41" t="str">
        <f t="shared" si="390"/>
        <v>-0,135589571150464-0,390969237046194i</v>
      </c>
      <c r="AQ418">
        <f t="shared" si="391"/>
        <v>-7.6639103715313155</v>
      </c>
      <c r="AR418" s="43">
        <f t="shared" si="392"/>
        <v>-109.12673423173476</v>
      </c>
      <c r="AS418" t="str">
        <f t="shared" si="369"/>
        <v>-0,0000166666666666667</v>
      </c>
      <c r="AT418" t="str">
        <f t="shared" si="370"/>
        <v>0,00430209697982586i</v>
      </c>
      <c r="AU418">
        <f t="shared" si="393"/>
        <v>4.3020969798258602E-3</v>
      </c>
      <c r="AV418">
        <f t="shared" si="394"/>
        <v>1.5707963267948966</v>
      </c>
      <c r="AW418" t="str">
        <f t="shared" si="371"/>
        <v>1+1,61012152369192i</v>
      </c>
      <c r="AX418">
        <f t="shared" si="395"/>
        <v>1.8953868526124134</v>
      </c>
      <c r="AY418">
        <f t="shared" si="396"/>
        <v>1.0150272537220664</v>
      </c>
      <c r="AZ418" t="str">
        <f t="shared" si="372"/>
        <v>1+234,563873887629i</v>
      </c>
      <c r="BA418">
        <f t="shared" si="397"/>
        <v>234.566005493489</v>
      </c>
      <c r="BB418">
        <f t="shared" si="398"/>
        <v>1.5665331215318161</v>
      </c>
      <c r="BC418" s="41" t="str">
        <f t="shared" si="399"/>
        <v>-0,251213246539842+0,408357935011173i</v>
      </c>
      <c r="BD418">
        <f t="shared" si="400"/>
        <v>-6.3852847651259328</v>
      </c>
      <c r="BE418" s="43">
        <f t="shared" si="401"/>
        <v>121.59895860219854</v>
      </c>
      <c r="BF418" s="41" t="str">
        <f t="shared" si="402"/>
        <v>0,00880317544004627-0,0571923231420736i</v>
      </c>
      <c r="BG418" s="20">
        <f t="shared" si="403"/>
        <v>-24.751551798563021</v>
      </c>
      <c r="BH418" s="43">
        <f t="shared" si="404"/>
        <v>-81.24957432101435</v>
      </c>
      <c r="BI418" s="41" t="str">
        <f t="shared" si="357"/>
        <v>0,193717286658731+0,0428475740515255i</v>
      </c>
      <c r="BJ418" s="20">
        <f t="shared" si="405"/>
        <v>-14.049195136657229</v>
      </c>
      <c r="BK418" s="43">
        <f t="shared" si="358"/>
        <v>12.472224370463746</v>
      </c>
      <c r="BL418">
        <f t="shared" si="406"/>
        <v>-24.751551798563021</v>
      </c>
      <c r="BM418" s="43">
        <f t="shared" si="407"/>
        <v>-81.24957432101435</v>
      </c>
    </row>
    <row r="419" spans="14:65" x14ac:dyDescent="0.25">
      <c r="N419" s="9">
        <v>1</v>
      </c>
      <c r="O419" s="34">
        <f>10^(5+(N419/100))</f>
        <v>102329.29922807543</v>
      </c>
      <c r="P419" s="33" t="str">
        <f t="shared" si="360"/>
        <v>32,2315671197498</v>
      </c>
      <c r="Q419" s="4" t="str">
        <f t="shared" si="361"/>
        <v>1+239,799497626361i</v>
      </c>
      <c r="R419" s="4">
        <f t="shared" si="373"/>
        <v>239.80158269255671</v>
      </c>
      <c r="S419" s="4">
        <f t="shared" si="374"/>
        <v>1.5666262004466749</v>
      </c>
      <c r="T419" s="4" t="str">
        <f t="shared" si="362"/>
        <v>1+0,289329277231722i</v>
      </c>
      <c r="U419" s="4">
        <f t="shared" si="375"/>
        <v>1.0410146159701268</v>
      </c>
      <c r="V419" s="4">
        <f t="shared" si="376"/>
        <v>0.28163862016840863</v>
      </c>
      <c r="W419" t="str">
        <f t="shared" si="363"/>
        <v>1-1,70579619229587i</v>
      </c>
      <c r="X419" s="4">
        <f t="shared" si="377"/>
        <v>1.9773064126864832</v>
      </c>
      <c r="Y419" s="4">
        <f t="shared" si="378"/>
        <v>-1.0405585174142467</v>
      </c>
      <c r="Z419" t="str">
        <f t="shared" si="364"/>
        <v>0,783651126435764+2,21137191688892i</v>
      </c>
      <c r="AA419" s="4">
        <f t="shared" si="379"/>
        <v>2.3461191024261785</v>
      </c>
      <c r="AB419" s="4">
        <f t="shared" si="380"/>
        <v>1.2302308118310306</v>
      </c>
      <c r="AC419" s="47" t="str">
        <f t="shared" si="381"/>
        <v>-0,107954895149345+0,0474585887502355i</v>
      </c>
      <c r="AD419" s="20">
        <f t="shared" si="382"/>
        <v>-18.56779754168576</v>
      </c>
      <c r="AE419" s="43">
        <f t="shared" si="383"/>
        <v>156.26899019422984</v>
      </c>
      <c r="AF419" t="str">
        <f t="shared" si="365"/>
        <v>77,9756878975879</v>
      </c>
      <c r="AG419" t="str">
        <f t="shared" si="366"/>
        <v>1+245,078917184517i</v>
      </c>
      <c r="AH419">
        <f t="shared" si="384"/>
        <v>245.08095733519431</v>
      </c>
      <c r="AI419">
        <f t="shared" si="385"/>
        <v>1.5667160311012582</v>
      </c>
      <c r="AJ419" t="str">
        <f t="shared" si="367"/>
        <v>1+0,289329277231722i</v>
      </c>
      <c r="AK419">
        <f t="shared" si="386"/>
        <v>1.0410146159701268</v>
      </c>
      <c r="AL419">
        <f t="shared" si="387"/>
        <v>0.28163862016840863</v>
      </c>
      <c r="AM419" t="str">
        <f t="shared" si="368"/>
        <v>1-0,720620392017462i</v>
      </c>
      <c r="AN419">
        <f t="shared" si="388"/>
        <v>1.2325963448718322</v>
      </c>
      <c r="AO419">
        <f t="shared" si="389"/>
        <v>-0.62443151552285103</v>
      </c>
      <c r="AP419" s="41" t="str">
        <f t="shared" si="390"/>
        <v>-0,135650859604182-0,385055572593836i</v>
      </c>
      <c r="AQ419">
        <f t="shared" si="391"/>
        <v>-7.7814530137974156</v>
      </c>
      <c r="AR419" s="43">
        <f t="shared" si="392"/>
        <v>-109.40680242846841</v>
      </c>
      <c r="AS419" t="str">
        <f t="shared" si="369"/>
        <v>-0,0000166666666666667</v>
      </c>
      <c r="AT419" t="str">
        <f t="shared" si="370"/>
        <v>0,004402305691568i</v>
      </c>
      <c r="AU419">
        <f t="shared" si="393"/>
        <v>4.4023056915680004E-3</v>
      </c>
      <c r="AV419">
        <f t="shared" si="394"/>
        <v>1.5707963267948966</v>
      </c>
      <c r="AW419" t="str">
        <f t="shared" si="371"/>
        <v>1+1,64762607191435i</v>
      </c>
      <c r="AX419">
        <f t="shared" si="395"/>
        <v>1.9273483527509785</v>
      </c>
      <c r="AY419">
        <f t="shared" si="396"/>
        <v>1.0252940155481693</v>
      </c>
      <c r="AZ419" t="str">
        <f t="shared" si="372"/>
        <v>1+240,027568391437i</v>
      </c>
      <c r="BA419">
        <f t="shared" si="397"/>
        <v>240.0296514764498</v>
      </c>
      <c r="BB419">
        <f t="shared" si="398"/>
        <v>1.566630162795261</v>
      </c>
      <c r="BC419" s="41" t="str">
        <f t="shared" si="399"/>
        <v>-0,242950518217887+0,404077502901056i</v>
      </c>
      <c r="BD419">
        <f t="shared" si="400"/>
        <v>-6.5305353813802691</v>
      </c>
      <c r="BE419" s="43">
        <f t="shared" si="401"/>
        <v>121.01627653513083</v>
      </c>
      <c r="BF419" s="41" t="str">
        <f t="shared" si="402"/>
        <v>0,00705074968728771-0,055152233188652i</v>
      </c>
      <c r="BG419" s="20">
        <f t="shared" si="403"/>
        <v>-25.098332923066021</v>
      </c>
      <c r="BH419" s="43">
        <f t="shared" si="404"/>
        <v>-82.714733270639357</v>
      </c>
      <c r="BI419" s="41" t="str">
        <f t="shared" si="357"/>
        <v>0,188548740889391+0,0387359902891181i</v>
      </c>
      <c r="BJ419" s="20">
        <f t="shared" si="405"/>
        <v>-14.311988395177702</v>
      </c>
      <c r="BK419" s="43">
        <f t="shared" si="358"/>
        <v>11.60947410666245</v>
      </c>
      <c r="BL419">
        <f t="shared" si="406"/>
        <v>-25.098332923066021</v>
      </c>
      <c r="BM419" s="43">
        <f t="shared" si="407"/>
        <v>-82.714733270639357</v>
      </c>
    </row>
    <row r="420" spans="14:65" x14ac:dyDescent="0.25">
      <c r="N420" s="9">
        <v>2</v>
      </c>
      <c r="O420" s="34">
        <f t="shared" ref="O420:O483" si="408">10^(5+(N420/100))</f>
        <v>104712.85480508996</v>
      </c>
      <c r="P420" s="33" t="str">
        <f t="shared" si="360"/>
        <v>32,2315671197498</v>
      </c>
      <c r="Q420" s="4" t="str">
        <f t="shared" si="361"/>
        <v>1+245,385145473501i</v>
      </c>
      <c r="R420" s="4">
        <f t="shared" si="373"/>
        <v>245.38718307819431</v>
      </c>
      <c r="S420" s="4">
        <f t="shared" si="374"/>
        <v>1.5667211230481402</v>
      </c>
      <c r="T420" s="4" t="str">
        <f t="shared" si="362"/>
        <v>1+0,296068621852877i</v>
      </c>
      <c r="U420" s="4">
        <f t="shared" si="375"/>
        <v>1.0429077758104319</v>
      </c>
      <c r="V420" s="4">
        <f t="shared" si="376"/>
        <v>0.28784613436419332</v>
      </c>
      <c r="W420" t="str">
        <f t="shared" si="363"/>
        <v>1-1,74552928983556i</v>
      </c>
      <c r="X420" s="4">
        <f t="shared" si="377"/>
        <v>2.0116839964750515</v>
      </c>
      <c r="Y420" s="4">
        <f t="shared" si="378"/>
        <v>-1.0505476070457151</v>
      </c>
      <c r="Z420" t="str">
        <f t="shared" si="364"/>
        <v>0,773454918152234+2,26288138587889i</v>
      </c>
      <c r="AA420" s="4">
        <f t="shared" si="379"/>
        <v>2.3914147856386276</v>
      </c>
      <c r="AB420" s="4">
        <f t="shared" si="380"/>
        <v>1.241444409224626</v>
      </c>
      <c r="AC420" s="47" t="str">
        <f t="shared" si="381"/>
        <v>-0,104778509428755+0,0479616333127527i</v>
      </c>
      <c r="AD420" s="20">
        <f t="shared" si="382"/>
        <v>-18.768393940280653</v>
      </c>
      <c r="AE420" s="43">
        <f t="shared" si="383"/>
        <v>155.40439141359852</v>
      </c>
      <c r="AF420" t="str">
        <f t="shared" si="365"/>
        <v>77,9756878975879</v>
      </c>
      <c r="AG420" t="str">
        <f t="shared" si="366"/>
        <v>1+250,787538510672i</v>
      </c>
      <c r="AH420">
        <f t="shared" si="384"/>
        <v>250.7895322222237</v>
      </c>
      <c r="AI420">
        <f t="shared" si="385"/>
        <v>1.56680890897462</v>
      </c>
      <c r="AJ420" t="str">
        <f t="shared" si="367"/>
        <v>1+0,296068621852877i</v>
      </c>
      <c r="AK420">
        <f t="shared" si="386"/>
        <v>1.0429077758104319</v>
      </c>
      <c r="AL420">
        <f t="shared" si="387"/>
        <v>0.28784613436419332</v>
      </c>
      <c r="AM420" t="str">
        <f t="shared" si="368"/>
        <v>1-0,737405797246079i</v>
      </c>
      <c r="AN420">
        <f t="shared" si="388"/>
        <v>1.2424843298054609</v>
      </c>
      <c r="AO420">
        <f t="shared" si="389"/>
        <v>-0.63539197422715332</v>
      </c>
      <c r="AP420" s="41" t="str">
        <f t="shared" si="390"/>
        <v>-0,135709389712872-0,379346047186685i</v>
      </c>
      <c r="AQ420">
        <f t="shared" si="391"/>
        <v>-7.8962672994846708</v>
      </c>
      <c r="AR420" s="43">
        <f t="shared" si="392"/>
        <v>-109.68444759922011</v>
      </c>
      <c r="AS420" t="str">
        <f t="shared" si="369"/>
        <v>-0,0000166666666666667</v>
      </c>
      <c r="AT420" t="str">
        <f t="shared" si="370"/>
        <v>0,00450484856405922i</v>
      </c>
      <c r="AU420">
        <f t="shared" si="393"/>
        <v>4.50484856405922E-3</v>
      </c>
      <c r="AV420">
        <f t="shared" si="394"/>
        <v>1.5707963267948966</v>
      </c>
      <c r="AW420" t="str">
        <f t="shared" si="371"/>
        <v>1+1,68600421328902i</v>
      </c>
      <c r="AX420">
        <f t="shared" si="395"/>
        <v>1.9602576889858965</v>
      </c>
      <c r="AY420">
        <f t="shared" si="396"/>
        <v>1.035452245143071</v>
      </c>
      <c r="AZ420" t="str">
        <f t="shared" si="372"/>
        <v>1+245,618528689147i</v>
      </c>
      <c r="BA420">
        <f t="shared" si="397"/>
        <v>245.62056435775352</v>
      </c>
      <c r="BB420">
        <f t="shared" si="398"/>
        <v>1.5667249952056885</v>
      </c>
      <c r="BC420" s="41" t="str">
        <f t="shared" si="399"/>
        <v>-0,234861554843897+0,399677288417488i</v>
      </c>
      <c r="BD420">
        <f t="shared" si="400"/>
        <v>-6.6775977546467322</v>
      </c>
      <c r="BE420" s="43">
        <f t="shared" si="401"/>
        <v>120.43968634889654</v>
      </c>
      <c r="BF420" s="41" t="str">
        <f t="shared" si="402"/>
        <v>0,00543926808814846-0,0531419343055969i</v>
      </c>
      <c r="BG420" s="20">
        <f t="shared" si="403"/>
        <v>-25.445991694927393</v>
      </c>
      <c r="BH420" s="43">
        <f t="shared" si="404"/>
        <v>-84.155922237504896</v>
      </c>
      <c r="BI420" s="41" t="str">
        <f t="shared" si="357"/>
        <v>0,183488917786348+0,0348538415729183i</v>
      </c>
      <c r="BJ420" s="20">
        <f t="shared" si="405"/>
        <v>-14.57386505413141</v>
      </c>
      <c r="BK420" s="43">
        <f t="shared" si="358"/>
        <v>10.755238749676447</v>
      </c>
      <c r="BL420">
        <f t="shared" si="406"/>
        <v>-25.445991694927393</v>
      </c>
      <c r="BM420" s="43">
        <f t="shared" si="407"/>
        <v>-84.155922237504896</v>
      </c>
    </row>
    <row r="421" spans="14:65" x14ac:dyDescent="0.25">
      <c r="N421" s="9">
        <v>3</v>
      </c>
      <c r="O421" s="34">
        <f t="shared" si="408"/>
        <v>107151.93052376082</v>
      </c>
      <c r="P421" s="33" t="str">
        <f t="shared" si="360"/>
        <v>32,2315671197498</v>
      </c>
      <c r="Q421" s="4" t="str">
        <f t="shared" si="361"/>
        <v>1+251,100899772827i</v>
      </c>
      <c r="R421" s="4">
        <f t="shared" si="373"/>
        <v>251.10289099634696</v>
      </c>
      <c r="S421" s="4">
        <f t="shared" si="374"/>
        <v>1.5668138850183639</v>
      </c>
      <c r="T421" s="4" t="str">
        <f t="shared" si="362"/>
        <v>1+0,30296494597627i</v>
      </c>
      <c r="U421" s="4">
        <f t="shared" si="375"/>
        <v>1.0448864811501795</v>
      </c>
      <c r="V421" s="4">
        <f t="shared" si="376"/>
        <v>0.29417470377995492</v>
      </c>
      <c r="W421" t="str">
        <f t="shared" si="363"/>
        <v>1-1,78618789010953i</v>
      </c>
      <c r="X421" s="4">
        <f t="shared" si="377"/>
        <v>2.0470630617482048</v>
      </c>
      <c r="Y421" s="4">
        <f t="shared" si="378"/>
        <v>-1.0604210471716751</v>
      </c>
      <c r="Z421" t="str">
        <f t="shared" si="364"/>
        <v>0,762778177376676+2,31559066453243i</v>
      </c>
      <c r="AA421" s="4">
        <f t="shared" si="379"/>
        <v>2.4379890634602575</v>
      </c>
      <c r="AB421" s="4">
        <f t="shared" si="380"/>
        <v>1.2525811302650487</v>
      </c>
      <c r="AC421" s="47" t="str">
        <f t="shared" si="381"/>
        <v>-0,101694048294289+0,04837952350509i</v>
      </c>
      <c r="AD421" s="20">
        <f t="shared" si="382"/>
        <v>-18.968034244975488</v>
      </c>
      <c r="AE421" s="43">
        <f t="shared" si="383"/>
        <v>154.55788330036057</v>
      </c>
      <c r="AF421" t="str">
        <f t="shared" si="365"/>
        <v>77,9756878975879</v>
      </c>
      <c r="AG421" t="str">
        <f t="shared" si="366"/>
        <v>1+256,629130709311i</v>
      </c>
      <c r="AH421">
        <f t="shared" si="384"/>
        <v>256.63107903879575</v>
      </c>
      <c r="AI421">
        <f t="shared" si="385"/>
        <v>1.5668996727559468</v>
      </c>
      <c r="AJ421" t="str">
        <f t="shared" si="367"/>
        <v>1+0,30296494597627i</v>
      </c>
      <c r="AK421">
        <f t="shared" si="386"/>
        <v>1.0448864811501795</v>
      </c>
      <c r="AL421">
        <f t="shared" si="387"/>
        <v>0.29417470377995492</v>
      </c>
      <c r="AM421" t="str">
        <f t="shared" si="368"/>
        <v>1-0,754582184789117i</v>
      </c>
      <c r="AN421">
        <f t="shared" si="388"/>
        <v>1.2527546741485809</v>
      </c>
      <c r="AO421">
        <f t="shared" si="389"/>
        <v>-0.64642726276276985</v>
      </c>
      <c r="AP421" s="41" t="str">
        <f t="shared" si="390"/>
        <v>-0,135765285614613-0,37383763506161i</v>
      </c>
      <c r="AQ421">
        <f t="shared" si="391"/>
        <v>-8.0082978630825714</v>
      </c>
      <c r="AR421" s="43">
        <f t="shared" si="392"/>
        <v>-109.95932312174398</v>
      </c>
      <c r="AS421" t="str">
        <f t="shared" si="369"/>
        <v>-0,0000166666666666667</v>
      </c>
      <c r="AT421" t="str">
        <f t="shared" si="370"/>
        <v>0,00460977996688782i</v>
      </c>
      <c r="AU421">
        <f t="shared" si="393"/>
        <v>4.6097799668878203E-3</v>
      </c>
      <c r="AV421">
        <f t="shared" si="394"/>
        <v>1.5707963267948966</v>
      </c>
      <c r="AW421" t="str">
        <f t="shared" si="371"/>
        <v>1+1,72527629641448i</v>
      </c>
      <c r="AX421">
        <f t="shared" si="395"/>
        <v>1.9941359780540708</v>
      </c>
      <c r="AY421">
        <f t="shared" si="396"/>
        <v>1.0454989422535086</v>
      </c>
      <c r="AZ421" t="str">
        <f t="shared" si="372"/>
        <v>1+251,339719181914i</v>
      </c>
      <c r="BA421">
        <f t="shared" si="397"/>
        <v>251.34170851341685</v>
      </c>
      <c r="BB421">
        <f t="shared" si="398"/>
        <v>1.5668176690376714</v>
      </c>
      <c r="BC421" s="41" t="str">
        <f t="shared" si="399"/>
        <v>-0,226949236272429+0,395165639391303i</v>
      </c>
      <c r="BD421">
        <f t="shared" si="400"/>
        <v>-6.826433055590682</v>
      </c>
      <c r="BE421" s="43">
        <f t="shared" si="401"/>
        <v>119.8693628258662</v>
      </c>
      <c r="BF421" s="41" t="str">
        <f t="shared" si="402"/>
        <v>0,00396146125450494-0,051165689527207i</v>
      </c>
      <c r="BG421" s="20">
        <f t="shared" si="403"/>
        <v>-25.794467300566165</v>
      </c>
      <c r="BH421" s="43">
        <f t="shared" si="404"/>
        <v>-85.572753873773223</v>
      </c>
      <c r="BI421" s="41" t="str">
        <f t="shared" si="357"/>
        <v>0,178539615970198+0,031192389870082i</v>
      </c>
      <c r="BJ421" s="20">
        <f t="shared" si="405"/>
        <v>-14.834730918673269</v>
      </c>
      <c r="BK421" s="43">
        <f t="shared" si="358"/>
        <v>9.9100397041222514</v>
      </c>
      <c r="BL421">
        <f t="shared" si="406"/>
        <v>-25.794467300566165</v>
      </c>
      <c r="BM421" s="43">
        <f t="shared" si="407"/>
        <v>-85.572753873773223</v>
      </c>
    </row>
    <row r="422" spans="14:65" x14ac:dyDescent="0.25">
      <c r="N422" s="9">
        <v>4</v>
      </c>
      <c r="O422" s="34">
        <f t="shared" si="408"/>
        <v>109647.81961431868</v>
      </c>
      <c r="P422" s="33" t="str">
        <f t="shared" si="360"/>
        <v>32,2315671197498</v>
      </c>
      <c r="Q422" s="4" t="str">
        <f t="shared" si="361"/>
        <v>1+256,949791092926i</v>
      </c>
      <c r="R422" s="4">
        <f t="shared" si="373"/>
        <v>256.95173699101218</v>
      </c>
      <c r="S422" s="4">
        <f t="shared" si="374"/>
        <v>1.5669045355345819</v>
      </c>
      <c r="T422" s="4" t="str">
        <f t="shared" si="362"/>
        <v>1+0,310021906124235i</v>
      </c>
      <c r="U422" s="4">
        <f t="shared" si="375"/>
        <v>1.0469544318053694</v>
      </c>
      <c r="V422" s="4">
        <f t="shared" si="376"/>
        <v>0.30062565543470754</v>
      </c>
      <c r="W422" t="str">
        <f t="shared" si="363"/>
        <v>1-1,82779355084582i</v>
      </c>
      <c r="X422" s="4">
        <f t="shared" si="377"/>
        <v>2.0834656859457925</v>
      </c>
      <c r="Y422" s="4">
        <f t="shared" si="378"/>
        <v>-1.070176372067406</v>
      </c>
      <c r="Z422" t="str">
        <f t="shared" si="364"/>
        <v>0,751598257310451+2,36952770000677i</v>
      </c>
      <c r="AA422" s="4">
        <f t="shared" si="379"/>
        <v>2.4858723743369207</v>
      </c>
      <c r="AB422" s="4">
        <f t="shared" si="380"/>
        <v>1.2636414636931748</v>
      </c>
      <c r="AC422" s="47" t="str">
        <f t="shared" si="381"/>
        <v>-0,0987006242053615+0,0487173452768375i</v>
      </c>
      <c r="AD422" s="20">
        <f t="shared" si="382"/>
        <v>-19.166696647975471</v>
      </c>
      <c r="AE422" s="43">
        <f t="shared" si="383"/>
        <v>153.72965234228752</v>
      </c>
      <c r="AF422" t="str">
        <f t="shared" si="365"/>
        <v>77,9756878975879</v>
      </c>
      <c r="AG422" t="str">
        <f t="shared" si="366"/>
        <v>1+262,606791069939i</v>
      </c>
      <c r="AH422">
        <f t="shared" si="384"/>
        <v>262.60869505035544</v>
      </c>
      <c r="AI422">
        <f t="shared" si="385"/>
        <v>1.5669883705634113</v>
      </c>
      <c r="AJ422" t="str">
        <f t="shared" si="367"/>
        <v>1+0,310021906124235i</v>
      </c>
      <c r="AK422">
        <f t="shared" si="386"/>
        <v>1.0469544318053694</v>
      </c>
      <c r="AL422">
        <f t="shared" si="387"/>
        <v>0.30062565543470754</v>
      </c>
      <c r="AM422" t="str">
        <f t="shared" si="368"/>
        <v>1-0,772158661794604i</v>
      </c>
      <c r="AN422">
        <f t="shared" si="388"/>
        <v>1.2634195656963818</v>
      </c>
      <c r="AO422">
        <f t="shared" si="389"/>
        <v>-0.65753248174991952</v>
      </c>
      <c r="AP422" s="41" t="str">
        <f t="shared" si="390"/>
        <v>-0,135818665861042-0,3685274169881i</v>
      </c>
      <c r="AQ422">
        <f t="shared" si="391"/>
        <v>-8.1174901796677741</v>
      </c>
      <c r="AR422" s="43">
        <f t="shared" si="392"/>
        <v>-110.23107500663573</v>
      </c>
      <c r="AS422" t="str">
        <f t="shared" si="369"/>
        <v>-0,0000166666666666667</v>
      </c>
      <c r="AT422" t="str">
        <f t="shared" si="370"/>
        <v>0,00471715553607251i</v>
      </c>
      <c r="AU422">
        <f t="shared" si="393"/>
        <v>4.71715553607251E-3</v>
      </c>
      <c r="AV422">
        <f t="shared" si="394"/>
        <v>1.5707963267948966</v>
      </c>
      <c r="AW422" t="str">
        <f t="shared" si="371"/>
        <v>1+1,76546314386903i</v>
      </c>
      <c r="AX422">
        <f t="shared" si="395"/>
        <v>2.029004709792444</v>
      </c>
      <c r="AY422">
        <f t="shared" si="396"/>
        <v>1.0554313206090609</v>
      </c>
      <c r="AZ422" t="str">
        <f t="shared" si="372"/>
        <v>1+257,194173320665i</v>
      </c>
      <c r="BA422">
        <f t="shared" si="397"/>
        <v>257.19611736980062</v>
      </c>
      <c r="BB422">
        <f t="shared" si="398"/>
        <v>1.566908233421731</v>
      </c>
      <c r="BC422" s="41" t="str">
        <f t="shared" si="399"/>
        <v>-0,219215951792772+0,390550886136252i</v>
      </c>
      <c r="BD422">
        <f t="shared" si="400"/>
        <v>-6.977001870920386</v>
      </c>
      <c r="BE422" s="43">
        <f t="shared" si="401"/>
        <v>119.30546842254677</v>
      </c>
      <c r="BF422" s="41" t="str">
        <f t="shared" si="402"/>
        <v>0,0026101489096444-0,0492272354592842i</v>
      </c>
      <c r="BG422" s="20">
        <f t="shared" si="403"/>
        <v>-26.14369851889585</v>
      </c>
      <c r="BH422" s="43">
        <f t="shared" si="404"/>
        <v>-86.964879235165711</v>
      </c>
      <c r="BI422" s="41" t="str">
        <f t="shared" si="357"/>
        <v>0,173702327378159+0,0277429881709046i</v>
      </c>
      <c r="BJ422" s="20">
        <f t="shared" si="405"/>
        <v>-15.094492050588176</v>
      </c>
      <c r="BK422" s="43">
        <f t="shared" si="358"/>
        <v>9.07439341591102</v>
      </c>
      <c r="BL422">
        <f t="shared" si="406"/>
        <v>-26.14369851889585</v>
      </c>
      <c r="BM422" s="43">
        <f t="shared" si="407"/>
        <v>-86.964879235165711</v>
      </c>
    </row>
    <row r="423" spans="14:65" x14ac:dyDescent="0.25">
      <c r="N423" s="9">
        <v>5</v>
      </c>
      <c r="O423" s="34">
        <f t="shared" si="408"/>
        <v>112201.84543019651</v>
      </c>
      <c r="P423" s="33" t="str">
        <f t="shared" si="360"/>
        <v>32,2315671197498</v>
      </c>
      <c r="Q423" s="4" t="str">
        <f t="shared" si="361"/>
        <v>1+262,934920593395i</v>
      </c>
      <c r="R423" s="4">
        <f t="shared" si="373"/>
        <v>262.93682219775712</v>
      </c>
      <c r="S423" s="4">
        <f t="shared" si="374"/>
        <v>1.5669931226549343</v>
      </c>
      <c r="T423" s="4" t="str">
        <f t="shared" si="362"/>
        <v>1+0,317243243990451i</v>
      </c>
      <c r="U423" s="4">
        <f t="shared" si="375"/>
        <v>1.0491154730808163</v>
      </c>
      <c r="V423" s="4">
        <f t="shared" si="376"/>
        <v>0.30720026128243511</v>
      </c>
      <c r="W423" t="str">
        <f t="shared" si="363"/>
        <v>1-1,87036833191649i</v>
      </c>
      <c r="X423" s="4">
        <f t="shared" si="377"/>
        <v>2.1209143540077413</v>
      </c>
      <c r="Y423" s="4">
        <f t="shared" si="378"/>
        <v>-1.0798113263734581</v>
      </c>
      <c r="Z423" t="str">
        <f t="shared" si="364"/>
        <v>0,739891443844179+2,42472109043207i</v>
      </c>
      <c r="AA423" s="4">
        <f t="shared" si="379"/>
        <v>2.5350959972079776</v>
      </c>
      <c r="AB423" s="4">
        <f t="shared" si="380"/>
        <v>1.2746260859789136</v>
      </c>
      <c r="AC423" s="47" t="str">
        <f t="shared" si="381"/>
        <v>-0,0957972097617682+0,048980017447901i</v>
      </c>
      <c r="AD423" s="20">
        <f t="shared" si="382"/>
        <v>-19.364359479209551</v>
      </c>
      <c r="AE423" s="43">
        <f t="shared" si="383"/>
        <v>152.91985912715262</v>
      </c>
      <c r="AF423" t="str">
        <f t="shared" si="365"/>
        <v>77,9756878975879</v>
      </c>
      <c r="AG423" t="str">
        <f t="shared" si="366"/>
        <v>1+268,723689027205i</v>
      </c>
      <c r="AH423">
        <f t="shared" si="384"/>
        <v>268.72554966803949</v>
      </c>
      <c r="AI423">
        <f t="shared" si="385"/>
        <v>1.5670750494201802</v>
      </c>
      <c r="AJ423" t="str">
        <f t="shared" si="367"/>
        <v>1+0,317243243990451i</v>
      </c>
      <c r="AK423">
        <f t="shared" si="386"/>
        <v>1.0491154730808163</v>
      </c>
      <c r="AL423">
        <f t="shared" si="387"/>
        <v>0.30720026128243511</v>
      </c>
      <c r="AM423" t="str">
        <f t="shared" si="368"/>
        <v>1-0,790144547543303i</v>
      </c>
      <c r="AN423">
        <f t="shared" si="388"/>
        <v>1.274491430340907</v>
      </c>
      <c r="AO423">
        <f t="shared" si="389"/>
        <v>-0.66870256329775646</v>
      </c>
      <c r="AP423" s="41" t="str">
        <f t="shared" si="390"/>
        <v>-0,135869643668729-0,363412578727144i</v>
      </c>
      <c r="AQ423">
        <f t="shared" si="391"/>
        <v>-8.2237906628762421</v>
      </c>
      <c r="AR423" s="43">
        <f t="shared" si="392"/>
        <v>-110.49934270177287</v>
      </c>
      <c r="AS423" t="str">
        <f t="shared" si="369"/>
        <v>-0,0000166666666666667</v>
      </c>
      <c r="AT423" t="str">
        <f t="shared" si="370"/>
        <v>0,00482703220356137i</v>
      </c>
      <c r="AU423">
        <f t="shared" si="393"/>
        <v>4.8270322035613702E-3</v>
      </c>
      <c r="AV423">
        <f t="shared" si="394"/>
        <v>1.5707963267948966</v>
      </c>
      <c r="AW423" t="str">
        <f t="shared" si="371"/>
        <v>1+1,80658606325113i</v>
      </c>
      <c r="AX423">
        <f t="shared" si="395"/>
        <v>2.0648857605042501</v>
      </c>
      <c r="AY423">
        <f t="shared" si="396"/>
        <v>1.0652468070497643</v>
      </c>
      <c r="AZ423" t="str">
        <f t="shared" si="372"/>
        <v>1+263,184995214478i</v>
      </c>
      <c r="BA423">
        <f t="shared" si="397"/>
        <v>263.18689501197588</v>
      </c>
      <c r="BB423">
        <f t="shared" si="398"/>
        <v>1.5669967363703565</v>
      </c>
      <c r="BC423" s="41" t="str">
        <f t="shared" si="399"/>
        <v>-0,211663612963377+0,385841310462627i</v>
      </c>
      <c r="BD423">
        <f t="shared" si="400"/>
        <v>-7.1292643107328253</v>
      </c>
      <c r="BE423" s="43">
        <f t="shared" si="401"/>
        <v>118.74815332105744</v>
      </c>
      <c r="BF423" s="41" t="str">
        <f t="shared" si="402"/>
        <v>0,00137826941140589-0,0473298084091758i</v>
      </c>
      <c r="BG423" s="20">
        <f t="shared" si="403"/>
        <v>-26.493623789942372</v>
      </c>
      <c r="BH423" s="43">
        <f t="shared" si="404"/>
        <v>-88.331987551789936</v>
      </c>
      <c r="BI423" s="41" t="str">
        <f t="shared" si="357"/>
        <v>0,168978245285654+0,0244970980444924i</v>
      </c>
      <c r="BJ423" s="20">
        <f t="shared" si="405"/>
        <v>-15.353054973609048</v>
      </c>
      <c r="BK423" s="43">
        <f t="shared" si="358"/>
        <v>8.2488106192845301</v>
      </c>
      <c r="BL423">
        <f t="shared" si="406"/>
        <v>-26.493623789942372</v>
      </c>
      <c r="BM423" s="43">
        <f t="shared" si="407"/>
        <v>-88.331987551789936</v>
      </c>
    </row>
    <row r="424" spans="14:65" x14ac:dyDescent="0.25">
      <c r="N424" s="9">
        <v>6</v>
      </c>
      <c r="O424" s="34">
        <f t="shared" si="408"/>
        <v>114815.36214968823</v>
      </c>
      <c r="P424" s="33" t="str">
        <f t="shared" si="360"/>
        <v>32,2315671197498</v>
      </c>
      <c r="Q424" s="4" t="str">
        <f t="shared" si="361"/>
        <v>1+269,059461669117i</v>
      </c>
      <c r="R424" s="4">
        <f t="shared" si="373"/>
        <v>269.06131998798162</v>
      </c>
      <c r="S424" s="4">
        <f t="shared" si="374"/>
        <v>1.5670796933439206</v>
      </c>
      <c r="T424" s="4" t="str">
        <f t="shared" si="362"/>
        <v>1+0,324632788423841i</v>
      </c>
      <c r="U424" s="4">
        <f t="shared" si="375"/>
        <v>1.0513736002581757</v>
      </c>
      <c r="V424" s="4">
        <f t="shared" si="376"/>
        <v>0.31389973292979928</v>
      </c>
      <c r="W424" t="str">
        <f t="shared" si="363"/>
        <v>1-1,91393480703398i</v>
      </c>
      <c r="X424" s="4">
        <f t="shared" si="377"/>
        <v>2.1594319728984743</v>
      </c>
      <c r="Y424" s="4">
        <f t="shared" si="378"/>
        <v>-1.0893238623987505</v>
      </c>
      <c r="Z424" t="str">
        <f t="shared" si="364"/>
        <v>0,727632905256941+2,48120010007447i</v>
      </c>
      <c r="AA424" s="4">
        <f t="shared" si="379"/>
        <v>2.585692089445728</v>
      </c>
      <c r="AB424" s="4">
        <f t="shared" si="380"/>
        <v>1.2855358549055405</v>
      </c>
      <c r="AC424" s="47" t="str">
        <f t="shared" si="381"/>
        <v>-0,0929826492612802+0,0491722889144609i</v>
      </c>
      <c r="AD424" s="20">
        <f t="shared" si="382"/>
        <v>-19.561001168574137</v>
      </c>
      <c r="AE424" s="43">
        <f t="shared" si="383"/>
        <v>152.12863856073164</v>
      </c>
      <c r="AF424" t="str">
        <f t="shared" si="365"/>
        <v>77,9756878975879</v>
      </c>
      <c r="AG424" t="str">
        <f t="shared" si="366"/>
        <v>1+274,983067841371i</v>
      </c>
      <c r="AH424">
        <f t="shared" si="384"/>
        <v>274.98488612913263</v>
      </c>
      <c r="AI424">
        <f t="shared" si="385"/>
        <v>1.5671597552793168</v>
      </c>
      <c r="AJ424" t="str">
        <f t="shared" si="367"/>
        <v>1+0,324632788423841i</v>
      </c>
      <c r="AK424">
        <f t="shared" si="386"/>
        <v>1.0513736002581757</v>
      </c>
      <c r="AL424">
        <f t="shared" si="387"/>
        <v>0.31389973292979928</v>
      </c>
      <c r="AM424" t="str">
        <f t="shared" si="368"/>
        <v>1-0,808549378389907i</v>
      </c>
      <c r="AN424">
        <f t="shared" si="388"/>
        <v>1.2859829304056509</v>
      </c>
      <c r="AO424">
        <f t="shared" si="389"/>
        <v>-0.67993228089000002</v>
      </c>
      <c r="AP424" s="41" t="str">
        <f t="shared" si="390"/>
        <v>-0,135918327159235-0,358490409545342i</v>
      </c>
      <c r="AQ424">
        <f t="shared" si="391"/>
        <v>-8.3271467602135658</v>
      </c>
      <c r="AR424" s="43">
        <f t="shared" si="392"/>
        <v>-110.76375996279916</v>
      </c>
      <c r="AS424" t="str">
        <f t="shared" si="369"/>
        <v>-0,0000166666666666667</v>
      </c>
      <c r="AT424" t="str">
        <f t="shared" si="370"/>
        <v>0,00493946822741786i</v>
      </c>
      <c r="AU424">
        <f t="shared" si="393"/>
        <v>4.9394682274178604E-3</v>
      </c>
      <c r="AV424">
        <f t="shared" si="394"/>
        <v>1.5707963267948966</v>
      </c>
      <c r="AW424" t="str">
        <f t="shared" si="371"/>
        <v>1+1,84866685847695i</v>
      </c>
      <c r="AX424">
        <f t="shared" si="395"/>
        <v>2.1018014068010884</v>
      </c>
      <c r="AY424">
        <f t="shared" si="396"/>
        <v>1.0749430398878426</v>
      </c>
      <c r="AZ424" t="str">
        <f t="shared" si="372"/>
        <v>1+269,315361276419i</v>
      </c>
      <c r="BA424">
        <f t="shared" si="397"/>
        <v>269.31721782954781</v>
      </c>
      <c r="BB424">
        <f t="shared" si="398"/>
        <v>1.5670832248034339</v>
      </c>
      <c r="BC424" s="41" t="str">
        <f t="shared" si="399"/>
        <v>-0,204293668427779+0,381045116600557i</v>
      </c>
      <c r="BD424">
        <f t="shared" si="400"/>
        <v>-7.2831801127907987</v>
      </c>
      <c r="BE424" s="43">
        <f t="shared" si="401"/>
        <v>118.19755552445149</v>
      </c>
      <c r="BF424" s="41" t="str">
        <f t="shared" si="402"/>
        <v>0,000258905954793418-0,045476171716919i</v>
      </c>
      <c r="BG424" s="20">
        <f t="shared" si="403"/>
        <v>-26.844181281364943</v>
      </c>
      <c r="BH424" s="43">
        <f t="shared" si="404"/>
        <v>-89.673805914816896</v>
      </c>
      <c r="BI424" s="41" t="str">
        <f t="shared" si="357"/>
        <v>0,164368273567313+0,0214463060416514i</v>
      </c>
      <c r="BJ424" s="20">
        <f t="shared" si="405"/>
        <v>-15.610326873004388</v>
      </c>
      <c r="BK424" s="43">
        <f t="shared" si="358"/>
        <v>7.4337955616523193</v>
      </c>
      <c r="BL424">
        <f t="shared" si="406"/>
        <v>-26.844181281364943</v>
      </c>
      <c r="BM424" s="43">
        <f t="shared" si="407"/>
        <v>-89.673805914816896</v>
      </c>
    </row>
    <row r="425" spans="14:65" x14ac:dyDescent="0.25">
      <c r="N425" s="9">
        <v>7</v>
      </c>
      <c r="O425" s="34">
        <f t="shared" si="408"/>
        <v>117489.75549395311</v>
      </c>
      <c r="P425" s="33" t="str">
        <f t="shared" si="360"/>
        <v>32,2315671197498</v>
      </c>
      <c r="Q425" s="4" t="str">
        <f t="shared" si="361"/>
        <v>1+275,32666163284i</v>
      </c>
      <c r="R425" s="4">
        <f t="shared" si="373"/>
        <v>275.32847765148517</v>
      </c>
      <c r="S425" s="4">
        <f t="shared" si="374"/>
        <v>1.5671642934972725</v>
      </c>
      <c r="T425" s="4" t="str">
        <f t="shared" si="362"/>
        <v>1+0,332194457458678i</v>
      </c>
      <c r="U425" s="4">
        <f t="shared" si="375"/>
        <v>1.0537329631202896</v>
      </c>
      <c r="V425" s="4">
        <f t="shared" si="376"/>
        <v>0.3207252161487506</v>
      </c>
      <c r="W425" t="str">
        <f t="shared" si="363"/>
        <v>1-1,95851607572009i</v>
      </c>
      <c r="X425" s="4">
        <f t="shared" si="377"/>
        <v>2.1990418865619685</v>
      </c>
      <c r="Y425" s="4">
        <f t="shared" si="378"/>
        <v>-1.0987121367876893</v>
      </c>
      <c r="Z425" t="str">
        <f t="shared" si="364"/>
        <v>0,714796639544858+2,53899467485252i</v>
      </c>
      <c r="AA425" s="4">
        <f t="shared" si="379"/>
        <v>2.6376937265031501</v>
      </c>
      <c r="AB425" s="4">
        <f t="shared" si="380"/>
        <v>1.2963718029749602</v>
      </c>
      <c r="AC425" s="47" t="str">
        <f t="shared" si="381"/>
        <v>-0,0902556700621009+0,0492987367391755i</v>
      </c>
      <c r="AD425" s="20">
        <f t="shared" si="382"/>
        <v>-19.756600209740178</v>
      </c>
      <c r="AE425" s="43">
        <f t="shared" si="383"/>
        <v>151.35610011978403</v>
      </c>
      <c r="AF425" t="str">
        <f t="shared" si="365"/>
        <v>77,9756878975879</v>
      </c>
      <c r="AG425" t="str">
        <f t="shared" si="366"/>
        <v>1+281,388246317938i</v>
      </c>
      <c r="AH425">
        <f t="shared" si="384"/>
        <v>281.39002321668147</v>
      </c>
      <c r="AI425">
        <f t="shared" si="385"/>
        <v>1.5672425330481248</v>
      </c>
      <c r="AJ425" t="str">
        <f t="shared" si="367"/>
        <v>1+0,332194457458678i</v>
      </c>
      <c r="AK425">
        <f t="shared" si="386"/>
        <v>1.0537329631202896</v>
      </c>
      <c r="AL425">
        <f t="shared" si="387"/>
        <v>0.3207252161487506</v>
      </c>
      <c r="AM425" t="str">
        <f t="shared" si="368"/>
        <v>1-0,827382912819353i</v>
      </c>
      <c r="AN425">
        <f t="shared" si="388"/>
        <v>1.2979069629312561</v>
      </c>
      <c r="AO425">
        <f t="shared" si="389"/>
        <v>-0.6912162601796128</v>
      </c>
      <c r="AP425" s="41" t="str">
        <f t="shared" si="390"/>
        <v>-0,13596481958838-0,353758300783454i</v>
      </c>
      <c r="AQ425">
        <f t="shared" si="391"/>
        <v>-8.4275070451283316</v>
      </c>
      <c r="AR425" s="43">
        <f t="shared" si="392"/>
        <v>-111.02395578741388</v>
      </c>
      <c r="AS425" t="str">
        <f t="shared" si="369"/>
        <v>-0,0000166666666666667</v>
      </c>
      <c r="AT425" t="str">
        <f t="shared" si="370"/>
        <v>0,00505452322271015i</v>
      </c>
      <c r="AU425">
        <f t="shared" si="393"/>
        <v>5.0545232227101498E-3</v>
      </c>
      <c r="AV425">
        <f t="shared" si="394"/>
        <v>1.5707963267948966</v>
      </c>
      <c r="AW425" t="str">
        <f t="shared" si="371"/>
        <v>1+1,89172784134114i</v>
      </c>
      <c r="AX425">
        <f t="shared" si="395"/>
        <v>2.1397743399025071</v>
      </c>
      <c r="AY425">
        <f t="shared" si="396"/>
        <v>1.0845178665536963</v>
      </c>
      <c r="AZ425" t="str">
        <f t="shared" si="372"/>
        <v>1+275,588521907719i</v>
      </c>
      <c r="BA425">
        <f t="shared" si="397"/>
        <v>275.59033620082056</v>
      </c>
      <c r="BB425">
        <f t="shared" si="398"/>
        <v>1.5671677445730965</v>
      </c>
      <c r="BC425" s="41" t="str">
        <f t="shared" si="399"/>
        <v>-0,197107120473174+0,376170404139129i</v>
      </c>
      <c r="BD425">
        <f t="shared" si="400"/>
        <v>-7.4387087433189443</v>
      </c>
      <c r="BE425" s="43">
        <f t="shared" si="401"/>
        <v>117.65380099301555</v>
      </c>
      <c r="BF425" s="41" t="str">
        <f t="shared" si="402"/>
        <v>-0,000754690490406607-0,0436686439247323i</v>
      </c>
      <c r="BG425" s="20">
        <f t="shared" si="403"/>
        <v>-27.195308953059133</v>
      </c>
      <c r="BH425" s="43">
        <f t="shared" si="404"/>
        <v>-90.990098887200389</v>
      </c>
      <c r="BI425" s="41" t="str">
        <f t="shared" si="357"/>
        <v>0,159873037048004+0,0185823388776449i</v>
      </c>
      <c r="BJ425" s="20">
        <f t="shared" si="405"/>
        <v>-15.866215788447256</v>
      </c>
      <c r="BK425" s="43">
        <f t="shared" si="358"/>
        <v>6.6298452056016544</v>
      </c>
      <c r="BL425">
        <f t="shared" si="406"/>
        <v>-27.195308953059133</v>
      </c>
      <c r="BM425" s="43">
        <f t="shared" si="407"/>
        <v>-90.990098887200389</v>
      </c>
    </row>
    <row r="426" spans="14:65" x14ac:dyDescent="0.25">
      <c r="N426" s="9">
        <v>8</v>
      </c>
      <c r="O426" s="34">
        <f t="shared" si="408"/>
        <v>120226.44346174144</v>
      </c>
      <c r="P426" s="33" t="str">
        <f t="shared" si="360"/>
        <v>32,2315671197498</v>
      </c>
      <c r="Q426" s="4" t="str">
        <f t="shared" si="361"/>
        <v>1+281,73984343694i</v>
      </c>
      <c r="R426" s="4">
        <f t="shared" si="373"/>
        <v>281.7416181182175</v>
      </c>
      <c r="S426" s="4">
        <f t="shared" si="374"/>
        <v>1.5672469679662642</v>
      </c>
      <c r="T426" s="4" t="str">
        <f t="shared" si="362"/>
        <v>1+0,339932260391972i</v>
      </c>
      <c r="U426" s="4">
        <f t="shared" si="375"/>
        <v>1.0561978705030584</v>
      </c>
      <c r="V426" s="4">
        <f t="shared" si="376"/>
        <v>0.32767778518997454</v>
      </c>
      <c r="W426" t="str">
        <f t="shared" si="363"/>
        <v>1-2,00413577555358i</v>
      </c>
      <c r="X426" s="4">
        <f t="shared" si="377"/>
        <v>2.2397678912900214</v>
      </c>
      <c r="Y426" s="4">
        <f t="shared" si="378"/>
        <v>-1.1079745066059146</v>
      </c>
      <c r="Z426" t="str">
        <f t="shared" si="364"/>
        <v>0,70135541926737+2,59813545821474i</v>
      </c>
      <c r="AA426" s="4">
        <f t="shared" si="379"/>
        <v>2.6911349433591076</v>
      </c>
      <c r="AB426" s="4">
        <f t="shared" si="380"/>
        <v>1.3071351306746972</v>
      </c>
      <c r="AC426" s="47" t="str">
        <f t="shared" si="381"/>
        <v>-0,0876148936892995+0,0493637650710131i</v>
      </c>
      <c r="AD426" s="20">
        <f t="shared" si="382"/>
        <v>-19.951135126095455</v>
      </c>
      <c r="AE426" s="43">
        <f t="shared" si="383"/>
        <v>150.60232813488796</v>
      </c>
      <c r="AF426" t="str">
        <f t="shared" si="365"/>
        <v>77,9756878975879</v>
      </c>
      <c r="AG426" t="str">
        <f t="shared" si="366"/>
        <v>1+287,942620567317i</v>
      </c>
      <c r="AH426">
        <f t="shared" si="384"/>
        <v>287.94435701915381</v>
      </c>
      <c r="AI426">
        <f t="shared" si="385"/>
        <v>1.567323426611932</v>
      </c>
      <c r="AJ426" t="str">
        <f t="shared" si="367"/>
        <v>1+0,339932260391972i</v>
      </c>
      <c r="AK426">
        <f t="shared" si="386"/>
        <v>1.0561978705030584</v>
      </c>
      <c r="AL426">
        <f t="shared" si="387"/>
        <v>0.32767778518997454</v>
      </c>
      <c r="AM426" t="str">
        <f t="shared" si="368"/>
        <v>1-0,846655136620883i</v>
      </c>
      <c r="AN426">
        <f t="shared" si="388"/>
        <v>1.3102766579492005</v>
      </c>
      <c r="AO426">
        <f t="shared" si="389"/>
        <v>-0.70254899064830478</v>
      </c>
      <c r="AP426" s="41" t="str">
        <f t="shared" si="390"/>
        <v>-0,136009219565185-0,349213744478703i</v>
      </c>
      <c r="AQ426">
        <f t="shared" si="391"/>
        <v>-8.5248213053003727</v>
      </c>
      <c r="AR426" s="43">
        <f t="shared" si="392"/>
        <v>-111.27955541058985</v>
      </c>
      <c r="AS426" t="str">
        <f t="shared" si="369"/>
        <v>-0,0000166666666666667</v>
      </c>
      <c r="AT426" t="str">
        <f t="shared" si="370"/>
        <v>0,00517225819311963i</v>
      </c>
      <c r="AU426">
        <f t="shared" si="393"/>
        <v>5.1722581931196304E-3</v>
      </c>
      <c r="AV426">
        <f t="shared" si="394"/>
        <v>1.5707963267948966</v>
      </c>
      <c r="AW426" t="str">
        <f t="shared" si="371"/>
        <v>1+1,93579184334679i</v>
      </c>
      <c r="AX426">
        <f t="shared" si="395"/>
        <v>2.1788276803749218</v>
      </c>
      <c r="AY426">
        <f t="shared" si="396"/>
        <v>1.0939693405785829</v>
      </c>
      <c r="AZ426" t="str">
        <f t="shared" si="372"/>
        <v>1+282,00780322118i</v>
      </c>
      <c r="BA426">
        <f t="shared" si="397"/>
        <v>282.00957621619119</v>
      </c>
      <c r="BB426">
        <f t="shared" si="398"/>
        <v>1.5672503404880123</v>
      </c>
      <c r="BC426" s="41" t="str">
        <f t="shared" si="399"/>
        <v>-0,19010454309225+0,371225143059311i</v>
      </c>
      <c r="BD426">
        <f t="shared" si="400"/>
        <v>-7.5958094939577432</v>
      </c>
      <c r="BE426" s="43">
        <f t="shared" si="401"/>
        <v>117.11700381854183</v>
      </c>
      <c r="BF426" s="41" t="str">
        <f t="shared" si="402"/>
        <v>-0,00166908141755272-0,0419091274480747i</v>
      </c>
      <c r="BG426" s="20">
        <f t="shared" si="403"/>
        <v>-27.546944620053189</v>
      </c>
      <c r="BH426" s="43">
        <f t="shared" si="404"/>
        <v>-92.280668046570227</v>
      </c>
      <c r="BI426" s="41" t="str">
        <f t="shared" si="357"/>
        <v>0,155492892794157+0,0158970773451865i</v>
      </c>
      <c r="BJ426" s="20">
        <f t="shared" si="405"/>
        <v>-16.12063079925813</v>
      </c>
      <c r="BK426" s="43">
        <f t="shared" si="358"/>
        <v>5.8374484079519551</v>
      </c>
      <c r="BL426">
        <f t="shared" si="406"/>
        <v>-27.546944620053189</v>
      </c>
      <c r="BM426" s="43">
        <f t="shared" si="407"/>
        <v>-92.280668046570227</v>
      </c>
    </row>
    <row r="427" spans="14:65" x14ac:dyDescent="0.25">
      <c r="N427" s="9">
        <v>9</v>
      </c>
      <c r="O427" s="34">
        <f t="shared" si="408"/>
        <v>123026.87708123829</v>
      </c>
      <c r="P427" s="33" t="str">
        <f t="shared" si="360"/>
        <v>32,2315671197498</v>
      </c>
      <c r="Q427" s="4" t="str">
        <f t="shared" si="361"/>
        <v>1+288,302407435297i</v>
      </c>
      <c r="R427" s="4">
        <f t="shared" si="373"/>
        <v>288.30414172014252</v>
      </c>
      <c r="S427" s="4">
        <f t="shared" si="374"/>
        <v>1.5673277605814702</v>
      </c>
      <c r="T427" s="4" t="str">
        <f t="shared" si="362"/>
        <v>1+0,347850299909262i</v>
      </c>
      <c r="U427" s="4">
        <f t="shared" si="375"/>
        <v>1.05877279486534</v>
      </c>
      <c r="V427" s="4">
        <f t="shared" si="376"/>
        <v>0.33475843690495544</v>
      </c>
      <c r="W427" t="str">
        <f t="shared" si="363"/>
        <v>1-2,05081809470313i</v>
      </c>
      <c r="X427" s="4">
        <f t="shared" si="377"/>
        <v>2.2816342514876866</v>
      </c>
      <c r="Y427" s="4">
        <f t="shared" si="378"/>
        <v>-1.1171095249000693</v>
      </c>
      <c r="Z427" t="str">
        <f t="shared" si="364"/>
        <v>0,687280733794171+2,65865380738728i</v>
      </c>
      <c r="AA427" s="4">
        <f t="shared" si="379"/>
        <v>2.7460507778589118</v>
      </c>
      <c r="AB427" s="4">
        <f t="shared" si="380"/>
        <v>1.3178271996446536</v>
      </c>
      <c r="AC427" s="47" t="str">
        <f t="shared" si="381"/>
        <v>-0,0850588466321978+0,0493716048376064i</v>
      </c>
      <c r="AD427" s="20">
        <f t="shared" si="382"/>
        <v>-20.144584439374825</v>
      </c>
      <c r="AE427" s="43">
        <f t="shared" si="383"/>
        <v>149.86738209822011</v>
      </c>
      <c r="AF427" t="str">
        <f t="shared" si="365"/>
        <v>77,9756878975879</v>
      </c>
      <c r="AG427" t="str">
        <f t="shared" si="366"/>
        <v>1+294,649665805492i</v>
      </c>
      <c r="AH427">
        <f t="shared" si="384"/>
        <v>294.65136273108953</v>
      </c>
      <c r="AI427">
        <f t="shared" si="385"/>
        <v>1.5674024788573397</v>
      </c>
      <c r="AJ427" t="str">
        <f t="shared" si="367"/>
        <v>1+0,347850299909262i</v>
      </c>
      <c r="AK427">
        <f t="shared" si="386"/>
        <v>1.05877279486534</v>
      </c>
      <c r="AL427">
        <f t="shared" si="387"/>
        <v>0.33475843690495544</v>
      </c>
      <c r="AM427" t="str">
        <f t="shared" si="368"/>
        <v>1-0,866376268182653i</v>
      </c>
      <c r="AN427">
        <f t="shared" si="388"/>
        <v>1.3231053767822503</v>
      </c>
      <c r="AO427">
        <f t="shared" si="389"/>
        <v>-0.71392483807762697</v>
      </c>
      <c r="AP427" s="41" t="str">
        <f t="shared" si="390"/>
        <v>-0,136051621260971-0,344854332040101i</v>
      </c>
      <c r="AQ427">
        <f t="shared" si="391"/>
        <v>-8.6190406266341988</v>
      </c>
      <c r="AR427" s="43">
        <f t="shared" si="392"/>
        <v>-111.53018135722725</v>
      </c>
      <c r="AS427" t="str">
        <f t="shared" si="369"/>
        <v>-0,0000166666666666667</v>
      </c>
      <c r="AT427" t="str">
        <f t="shared" si="370"/>
        <v>0,00529273556328603i</v>
      </c>
      <c r="AU427">
        <f t="shared" si="393"/>
        <v>5.2927355632860296E-3</v>
      </c>
      <c r="AV427">
        <f t="shared" si="394"/>
        <v>1.5707963267948966</v>
      </c>
      <c r="AW427" t="str">
        <f t="shared" si="371"/>
        <v>1+1,98088222781101i</v>
      </c>
      <c r="AX427">
        <f t="shared" si="395"/>
        <v>2.2189849932925436</v>
      </c>
      <c r="AY427">
        <f t="shared" si="396"/>
        <v>1.1032957179681409</v>
      </c>
      <c r="AZ427" t="str">
        <f t="shared" si="372"/>
        <v>1+288,576608804723i</v>
      </c>
      <c r="BA427">
        <f t="shared" si="397"/>
        <v>288.57834144168567</v>
      </c>
      <c r="BB427">
        <f t="shared" si="398"/>
        <v>1.5673310563371177</v>
      </c>
      <c r="BC427" s="41" t="str">
        <f t="shared" si="399"/>
        <v>-0,183286101311355+0,366217150911592i</v>
      </c>
      <c r="BD427">
        <f t="shared" si="400"/>
        <v>-7.7544415745701887</v>
      </c>
      <c r="BE427" s="43">
        <f t="shared" si="401"/>
        <v>116.58726643346726</v>
      </c>
      <c r="BF427" s="41" t="str">
        <f t="shared" si="402"/>
        <v>-0,00249062407830518-0,0401991374396393i</v>
      </c>
      <c r="BG427" s="20">
        <f t="shared" si="403"/>
        <v>-27.899026013945004</v>
      </c>
      <c r="BH427" s="43">
        <f t="shared" si="404"/>
        <v>-93.545351468312617</v>
      </c>
      <c r="BI427" s="41" t="str">
        <f t="shared" si="357"/>
        <v>0,151227942197258+0,0133825689248658i</v>
      </c>
      <c r="BJ427" s="20">
        <f t="shared" si="405"/>
        <v>-16.373482201204407</v>
      </c>
      <c r="BK427" s="43">
        <f t="shared" si="358"/>
        <v>5.057085076240047</v>
      </c>
      <c r="BL427">
        <f t="shared" si="406"/>
        <v>-27.899026013945004</v>
      </c>
      <c r="BM427" s="43">
        <f t="shared" si="407"/>
        <v>-93.545351468312617</v>
      </c>
    </row>
    <row r="428" spans="14:65" x14ac:dyDescent="0.25">
      <c r="N428" s="9">
        <v>10</v>
      </c>
      <c r="O428" s="34">
        <f t="shared" si="408"/>
        <v>125892.54117941685</v>
      </c>
      <c r="P428" s="33" t="str">
        <f t="shared" si="360"/>
        <v>32,2315671197498</v>
      </c>
      <c r="Q428" s="4" t="str">
        <f t="shared" si="361"/>
        <v>1+295,017833186211i</v>
      </c>
      <c r="R428" s="4">
        <f t="shared" si="373"/>
        <v>295.01952799414317</v>
      </c>
      <c r="S428" s="4">
        <f t="shared" si="374"/>
        <v>1.5674067141759831</v>
      </c>
      <c r="T428" s="4" t="str">
        <f t="shared" si="362"/>
        <v>1+0,355952774259906i</v>
      </c>
      <c r="U428" s="4">
        <f t="shared" si="375"/>
        <v>1.0614623768666149</v>
      </c>
      <c r="V428" s="4">
        <f t="shared" si="376"/>
        <v>0.34196808468637535</v>
      </c>
      <c r="W428" t="str">
        <f t="shared" si="363"/>
        <v>1-2,09858778475228i</v>
      </c>
      <c r="X428" s="4">
        <f t="shared" si="377"/>
        <v>2.3246657158205526</v>
      </c>
      <c r="Y428" s="4">
        <f t="shared" si="378"/>
        <v>-1.1261159357869797</v>
      </c>
      <c r="Z428" t="str">
        <f t="shared" si="364"/>
        <v>0,672542728830348+2,72058180999995i</v>
      </c>
      <c r="AA428" s="4">
        <f t="shared" si="379"/>
        <v>2.8024773160554175</v>
      </c>
      <c r="AB428" s="4">
        <f t="shared" si="380"/>
        <v>1.328449525778542</v>
      </c>
      <c r="AC428" s="47" t="str">
        <f t="shared" si="381"/>
        <v>-0,0825859707874074+0,049326314151426i</v>
      </c>
      <c r="AD428" s="20">
        <f t="shared" si="382"/>
        <v>-20.336926641504036</v>
      </c>
      <c r="AE428" s="43">
        <f t="shared" si="383"/>
        <v>149.1512969916644</v>
      </c>
      <c r="AF428" t="str">
        <f t="shared" si="365"/>
        <v>77,9756878975879</v>
      </c>
      <c r="AG428" t="str">
        <f t="shared" si="366"/>
        <v>1+301,512938196626i</v>
      </c>
      <c r="AH428">
        <f t="shared" si="384"/>
        <v>301.51459649569608</v>
      </c>
      <c r="AI428">
        <f t="shared" si="385"/>
        <v>1.5674797316949405</v>
      </c>
      <c r="AJ428" t="str">
        <f t="shared" si="367"/>
        <v>1+0,355952774259906i</v>
      </c>
      <c r="AK428">
        <f t="shared" si="386"/>
        <v>1.0614623768666149</v>
      </c>
      <c r="AL428">
        <f t="shared" si="387"/>
        <v>0.34196808468637535</v>
      </c>
      <c r="AM428" t="str">
        <f t="shared" si="368"/>
        <v>1-0,886556763909661i</v>
      </c>
      <c r="AN428">
        <f t="shared" si="388"/>
        <v>1.3364067104119053</v>
      </c>
      <c r="AO428">
        <f t="shared" si="389"/>
        <v>-0.72533805776962268</v>
      </c>
      <c r="AP428" s="41" t="str">
        <f t="shared" si="390"/>
        <v>-0,136092114609055-0,340677752976119i</v>
      </c>
      <c r="AQ428">
        <f t="shared" si="391"/>
        <v>-8.7101174724930495</v>
      </c>
      <c r="AR428" s="43">
        <f t="shared" si="392"/>
        <v>-111.77545454813281</v>
      </c>
      <c r="AS428" t="str">
        <f t="shared" si="369"/>
        <v>-0,0000166666666666667</v>
      </c>
      <c r="AT428" t="str">
        <f t="shared" si="370"/>
        <v>0,00541601921190572i</v>
      </c>
      <c r="AU428">
        <f t="shared" si="393"/>
        <v>5.4160192119057197E-3</v>
      </c>
      <c r="AV428">
        <f t="shared" si="394"/>
        <v>1.5707963267948966</v>
      </c>
      <c r="AW428" t="str">
        <f t="shared" si="371"/>
        <v>1+2,0270229022525i</v>
      </c>
      <c r="AX428">
        <f t="shared" si="395"/>
        <v>2.2602703038035403</v>
      </c>
      <c r="AY428">
        <f t="shared" si="396"/>
        <v>1.1124954530218329</v>
      </c>
      <c r="AZ428" t="str">
        <f t="shared" si="372"/>
        <v>1+295,298421526018i</v>
      </c>
      <c r="BA428">
        <f t="shared" si="397"/>
        <v>295.30011472357711</v>
      </c>
      <c r="BB428">
        <f t="shared" si="398"/>
        <v>1.5674099349128154</v>
      </c>
      <c r="BC428" s="41" t="str">
        <f t="shared" si="399"/>
        <v>-0,176651571553632+0,361154072163952i</v>
      </c>
      <c r="BD428">
        <f t="shared" si="400"/>
        <v>-7.9145642016457636</v>
      </c>
      <c r="BE428" s="43">
        <f t="shared" si="401"/>
        <v>116.06467985173374</v>
      </c>
      <c r="BF428" s="41" t="str">
        <f t="shared" si="402"/>
        <v>-0,00322545769274801-0,0385398305672829i</v>
      </c>
      <c r="BG428" s="20">
        <f t="shared" si="403"/>
        <v>-28.251490843149803</v>
      </c>
      <c r="BH428" s="43">
        <f t="shared" si="404"/>
        <v>-94.784023156601847</v>
      </c>
      <c r="BI428" s="41" t="str">
        <f t="shared" si="357"/>
        <v>0,147078043704737+0,011031039076128i</v>
      </c>
      <c r="BJ428" s="20">
        <f t="shared" si="405"/>
        <v>-16.624681674138802</v>
      </c>
      <c r="BK428" s="43">
        <f t="shared" si="358"/>
        <v>4.2892253036009365</v>
      </c>
      <c r="BL428">
        <f t="shared" si="406"/>
        <v>-28.251490843149803</v>
      </c>
      <c r="BM428" s="43">
        <f t="shared" si="407"/>
        <v>-94.784023156601847</v>
      </c>
    </row>
    <row r="429" spans="14:65" x14ac:dyDescent="0.25">
      <c r="N429" s="9">
        <v>11</v>
      </c>
      <c r="O429" s="34">
        <f t="shared" si="408"/>
        <v>128824.95516931375</v>
      </c>
      <c r="P429" s="33" t="str">
        <f t="shared" si="360"/>
        <v>32,2315671197498</v>
      </c>
      <c r="Q429" s="4" t="str">
        <f t="shared" si="361"/>
        <v>1+301,889681297302i</v>
      </c>
      <c r="R429" s="4">
        <f t="shared" si="373"/>
        <v>301.89133752690981</v>
      </c>
      <c r="S429" s="4">
        <f t="shared" si="374"/>
        <v>1.5674838706081045</v>
      </c>
      <c r="T429" s="4" t="str">
        <f t="shared" si="362"/>
        <v>1+0,364243979483056i</v>
      </c>
      <c r="U429" s="4">
        <f t="shared" si="375"/>
        <v>1.064271429941466</v>
      </c>
      <c r="V429" s="4">
        <f t="shared" si="376"/>
        <v>0.3493075522387542</v>
      </c>
      <c r="W429" t="str">
        <f t="shared" si="363"/>
        <v>1-2,147470173823i</v>
      </c>
      <c r="X429" s="4">
        <f t="shared" si="377"/>
        <v>2.3688875337295747</v>
      </c>
      <c r="Y429" s="4">
        <f t="shared" si="378"/>
        <v>-1.1349926691271077</v>
      </c>
      <c r="Z429" t="str">
        <f t="shared" si="364"/>
        <v>0,657110143091412+2,78395230109945i</v>
      </c>
      <c r="AA429" s="4">
        <f t="shared" si="379"/>
        <v>2.8604517396646529</v>
      </c>
      <c r="AB429" s="4">
        <f t="shared" si="380"/>
        <v>1.3390037722919006</v>
      </c>
      <c r="AC429" s="47" t="str">
        <f t="shared" si="381"/>
        <v>-0,0801946335095777+0,0492317793702949i</v>
      </c>
      <c r="AD429" s="20">
        <f t="shared" si="382"/>
        <v>-20.528140170157631</v>
      </c>
      <c r="AE429" s="43">
        <f t="shared" si="383"/>
        <v>148.4540836309576</v>
      </c>
      <c r="AF429" t="str">
        <f t="shared" si="365"/>
        <v>77,9756878975879</v>
      </c>
      <c r="AG429" t="str">
        <f t="shared" si="366"/>
        <v>1+308,536076738588i</v>
      </c>
      <c r="AH429">
        <f t="shared" si="384"/>
        <v>308.53769729036333</v>
      </c>
      <c r="AI429">
        <f t="shared" si="385"/>
        <v>1.5675552260815209</v>
      </c>
      <c r="AJ429" t="str">
        <f t="shared" si="367"/>
        <v>1+0,364243979483056i</v>
      </c>
      <c r="AK429">
        <f t="shared" si="386"/>
        <v>1.064271429941466</v>
      </c>
      <c r="AL429">
        <f t="shared" si="387"/>
        <v>0.3493075522387542</v>
      </c>
      <c r="AM429" t="str">
        <f t="shared" si="368"/>
        <v>1-0,90720732376786i</v>
      </c>
      <c r="AN429">
        <f t="shared" si="388"/>
        <v>1.3501944779542103</v>
      </c>
      <c r="AO429">
        <f t="shared" si="389"/>
        <v>-0.73678280844675681</v>
      </c>
      <c r="AP429" s="41" t="str">
        <f t="shared" si="390"/>
        <v>-0,13613078549545-0,336681793674051i</v>
      </c>
      <c r="AQ429">
        <f t="shared" si="391"/>
        <v>-8.7980057577629385</v>
      </c>
      <c r="AR429" s="43">
        <f t="shared" si="392"/>
        <v>-112.01499545461547</v>
      </c>
      <c r="AS429" t="str">
        <f t="shared" si="369"/>
        <v>-0,0000166666666666667</v>
      </c>
      <c r="AT429" t="str">
        <f t="shared" si="370"/>
        <v>0,00554217450560107i</v>
      </c>
      <c r="AU429">
        <f t="shared" si="393"/>
        <v>5.5421745056010701E-3</v>
      </c>
      <c r="AV429">
        <f t="shared" si="394"/>
        <v>1.5707963267948966</v>
      </c>
      <c r="AW429" t="str">
        <f t="shared" si="371"/>
        <v>1+2,07423833106758i</v>
      </c>
      <c r="AX429">
        <f t="shared" si="395"/>
        <v>2.3027081130855507</v>
      </c>
      <c r="AY429">
        <f t="shared" si="396"/>
        <v>1.1215671936537204</v>
      </c>
      <c r="AZ429" t="str">
        <f t="shared" si="372"/>
        <v>1+302,176805379143i</v>
      </c>
      <c r="BA429">
        <f t="shared" si="397"/>
        <v>302.17846003503371</v>
      </c>
      <c r="BB429">
        <f t="shared" si="398"/>
        <v>1.5674870180336418</v>
      </c>
      <c r="BC429" s="41" t="str">
        <f t="shared" si="399"/>
        <v>-0,170200362813537+0,356043359722346i</v>
      </c>
      <c r="BD429">
        <f t="shared" si="400"/>
        <v>-8.0761366820969265</v>
      </c>
      <c r="BE429" s="43">
        <f t="shared" si="401"/>
        <v>115.54932393818436</v>
      </c>
      <c r="BF429" s="41" t="str">
        <f t="shared" si="402"/>
        <v>-0,00387949241308032-0,0369320334572325i</v>
      </c>
      <c r="BG429" s="20">
        <f t="shared" si="403"/>
        <v>-28.60427685225455</v>
      </c>
      <c r="BH429" s="43">
        <f t="shared" si="404"/>
        <v>-95.996592430858058</v>
      </c>
      <c r="BI429" s="41" t="str">
        <f t="shared" si="357"/>
        <v>0,143042826058472+0,00883490120659387i</v>
      </c>
      <c r="BJ429" s="20">
        <f t="shared" si="405"/>
        <v>-16.874142439859877</v>
      </c>
      <c r="BK429" s="43">
        <f t="shared" si="358"/>
        <v>3.5343284835688897</v>
      </c>
      <c r="BL429">
        <f t="shared" si="406"/>
        <v>-28.60427685225455</v>
      </c>
      <c r="BM429" s="43">
        <f t="shared" si="407"/>
        <v>-95.996592430858058</v>
      </c>
    </row>
    <row r="430" spans="14:65" x14ac:dyDescent="0.25">
      <c r="N430" s="9">
        <v>12</v>
      </c>
      <c r="O430" s="34">
        <f t="shared" si="408"/>
        <v>131825.67385564081</v>
      </c>
      <c r="P430" s="33" t="str">
        <f t="shared" si="360"/>
        <v>32,2315671197498</v>
      </c>
      <c r="Q430" s="4" t="str">
        <f t="shared" si="361"/>
        <v>1+308,921595313399i</v>
      </c>
      <c r="R430" s="4">
        <f t="shared" si="373"/>
        <v>308.92321384281797</v>
      </c>
      <c r="S430" s="4">
        <f t="shared" si="374"/>
        <v>1.5675592707835186</v>
      </c>
      <c r="T430" s="4" t="str">
        <f t="shared" si="362"/>
        <v>1+0,372728311685465i</v>
      </c>
      <c r="U430" s="4">
        <f t="shared" si="375"/>
        <v>1.0672049448591854</v>
      </c>
      <c r="V430" s="4">
        <f t="shared" si="376"/>
        <v>0.35677756719345716</v>
      </c>
      <c r="W430" t="str">
        <f t="shared" si="363"/>
        <v>1-2,19749118000501i</v>
      </c>
      <c r="X430" s="4">
        <f t="shared" si="377"/>
        <v>2.4143254723006611</v>
      </c>
      <c r="Y430" s="4">
        <f t="shared" si="378"/>
        <v>-1.1437388348362343</v>
      </c>
      <c r="Z430" t="str">
        <f t="shared" si="364"/>
        <v>0,640950241993931+2,84879888055894i</v>
      </c>
      <c r="AA430" s="4">
        <f t="shared" si="379"/>
        <v>2.9200123757590393</v>
      </c>
      <c r="AB430" s="4">
        <f t="shared" si="380"/>
        <v>1.3494917427854871</v>
      </c>
      <c r="AC430" s="47" t="str">
        <f t="shared" si="381"/>
        <v>-0,0778831372389189+0,0490917167527355i</v>
      </c>
      <c r="AD430" s="20">
        <f t="shared" si="382"/>
        <v>-20.718203388503376</v>
      </c>
      <c r="AE430" s="43">
        <f t="shared" si="383"/>
        <v>147.77572902194061</v>
      </c>
      <c r="AF430" t="str">
        <f t="shared" si="365"/>
        <v>77,9756878975879</v>
      </c>
      <c r="AG430" t="str">
        <f t="shared" si="366"/>
        <v>1+315,722805192393i</v>
      </c>
      <c r="AH430">
        <f t="shared" si="384"/>
        <v>315.72438885609353</v>
      </c>
      <c r="AI430">
        <f t="shared" si="385"/>
        <v>1.5676290020417596</v>
      </c>
      <c r="AJ430" t="str">
        <f t="shared" si="367"/>
        <v>1+0,372728311685465i</v>
      </c>
      <c r="AK430">
        <f t="shared" si="386"/>
        <v>1.0672049448591854</v>
      </c>
      <c r="AL430">
        <f t="shared" si="387"/>
        <v>0.35677756719345716</v>
      </c>
      <c r="AM430" t="str">
        <f t="shared" si="368"/>
        <v>1-0,928338896957426i</v>
      </c>
      <c r="AN430">
        <f t="shared" si="388"/>
        <v>1.3644827252860809</v>
      </c>
      <c r="AO430">
        <f t="shared" si="389"/>
        <v>-0.74825316675322817</v>
      </c>
      <c r="AP430" s="41" t="str">
        <f t="shared" si="390"/>
        <v>-0,136167715940996-0,332864336230461i</v>
      </c>
      <c r="AQ430">
        <f t="shared" si="391"/>
        <v>-8.8826609173962989</v>
      </c>
      <c r="AR430" s="43">
        <f t="shared" si="392"/>
        <v>-112.24842529642626</v>
      </c>
      <c r="AS430" t="str">
        <f t="shared" si="369"/>
        <v>-0,0000166666666666667</v>
      </c>
      <c r="AT430" t="str">
        <f t="shared" si="370"/>
        <v>0,00567126833357862i</v>
      </c>
      <c r="AU430">
        <f t="shared" si="393"/>
        <v>5.6712683335786197E-3</v>
      </c>
      <c r="AV430">
        <f t="shared" si="394"/>
        <v>1.5707963267948966</v>
      </c>
      <c r="AW430" t="str">
        <f t="shared" si="371"/>
        <v>1+2,12255354850158i</v>
      </c>
      <c r="AX430">
        <f t="shared" si="395"/>
        <v>2.3463234146759584</v>
      </c>
      <c r="AY430">
        <f t="shared" si="396"/>
        <v>1.1305097762698255</v>
      </c>
      <c r="AZ430" t="str">
        <f t="shared" si="372"/>
        <v>1+309,215407374262i</v>
      </c>
      <c r="BA430">
        <f t="shared" si="397"/>
        <v>309.21702436578551</v>
      </c>
      <c r="BB430">
        <f t="shared" si="398"/>
        <v>1.5675623465664217</v>
      </c>
      <c r="BC430" s="41" t="str">
        <f t="shared" si="399"/>
        <v>-0,163931538429229+0,350892258604392i</v>
      </c>
      <c r="BD430">
        <f t="shared" si="400"/>
        <v>-8.2391184922923379</v>
      </c>
      <c r="BE430" s="43">
        <f t="shared" si="401"/>
        <v>115.04126770333984</v>
      </c>
      <c r="BF430" s="41" t="str">
        <f t="shared" si="402"/>
        <v>-0,00445840086486368-0,035376270584368i</v>
      </c>
      <c r="BG430" s="20">
        <f t="shared" si="403"/>
        <v>-28.957321880795707</v>
      </c>
      <c r="BH430" s="43">
        <f t="shared" si="404"/>
        <v>-97.183003274719553</v>
      </c>
      <c r="BI430" s="41" t="str">
        <f t="shared" si="357"/>
        <v>0,13912170190736+0,00678676533094627i</v>
      </c>
      <c r="BJ430" s="20">
        <f t="shared" si="405"/>
        <v>-17.121779409688635</v>
      </c>
      <c r="BK430" s="43">
        <f t="shared" si="358"/>
        <v>2.7928424069135454</v>
      </c>
      <c r="BL430">
        <f t="shared" si="406"/>
        <v>-28.957321880795707</v>
      </c>
      <c r="BM430" s="43">
        <f t="shared" si="407"/>
        <v>-97.183003274719553</v>
      </c>
    </row>
    <row r="431" spans="14:65" x14ac:dyDescent="0.25">
      <c r="N431" s="9">
        <v>13</v>
      </c>
      <c r="O431" s="34">
        <f t="shared" si="408"/>
        <v>134896.28825916545</v>
      </c>
      <c r="P431" s="33" t="str">
        <f t="shared" si="360"/>
        <v>32,2315671197498</v>
      </c>
      <c r="Q431" s="4" t="str">
        <f t="shared" si="361"/>
        <v>1+316,117303648392i</v>
      </c>
      <c r="R431" s="4">
        <f t="shared" si="373"/>
        <v>316.11888533576996</v>
      </c>
      <c r="S431" s="4">
        <f t="shared" si="374"/>
        <v>1.5676329546769661</v>
      </c>
      <c r="T431" s="4" t="str">
        <f t="shared" si="362"/>
        <v>1+0,381410269372373i</v>
      </c>
      <c r="U431" s="4">
        <f t="shared" si="375"/>
        <v>1.0702680942561571</v>
      </c>
      <c r="V431" s="4">
        <f t="shared" si="376"/>
        <v>0.36437875458467206</v>
      </c>
      <c r="W431" t="str">
        <f t="shared" si="363"/>
        <v>1-2,24867732509789i</v>
      </c>
      <c r="X431" s="4">
        <f t="shared" si="377"/>
        <v>2.461005833477321</v>
      </c>
      <c r="Y431" s="4">
        <f t="shared" si="378"/>
        <v>-1.1523537168878484</v>
      </c>
      <c r="Z431" t="str">
        <f t="shared" si="364"/>
        <v>0,624028748221078+2,91515593089322i</v>
      </c>
      <c r="AA431" s="4">
        <f t="shared" si="379"/>
        <v>2.9811987488304563</v>
      </c>
      <c r="AB431" s="4">
        <f t="shared" si="380"/>
        <v>1.3599153743297872</v>
      </c>
      <c r="AC431" s="47" t="str">
        <f t="shared" si="381"/>
        <v>-0,0756497286811729+0,0489096746492638i</v>
      </c>
      <c r="AD431" s="20">
        <f t="shared" si="382"/>
        <v>-20.907094569574095</v>
      </c>
      <c r="AE431" s="43">
        <f t="shared" si="383"/>
        <v>147.11619672538436</v>
      </c>
      <c r="AF431" t="str">
        <f t="shared" si="365"/>
        <v>77,9756878975879</v>
      </c>
      <c r="AG431" t="str">
        <f t="shared" si="366"/>
        <v>1+323,076934056598i</v>
      </c>
      <c r="AH431">
        <f t="shared" si="384"/>
        <v>323.07848167188632</v>
      </c>
      <c r="AI431">
        <f t="shared" si="385"/>
        <v>1.5677010986894331</v>
      </c>
      <c r="AJ431" t="str">
        <f t="shared" si="367"/>
        <v>1+0,381410269372373i</v>
      </c>
      <c r="AK431">
        <f t="shared" si="386"/>
        <v>1.0702680942561571</v>
      </c>
      <c r="AL431">
        <f t="shared" si="387"/>
        <v>0.36437875458467206</v>
      </c>
      <c r="AM431" t="str">
        <f t="shared" si="368"/>
        <v>1-0,949962687718179i</v>
      </c>
      <c r="AN431">
        <f t="shared" si="388"/>
        <v>1.3792857238646192</v>
      </c>
      <c r="AO431">
        <f t="shared" si="389"/>
        <v>-0.75974314227287065</v>
      </c>
      <c r="AP431" s="41" t="str">
        <f t="shared" si="390"/>
        <v>-0,136202984275289-0,329223357332096i</v>
      </c>
      <c r="AQ431">
        <f t="shared" si="391"/>
        <v>-8.9640399691534771</v>
      </c>
      <c r="AR431" s="43">
        <f t="shared" si="392"/>
        <v>-112.47536727723448</v>
      </c>
      <c r="AS431" t="str">
        <f t="shared" si="369"/>
        <v>-0,0000166666666666667</v>
      </c>
      <c r="AT431" t="str">
        <f t="shared" si="370"/>
        <v>0,00580336914309475i</v>
      </c>
      <c r="AU431">
        <f t="shared" si="393"/>
        <v>5.8033691430947497E-3</v>
      </c>
      <c r="AV431">
        <f t="shared" si="394"/>
        <v>1.5707963267948966</v>
      </c>
      <c r="AW431" t="str">
        <f t="shared" si="371"/>
        <v>1+2,17199417192231i</v>
      </c>
      <c r="AX431">
        <f t="shared" si="395"/>
        <v>2.391141711163201</v>
      </c>
      <c r="AY431">
        <f t="shared" si="396"/>
        <v>1.1393222202565159</v>
      </c>
      <c r="AZ431" t="str">
        <f t="shared" si="372"/>
        <v>1+316,41795947132i</v>
      </c>
      <c r="BA431">
        <f t="shared" si="397"/>
        <v>316.41953965580871</v>
      </c>
      <c r="BB431">
        <f t="shared" si="398"/>
        <v>1.5676359604479186</v>
      </c>
      <c r="BC431" s="41" t="str">
        <f t="shared" si="399"/>
        <v>-0,157843838251001+0,345707791727706i</v>
      </c>
      <c r="BD431">
        <f t="shared" si="400"/>
        <v>-8.4034693522180106</v>
      </c>
      <c r="BE431" s="43">
        <f t="shared" si="401"/>
        <v>114.54056962043005</v>
      </c>
      <c r="BF431" s="41" t="str">
        <f t="shared" si="402"/>
        <v>-0,00496761207943438-0,0338727914214159i</v>
      </c>
      <c r="BG431" s="20">
        <f t="shared" si="403"/>
        <v>-29.310563921792099</v>
      </c>
      <c r="BH431" s="43">
        <f t="shared" si="404"/>
        <v>-98.343233654185568</v>
      </c>
      <c r="BI431" s="41" t="str">
        <f t="shared" si="357"/>
        <v>0,135313881667713+0,00487944544264524i</v>
      </c>
      <c r="BJ431" s="20">
        <f t="shared" si="405"/>
        <v>-17.367509321371472</v>
      </c>
      <c r="BK431" s="43">
        <f t="shared" si="358"/>
        <v>2.0652023431955615</v>
      </c>
      <c r="BL431">
        <f t="shared" si="406"/>
        <v>-29.310563921792099</v>
      </c>
      <c r="BM431" s="43">
        <f t="shared" si="407"/>
        <v>-98.343233654185568</v>
      </c>
    </row>
    <row r="432" spans="14:65" x14ac:dyDescent="0.25">
      <c r="N432" s="9">
        <v>14</v>
      </c>
      <c r="O432" s="34">
        <f t="shared" si="408"/>
        <v>138038.42646028858</v>
      </c>
      <c r="P432" s="33" t="str">
        <f t="shared" si="360"/>
        <v>32,2315671197498</v>
      </c>
      <c r="Q432" s="4" t="str">
        <f t="shared" si="361"/>
        <v>1+323,480621562087i</v>
      </c>
      <c r="R432" s="4">
        <f t="shared" si="373"/>
        <v>323.48216724603867</v>
      </c>
      <c r="S432" s="4">
        <f t="shared" si="374"/>
        <v>1.5677049613534195</v>
      </c>
      <c r="T432" s="4" t="str">
        <f t="shared" si="362"/>
        <v>1+0,390294455832664i</v>
      </c>
      <c r="U432" s="4">
        <f t="shared" si="375"/>
        <v>1.0734662371279848</v>
      </c>
      <c r="V432" s="4">
        <f t="shared" si="376"/>
        <v>0.37211163020543431</v>
      </c>
      <c r="W432" t="str">
        <f t="shared" si="363"/>
        <v>1-2,3010557486733i</v>
      </c>
      <c r="X432" s="4">
        <f t="shared" si="377"/>
        <v>2.5089554716061504</v>
      </c>
      <c r="Y432" s="4">
        <f t="shared" si="378"/>
        <v>-1.160836767056961</v>
      </c>
      <c r="Z432" t="str">
        <f t="shared" si="364"/>
        <v>0,606309769015858+2,98305863548871i</v>
      </c>
      <c r="AA432" s="4">
        <f t="shared" si="379"/>
        <v>3.0440516353649172</v>
      </c>
      <c r="AB432" s="4">
        <f t="shared" si="380"/>
        <v>1.3702767305932717</v>
      </c>
      <c r="AC432" s="47" t="str">
        <f t="shared" si="381"/>
        <v>-0,0734926075218296+0,0486890361719261i</v>
      </c>
      <c r="AD432" s="20">
        <f t="shared" si="382"/>
        <v>-21.094791885676869</v>
      </c>
      <c r="AE432" s="43">
        <f t="shared" si="383"/>
        <v>146.47542722727906</v>
      </c>
      <c r="AF432" t="str">
        <f t="shared" si="365"/>
        <v>77,9756878975879</v>
      </c>
      <c r="AG432" t="str">
        <f t="shared" si="366"/>
        <v>1+330,602362587668i</v>
      </c>
      <c r="AH432">
        <f t="shared" si="384"/>
        <v>330.60387497509447</v>
      </c>
      <c r="AI432">
        <f t="shared" si="385"/>
        <v>1.5677715542481387</v>
      </c>
      <c r="AJ432" t="str">
        <f t="shared" si="367"/>
        <v>1+0,390294455832664i</v>
      </c>
      <c r="AK432">
        <f t="shared" si="386"/>
        <v>1.0734662371279848</v>
      </c>
      <c r="AL432">
        <f t="shared" si="387"/>
        <v>0.37211163020543431</v>
      </c>
      <c r="AM432" t="str">
        <f t="shared" si="368"/>
        <v>1-0,972090161270204i</v>
      </c>
      <c r="AN432">
        <f t="shared" si="388"/>
        <v>1.3946179697818077</v>
      </c>
      <c r="AO432">
        <f t="shared" si="389"/>
        <v>-0.77124669297284398</v>
      </c>
      <c r="AP432" s="41" t="str">
        <f t="shared" si="390"/>
        <v>-0,13623666530279-0,32575692718669i</v>
      </c>
      <c r="AQ432">
        <f t="shared" si="391"/>
        <v>-9.0421015703325889</v>
      </c>
      <c r="AR432" s="43">
        <f t="shared" si="392"/>
        <v>-112.69544785134548</v>
      </c>
      <c r="AS432" t="str">
        <f t="shared" si="369"/>
        <v>-0,0000166666666666667</v>
      </c>
      <c r="AT432" t="str">
        <f t="shared" si="370"/>
        <v>0,00593854697574722i</v>
      </c>
      <c r="AU432">
        <f t="shared" si="393"/>
        <v>5.9385469757472203E-3</v>
      </c>
      <c r="AV432">
        <f t="shared" si="394"/>
        <v>1.5707963267948966</v>
      </c>
      <c r="AW432" t="str">
        <f t="shared" si="371"/>
        <v>1+2,22258641540274i</v>
      </c>
      <c r="AX432">
        <f t="shared" si="395"/>
        <v>2.4371890312269175</v>
      </c>
      <c r="AY432">
        <f t="shared" si="396"/>
        <v>1.1480037221332031</v>
      </c>
      <c r="AZ432" t="str">
        <f t="shared" si="372"/>
        <v>1+323,788280558778i</v>
      </c>
      <c r="BA432">
        <f t="shared" si="397"/>
        <v>323.78982477404992</v>
      </c>
      <c r="BB432">
        <f t="shared" si="398"/>
        <v>1.5677078987059938</v>
      </c>
      <c r="BC432" s="41" t="str">
        <f t="shared" si="399"/>
        <v>-0,151935701017179+0,340496747757456i</v>
      </c>
      <c r="BD432">
        <f t="shared" si="400"/>
        <v>-8.569149294697576</v>
      </c>
      <c r="BE432" s="43">
        <f t="shared" si="401"/>
        <v>114.04727796163426</v>
      </c>
      <c r="BF432" s="41" t="str">
        <f t="shared" si="402"/>
        <v>-0,00541230762457639-0,0324215966880305i</v>
      </c>
      <c r="BG432" s="20">
        <f t="shared" si="403"/>
        <v>-29.663941180374444</v>
      </c>
      <c r="BH432" s="43">
        <f t="shared" si="404"/>
        <v>-99.477294811086665</v>
      </c>
      <c r="BI432" s="41" t="str">
        <f t="shared" si="357"/>
        <v>0,131618387513553+0,00310596563239084i</v>
      </c>
      <c r="BJ432" s="20">
        <f t="shared" si="405"/>
        <v>-17.611250865030136</v>
      </c>
      <c r="BK432" s="43">
        <f t="shared" si="358"/>
        <v>1.3518301102887904</v>
      </c>
      <c r="BL432">
        <f t="shared" si="406"/>
        <v>-29.663941180374444</v>
      </c>
      <c r="BM432" s="43">
        <f t="shared" si="407"/>
        <v>-99.477294811086665</v>
      </c>
    </row>
    <row r="433" spans="14:65" x14ac:dyDescent="0.25">
      <c r="N433" s="9">
        <v>15</v>
      </c>
      <c r="O433" s="34">
        <f t="shared" si="408"/>
        <v>141253.75446227577</v>
      </c>
      <c r="P433" s="33" t="str">
        <f t="shared" si="360"/>
        <v>32,2315671197498</v>
      </c>
      <c r="Q433" s="4" t="str">
        <f t="shared" si="361"/>
        <v>1+331,015453183107i</v>
      </c>
      <c r="R433" s="4">
        <f t="shared" si="373"/>
        <v>331.01696368315891</v>
      </c>
      <c r="S433" s="4">
        <f t="shared" si="374"/>
        <v>1.5677753289887839</v>
      </c>
      <c r="T433" s="4" t="str">
        <f t="shared" si="362"/>
        <v>1+0,399385581579596i</v>
      </c>
      <c r="U433" s="4">
        <f t="shared" si="375"/>
        <v>1.0768049232677532</v>
      </c>
      <c r="V433" s="4">
        <f t="shared" si="376"/>
        <v>0.37997659386550692</v>
      </c>
      <c r="W433" t="str">
        <f t="shared" si="363"/>
        <v>1-2,35465422246474i</v>
      </c>
      <c r="X433" s="4">
        <f t="shared" si="377"/>
        <v>2.5582018113063381</v>
      </c>
      <c r="Y433" s="4">
        <f t="shared" si="378"/>
        <v>-1.169187598453939</v>
      </c>
      <c r="Z433" t="str">
        <f t="shared" si="364"/>
        <v>0,58775572004775+3,05254299725819i</v>
      </c>
      <c r="AA433" s="4">
        <f t="shared" si="379"/>
        <v>3.1086131210813068</v>
      </c>
      <c r="AB433" s="4">
        <f t="shared" si="380"/>
        <v>1.3805779950341368</v>
      </c>
      <c r="AC433" s="47" t="str">
        <f t="shared" si="381"/>
        <v>-0,0714099346620346+0,0484330222860342i</v>
      </c>
      <c r="AD433" s="20">
        <f t="shared" si="382"/>
        <v>-21.281273403217185</v>
      </c>
      <c r="AE433" s="43">
        <f t="shared" si="383"/>
        <v>145.85333831192236</v>
      </c>
      <c r="AF433" t="str">
        <f t="shared" si="365"/>
        <v>77,9756878975879</v>
      </c>
      <c r="AG433" t="str">
        <f t="shared" si="366"/>
        <v>1+338,303080867422i</v>
      </c>
      <c r="AH433">
        <f t="shared" si="384"/>
        <v>338.30455882885985</v>
      </c>
      <c r="AI433">
        <f t="shared" si="385"/>
        <v>1.5678404060715465</v>
      </c>
      <c r="AJ433" t="str">
        <f t="shared" si="367"/>
        <v>1+0,399385581579596i</v>
      </c>
      <c r="AK433">
        <f t="shared" si="386"/>
        <v>1.0768049232677532</v>
      </c>
      <c r="AL433">
        <f t="shared" si="387"/>
        <v>0.37997659386550692</v>
      </c>
      <c r="AM433" t="str">
        <f t="shared" si="368"/>
        <v>1-0,994733049892869i</v>
      </c>
      <c r="AN433">
        <f t="shared" si="388"/>
        <v>1.4104941830965376</v>
      </c>
      <c r="AO433">
        <f t="shared" si="389"/>
        <v>-0.78275774097735873</v>
      </c>
      <c r="AP433" s="41" t="str">
        <f t="shared" si="390"/>
        <v>-0,136268830461458-0,322463208503123i</v>
      </c>
      <c r="AQ433">
        <f t="shared" si="391"/>
        <v>-9.1168060683552135</v>
      </c>
      <c r="AR433" s="43">
        <f t="shared" si="392"/>
        <v>-112.90829801492379</v>
      </c>
      <c r="AS433" t="str">
        <f t="shared" si="369"/>
        <v>-0,0000166666666666667</v>
      </c>
      <c r="AT433" t="str">
        <f t="shared" si="370"/>
        <v>0,00607687350461221i</v>
      </c>
      <c r="AU433">
        <f t="shared" si="393"/>
        <v>6.0768735046122097E-3</v>
      </c>
      <c r="AV433">
        <f t="shared" si="394"/>
        <v>1.5707963267948966</v>
      </c>
      <c r="AW433" t="str">
        <f t="shared" si="371"/>
        <v>1+2,27435710362003i</v>
      </c>
      <c r="AX433">
        <f t="shared" si="395"/>
        <v>2.4844919470159068</v>
      </c>
      <c r="AY433">
        <f t="shared" si="396"/>
        <v>1.1565536494209978</v>
      </c>
      <c r="AZ433" t="str">
        <f t="shared" si="372"/>
        <v>1+331,330278478433i</v>
      </c>
      <c r="BA433">
        <f t="shared" si="397"/>
        <v>331.33178754323586</v>
      </c>
      <c r="BB433">
        <f t="shared" si="398"/>
        <v>1.567778199480284</v>
      </c>
      <c r="BC433" s="41" t="str">
        <f t="shared" si="399"/>
        <v>-0,146205286762939+0,335265670942836i</v>
      </c>
      <c r="BD433">
        <f t="shared" si="400"/>
        <v>-8.7361187296479361</v>
      </c>
      <c r="BE433" s="43">
        <f t="shared" si="401"/>
        <v>113.56143115056337</v>
      </c>
      <c r="BF433" s="41" t="str">
        <f t="shared" si="402"/>
        <v>-0,00579741973753108-0,0310224635685766i</v>
      </c>
      <c r="BG433" s="20">
        <f t="shared" si="403"/>
        <v>-30.017392132865112</v>
      </c>
      <c r="BH433" s="43">
        <f t="shared" si="404"/>
        <v>-100.58523053751424</v>
      </c>
      <c r="BI433" s="41" t="str">
        <f t="shared" si="357"/>
        <v>0,128034067387647+0,00145956499644021i</v>
      </c>
      <c r="BJ433" s="20">
        <f t="shared" si="405"/>
        <v>-17.852924798003144</v>
      </c>
      <c r="BK433" s="43">
        <f t="shared" si="358"/>
        <v>0.65313313563959396</v>
      </c>
      <c r="BL433">
        <f t="shared" si="406"/>
        <v>-30.017392132865112</v>
      </c>
      <c r="BM433" s="43">
        <f t="shared" si="407"/>
        <v>-100.58523053751424</v>
      </c>
    </row>
    <row r="434" spans="14:65" x14ac:dyDescent="0.25">
      <c r="N434" s="9">
        <v>16</v>
      </c>
      <c r="O434" s="34">
        <f t="shared" si="408"/>
        <v>144543.97707459307</v>
      </c>
      <c r="P434" s="33" t="str">
        <f t="shared" si="360"/>
        <v>32,2315671197498</v>
      </c>
      <c r="Q434" s="4" t="str">
        <f t="shared" si="361"/>
        <v>1+338,725793578911i</v>
      </c>
      <c r="R434" s="4">
        <f t="shared" si="373"/>
        <v>338.72726969593549</v>
      </c>
      <c r="S434" s="4">
        <f t="shared" si="374"/>
        <v>1.5678440948901216</v>
      </c>
      <c r="T434" s="4" t="str">
        <f t="shared" si="362"/>
        <v>1+0,408688466848374i</v>
      </c>
      <c r="U434" s="4">
        <f t="shared" si="375"/>
        <v>1.0802898976362199</v>
      </c>
      <c r="V434" s="4">
        <f t="shared" si="376"/>
        <v>0.38797392257563384</v>
      </c>
      <c r="W434" t="str">
        <f t="shared" si="363"/>
        <v>1-2,40950116509245i</v>
      </c>
      <c r="X434" s="4">
        <f t="shared" si="377"/>
        <v>2.6087728656557805</v>
      </c>
      <c r="Y434" s="4">
        <f t="shared" si="378"/>
        <v>-1.1774059788945848</v>
      </c>
      <c r="Z434" t="str">
        <f t="shared" si="364"/>
        <v>0,568327245691312+3,12364585773i</v>
      </c>
      <c r="AA434" s="4">
        <f t="shared" si="379"/>
        <v>3.1749266609968898</v>
      </c>
      <c r="AB434" s="4">
        <f t="shared" si="380"/>
        <v>1.3908214641723016</v>
      </c>
      <c r="AC434" s="47" t="str">
        <f t="shared" si="381"/>
        <v>-0,0693998399687953+0,0481446952701227i</v>
      </c>
      <c r="AD434" s="20">
        <f t="shared" si="382"/>
        <v>-21.466517083280596</v>
      </c>
      <c r="AE434" s="43">
        <f t="shared" si="383"/>
        <v>145.24982543559921</v>
      </c>
      <c r="AF434" t="str">
        <f t="shared" si="365"/>
        <v>77,9756878975879</v>
      </c>
      <c r="AG434" t="str">
        <f t="shared" si="366"/>
        <v>1+346,183171918622i</v>
      </c>
      <c r="AH434">
        <f t="shared" si="384"/>
        <v>346.18461623769218</v>
      </c>
      <c r="AI434">
        <f t="shared" si="385"/>
        <v>1.5679076906631921</v>
      </c>
      <c r="AJ434" t="str">
        <f t="shared" si="367"/>
        <v>1+0,408688466848374i</v>
      </c>
      <c r="AK434">
        <f t="shared" si="386"/>
        <v>1.0802898976362199</v>
      </c>
      <c r="AL434">
        <f t="shared" si="387"/>
        <v>0.38797392257563384</v>
      </c>
      <c r="AM434" t="str">
        <f t="shared" si="368"/>
        <v>1-1,01790335914543i</v>
      </c>
      <c r="AN434">
        <f t="shared" si="388"/>
        <v>1.4269293074849752</v>
      </c>
      <c r="AO434">
        <f t="shared" si="389"/>
        <v>-0.79427018857173004</v>
      </c>
      <c r="AP434" s="41" t="str">
        <f t="shared" si="390"/>
        <v>-0,136299547974242-0,319340455520387i</v>
      </c>
      <c r="AQ434">
        <f t="shared" si="391"/>
        <v>-9.188115545156224</v>
      </c>
      <c r="AR434" s="43">
        <f t="shared" si="392"/>
        <v>-113.11355461460535</v>
      </c>
      <c r="AS434" t="str">
        <f t="shared" si="369"/>
        <v>-0,0000166666666666667</v>
      </c>
      <c r="AT434" t="str">
        <f t="shared" si="370"/>
        <v>0,00621842207224626i</v>
      </c>
      <c r="AU434">
        <f t="shared" si="393"/>
        <v>6.2184220722462597E-3</v>
      </c>
      <c r="AV434">
        <f t="shared" si="394"/>
        <v>1.5707963267948966</v>
      </c>
      <c r="AW434" t="str">
        <f t="shared" si="371"/>
        <v>1+2,32733368607833i</v>
      </c>
      <c r="AX434">
        <f t="shared" si="395"/>
        <v>2.5330775918544122</v>
      </c>
      <c r="AY434">
        <f t="shared" si="396"/>
        <v>1.1649715342770393</v>
      </c>
      <c r="AZ434" t="str">
        <f t="shared" si="372"/>
        <v>1+339,047952097411i</v>
      </c>
      <c r="BA434">
        <f t="shared" si="397"/>
        <v>339.04942681185634</v>
      </c>
      <c r="BB434">
        <f t="shared" si="398"/>
        <v>1.5678469000424089</v>
      </c>
      <c r="BC434" s="41" t="str">
        <f t="shared" si="399"/>
        <v>-0,140650499102594+0,330020852859889i</v>
      </c>
      <c r="BD434">
        <f t="shared" si="400"/>
        <v>-8.9043385033786038</v>
      </c>
      <c r="BE434" s="43">
        <f t="shared" si="401"/>
        <v>113.083058128145</v>
      </c>
      <c r="BF434" s="41" t="str">
        <f t="shared" si="402"/>
        <v>-0,00612763126447415-0,0296749697937267i</v>
      </c>
      <c r="BG434" s="20">
        <f t="shared" si="403"/>
        <v>-30.3708555866592</v>
      </c>
      <c r="BH434" s="43">
        <f t="shared" si="404"/>
        <v>-101.6671164362558</v>
      </c>
      <c r="BI434" s="41" t="str">
        <f t="shared" ref="BI434:BI497" si="409">IMPRODUCT(AP434,BC434)</f>
        <v>0,124559608933539-0,0000662986142845601i</v>
      </c>
      <c r="BJ434" s="20">
        <f t="shared" si="405"/>
        <v>-18.092454048534805</v>
      </c>
      <c r="BK434" s="43">
        <f t="shared" ref="BK434:BK497" si="410">(180/PI())*IMARGUMENT(BI434)</f>
        <v>-3.049648646034268E-2</v>
      </c>
      <c r="BL434">
        <f t="shared" si="406"/>
        <v>-30.3708555866592</v>
      </c>
      <c r="BM434" s="43">
        <f t="shared" si="407"/>
        <v>-101.6671164362558</v>
      </c>
    </row>
    <row r="435" spans="14:65" x14ac:dyDescent="0.25">
      <c r="N435" s="9">
        <v>17</v>
      </c>
      <c r="O435" s="34">
        <f t="shared" si="408"/>
        <v>147910.83881682079</v>
      </c>
      <c r="P435" s="33" t="str">
        <f t="shared" si="360"/>
        <v>32,2315671197498</v>
      </c>
      <c r="Q435" s="4" t="str">
        <f t="shared" si="361"/>
        <v>1+346,615730874036i</v>
      </c>
      <c r="R435" s="4">
        <f t="shared" si="373"/>
        <v>346.61717339067633</v>
      </c>
      <c r="S435" s="4">
        <f t="shared" si="374"/>
        <v>1.5679112955154209</v>
      </c>
      <c r="T435" s="4" t="str">
        <f t="shared" si="362"/>
        <v>1+0,418208044151906i</v>
      </c>
      <c r="U435" s="4">
        <f t="shared" si="375"/>
        <v>1.083927104649276</v>
      </c>
      <c r="V435" s="4">
        <f t="shared" si="376"/>
        <v>0.39610376368556438</v>
      </c>
      <c r="W435" t="str">
        <f t="shared" si="363"/>
        <v>1-2,46562565713141i</v>
      </c>
      <c r="X435" s="4">
        <f t="shared" si="377"/>
        <v>2.660697254688082</v>
      </c>
      <c r="Y435" s="4">
        <f t="shared" si="378"/>
        <v>-1.1854918241501426</v>
      </c>
      <c r="Z435" t="str">
        <f t="shared" si="364"/>
        <v>0,547983135547613+3,1964049165819i</v>
      </c>
      <c r="AA435" s="4">
        <f t="shared" si="379"/>
        <v>3.2430371424936739</v>
      </c>
      <c r="AB435" s="4">
        <f t="shared" si="380"/>
        <v>1.4010095409557015</v>
      </c>
      <c r="AC435" s="47" t="str">
        <f t="shared" si="381"/>
        <v>-0,067460429536744+0,0478269624925383i</v>
      </c>
      <c r="AD435" s="20">
        <f t="shared" si="382"/>
        <v>-21.650500788279196</v>
      </c>
      <c r="AE435" s="43">
        <f t="shared" si="383"/>
        <v>144.66476209911647</v>
      </c>
      <c r="AF435" t="str">
        <f t="shared" si="365"/>
        <v>77,9756878975879</v>
      </c>
      <c r="AG435" t="str">
        <f t="shared" si="366"/>
        <v>1+354,246813869849i</v>
      </c>
      <c r="AH435">
        <f t="shared" si="384"/>
        <v>354.24822531233582</v>
      </c>
      <c r="AI435">
        <f t="shared" si="385"/>
        <v>1.5679734436958181</v>
      </c>
      <c r="AJ435" t="str">
        <f t="shared" si="367"/>
        <v>1+0,418208044151906i</v>
      </c>
      <c r="AK435">
        <f t="shared" si="386"/>
        <v>1.083927104649276</v>
      </c>
      <c r="AL435">
        <f t="shared" si="387"/>
        <v>0.39610376368556438</v>
      </c>
      <c r="AM435" t="str">
        <f t="shared" si="368"/>
        <v>1-1,04161337423256i</v>
      </c>
      <c r="AN435">
        <f t="shared" si="388"/>
        <v>1.4439385102490128</v>
      </c>
      <c r="AO435">
        <f t="shared" si="389"/>
        <v>-0.80577793433434153</v>
      </c>
      <c r="AP435" s="41" t="str">
        <f t="shared" si="390"/>
        <v>-0,136328882993766-0,316387013084894i</v>
      </c>
      <c r="AQ435">
        <f t="shared" si="391"/>
        <v>-9.2559938554059293</v>
      </c>
      <c r="AR435" s="43">
        <f t="shared" si="392"/>
        <v>-113.31086166606123</v>
      </c>
      <c r="AS435" t="str">
        <f t="shared" si="369"/>
        <v>-0,0000166666666666667</v>
      </c>
      <c r="AT435" t="str">
        <f t="shared" si="370"/>
        <v>0,00636326772957355i</v>
      </c>
      <c r="AU435">
        <f t="shared" si="393"/>
        <v>6.3632677295735497E-3</v>
      </c>
      <c r="AV435">
        <f t="shared" si="394"/>
        <v>1.5707963267948966</v>
      </c>
      <c r="AW435" t="str">
        <f t="shared" si="371"/>
        <v>1+2,38154425166289i</v>
      </c>
      <c r="AX435">
        <f t="shared" si="395"/>
        <v>2.5829736782686257</v>
      </c>
      <c r="AY435">
        <f t="shared" si="396"/>
        <v>1.173257066941958</v>
      </c>
      <c r="AZ435" t="str">
        <f t="shared" si="372"/>
        <v>1+346,945393428421i</v>
      </c>
      <c r="BA435">
        <f t="shared" si="397"/>
        <v>346.94683457440834</v>
      </c>
      <c r="BB435">
        <f t="shared" si="398"/>
        <v>1.5679140368157207</v>
      </c>
      <c r="BC435" s="41" t="str">
        <f t="shared" si="399"/>
        <v>-0,135269007241085+0,324768325967729i</v>
      </c>
      <c r="BD435">
        <f t="shared" si="400"/>
        <v>-9.073769952980907</v>
      </c>
      <c r="BE435" s="43">
        <f t="shared" si="401"/>
        <v>112.61217872918827</v>
      </c>
      <c r="BF435" s="41" t="str">
        <f t="shared" si="402"/>
        <v>-0,0064073772133305-0,0283785165054346i</v>
      </c>
      <c r="BG435" s="20">
        <f t="shared" si="403"/>
        <v>-30.724270741260092</v>
      </c>
      <c r="BH435" s="43">
        <f t="shared" si="404"/>
        <v>-102.72305917169523</v>
      </c>
      <c r="BI435" s="41" t="str">
        <f t="shared" si="409"/>
        <v>0,121193553258364-0,00147794594697i</v>
      </c>
      <c r="BJ435" s="20">
        <f t="shared" si="405"/>
        <v>-18.329763808386819</v>
      </c>
      <c r="BK435" s="43">
        <f t="shared" si="410"/>
        <v>-0.69868293687294603</v>
      </c>
      <c r="BL435">
        <f t="shared" si="406"/>
        <v>-30.724270741260092</v>
      </c>
      <c r="BM435" s="43">
        <f t="shared" si="407"/>
        <v>-102.72305917169523</v>
      </c>
    </row>
    <row r="436" spans="14:65" x14ac:dyDescent="0.25">
      <c r="N436" s="9">
        <v>18</v>
      </c>
      <c r="O436" s="34">
        <f t="shared" si="408"/>
        <v>151356.12484362084</v>
      </c>
      <c r="P436" s="33" t="str">
        <f t="shared" si="360"/>
        <v>32,2315671197498</v>
      </c>
      <c r="Q436" s="4" t="str">
        <f t="shared" si="361"/>
        <v>1+354,689448417673i</v>
      </c>
      <c r="R436" s="4">
        <f t="shared" si="373"/>
        <v>354.69085809875776</v>
      </c>
      <c r="S436" s="4">
        <f t="shared" si="374"/>
        <v>1.5679769664929135</v>
      </c>
      <c r="T436" s="4" t="str">
        <f t="shared" si="362"/>
        <v>1+0,427949360896085i</v>
      </c>
      <c r="U436" s="4">
        <f t="shared" si="375"/>
        <v>1.0877226923675758</v>
      </c>
      <c r="V436" s="4">
        <f t="shared" si="376"/>
        <v>0.40436612800612076</v>
      </c>
      <c r="W436" t="str">
        <f t="shared" si="363"/>
        <v>1-2,52305745653021i</v>
      </c>
      <c r="X436" s="4">
        <f t="shared" si="377"/>
        <v>2.7140042241958087</v>
      </c>
      <c r="Y436" s="4">
        <f t="shared" si="378"/>
        <v>-1.1934451911181192</v>
      </c>
      <c r="Z436" t="str">
        <f t="shared" si="364"/>
        <v>0,526680237031452+3,27085875163001i</v>
      </c>
      <c r="AA436" s="4">
        <f t="shared" si="379"/>
        <v>3.3129909515714244</v>
      </c>
      <c r="AB436" s="4">
        <f t="shared" si="380"/>
        <v>1.4111447282322191</v>
      </c>
      <c r="AC436" s="47" t="str">
        <f t="shared" si="381"/>
        <v>-0,0655897924628677+0,0474825804557013i</v>
      </c>
      <c r="AD436" s="20">
        <f t="shared" si="382"/>
        <v>-21.833202294934615</v>
      </c>
      <c r="AE436" s="43">
        <f t="shared" si="383"/>
        <v>144.09800021793396</v>
      </c>
      <c r="AF436" t="str">
        <f t="shared" si="365"/>
        <v>77,9756878975879</v>
      </c>
      <c r="AG436" t="str">
        <f t="shared" si="366"/>
        <v>1+362,498282170801i</v>
      </c>
      <c r="AH436">
        <f t="shared" si="384"/>
        <v>362.49966148505803</v>
      </c>
      <c r="AI436">
        <f t="shared" si="385"/>
        <v>1.5680377000302774</v>
      </c>
      <c r="AJ436" t="str">
        <f t="shared" si="367"/>
        <v>1+0,427949360896085i</v>
      </c>
      <c r="AK436">
        <f t="shared" si="386"/>
        <v>1.0877226923675758</v>
      </c>
      <c r="AL436">
        <f t="shared" si="387"/>
        <v>0.40436612800612076</v>
      </c>
      <c r="AM436" t="str">
        <f t="shared" si="368"/>
        <v>1-1,06587566651809i</v>
      </c>
      <c r="AN436">
        <f t="shared" si="388"/>
        <v>1.4615371827207759</v>
      </c>
      <c r="AO436">
        <f t="shared" si="389"/>
        <v>-0.8172748892925108</v>
      </c>
      <c r="AP436" s="41" t="str">
        <f t="shared" si="390"/>
        <v>-0,13635689774049-0,313601315775607i</v>
      </c>
      <c r="AQ436">
        <f t="shared" si="391"/>
        <v>-9.3204066586759211</v>
      </c>
      <c r="AR436" s="43">
        <f t="shared" si="392"/>
        <v>-113.49987167482051</v>
      </c>
      <c r="AS436" t="str">
        <f t="shared" si="369"/>
        <v>-0,0000166666666666667</v>
      </c>
      <c r="AT436" t="str">
        <f t="shared" si="370"/>
        <v>0,00651148727567888i</v>
      </c>
      <c r="AU436">
        <f t="shared" si="393"/>
        <v>6.5114872756788797E-3</v>
      </c>
      <c r="AV436">
        <f t="shared" si="394"/>
        <v>1.5707963267948966</v>
      </c>
      <c r="AW436" t="str">
        <f t="shared" si="371"/>
        <v>1+2,43701754353315i</v>
      </c>
      <c r="AX436">
        <f t="shared" si="395"/>
        <v>2.6342085163267446</v>
      </c>
      <c r="AY436">
        <f t="shared" si="396"/>
        <v>1.1814100890454484</v>
      </c>
      <c r="AZ436" t="str">
        <f t="shared" si="372"/>
        <v>1+355,026789799392i</v>
      </c>
      <c r="BA436">
        <f t="shared" si="397"/>
        <v>355.02819814102327</v>
      </c>
      <c r="BB436">
        <f t="shared" si="398"/>
        <v>1.5679796453946031</v>
      </c>
      <c r="BC436" s="41" t="str">
        <f t="shared" si="399"/>
        <v>-0,130058267585988+0,319513858877206i</v>
      </c>
      <c r="BD436">
        <f t="shared" si="400"/>
        <v>-9.2443749558802644</v>
      </c>
      <c r="BE436" s="43">
        <f t="shared" si="401"/>
        <v>112.14880406705117</v>
      </c>
      <c r="BF436" s="41" t="str">
        <f t="shared" si="402"/>
        <v>-0,00664084773180346-0,0271323498473467i</v>
      </c>
      <c r="BG436" s="20">
        <f t="shared" si="403"/>
        <v>-31.077577250814894</v>
      </c>
      <c r="BH436" s="43">
        <f t="shared" si="404"/>
        <v>-103.75319571501485</v>
      </c>
      <c r="BI436" s="41" t="str">
        <f t="shared" si="409"/>
        <v>0,117934308445961-0,00278147473912672i</v>
      </c>
      <c r="BJ436" s="20">
        <f t="shared" si="405"/>
        <v>-18.564781614556203</v>
      </c>
      <c r="BK436" s="43">
        <f t="shared" si="410"/>
        <v>-1.3510676077693475</v>
      </c>
      <c r="BL436">
        <f t="shared" si="406"/>
        <v>-31.077577250814894</v>
      </c>
      <c r="BM436" s="43">
        <f t="shared" si="407"/>
        <v>-103.75319571501485</v>
      </c>
    </row>
    <row r="437" spans="14:65" x14ac:dyDescent="0.25">
      <c r="N437" s="9">
        <v>19</v>
      </c>
      <c r="O437" s="34">
        <f t="shared" si="408"/>
        <v>154881.66189124843</v>
      </c>
      <c r="P437" s="33" t="str">
        <f t="shared" si="360"/>
        <v>32,2315671197498</v>
      </c>
      <c r="Q437" s="4" t="str">
        <f t="shared" si="361"/>
        <v>1+362,951227001732i</v>
      </c>
      <c r="R437" s="4">
        <f t="shared" si="373"/>
        <v>362.95260459468091</v>
      </c>
      <c r="S437" s="4">
        <f t="shared" si="374"/>
        <v>1.5680411426399541</v>
      </c>
      <c r="T437" s="4" t="str">
        <f t="shared" si="362"/>
        <v>1+0,437917582055992i</v>
      </c>
      <c r="U437" s="4">
        <f t="shared" si="375"/>
        <v>1.0916830165729274</v>
      </c>
      <c r="V437" s="4">
        <f t="shared" si="376"/>
        <v>0.41276088294853347</v>
      </c>
      <c r="W437" t="str">
        <f t="shared" si="363"/>
        <v>1-2,58182701438907i</v>
      </c>
      <c r="X437" s="4">
        <f t="shared" si="377"/>
        <v>2.7687236648371356</v>
      </c>
      <c r="Y437" s="4">
        <f t="shared" si="378"/>
        <v>-1.2012662709520165</v>
      </c>
      <c r="Z437" t="str">
        <f t="shared" si="364"/>
        <v>0,504373363838946+3,34704683928317i</v>
      </c>
      <c r="AA437" s="4">
        <f t="shared" si="379"/>
        <v>3.384836042485023</v>
      </c>
      <c r="AB437" s="4">
        <f t="shared" si="380"/>
        <v>1.4212296223360577</v>
      </c>
      <c r="AC437" s="47" t="str">
        <f t="shared" si="381"/>
        <v>-0,0637860071392973+0,0471141590619178i</v>
      </c>
      <c r="AD437" s="20">
        <f t="shared" si="382"/>
        <v>-22.014599313829592</v>
      </c>
      <c r="AE437" s="43">
        <f t="shared" si="383"/>
        <v>143.54937048910648</v>
      </c>
      <c r="AF437" t="str">
        <f t="shared" si="365"/>
        <v>77,9756878975879</v>
      </c>
      <c r="AG437" t="str">
        <f t="shared" si="366"/>
        <v>1+370,941951859193i</v>
      </c>
      <c r="AH437">
        <f t="shared" si="384"/>
        <v>370.94329977653985</v>
      </c>
      <c r="AI437">
        <f t="shared" si="385"/>
        <v>1.5681004937340055</v>
      </c>
      <c r="AJ437" t="str">
        <f t="shared" si="367"/>
        <v>1+0,437917582055992i</v>
      </c>
      <c r="AK437">
        <f t="shared" si="386"/>
        <v>1.0916830165729274</v>
      </c>
      <c r="AL437">
        <f t="shared" si="387"/>
        <v>0.41276088294853347</v>
      </c>
      <c r="AM437" t="str">
        <f t="shared" si="368"/>
        <v>1-1,09070310019054i</v>
      </c>
      <c r="AN437">
        <f t="shared" si="388"/>
        <v>1.479740941099237</v>
      </c>
      <c r="AO437">
        <f t="shared" si="389"/>
        <v>-0.82875499299806266</v>
      </c>
      <c r="AP437" s="41" t="str">
        <f t="shared" si="390"/>
        <v>-0,136383651634668-0,310981887076591i</v>
      </c>
      <c r="AQ437">
        <f t="shared" si="391"/>
        <v>-9.3813214457370595</v>
      </c>
      <c r="AR437" s="43">
        <f t="shared" si="392"/>
        <v>-113.68024695147777</v>
      </c>
      <c r="AS437" t="str">
        <f t="shared" si="369"/>
        <v>-0,0000166666666666667</v>
      </c>
      <c r="AT437" t="str">
        <f t="shared" si="370"/>
        <v>0,0066631592985275i</v>
      </c>
      <c r="AU437">
        <f t="shared" si="393"/>
        <v>6.6631592985274997E-3</v>
      </c>
      <c r="AV437">
        <f t="shared" si="394"/>
        <v>1.5707963267948966</v>
      </c>
      <c r="AW437" t="str">
        <f t="shared" si="371"/>
        <v>1+2,49378297436273i</v>
      </c>
      <c r="AX437">
        <f t="shared" si="395"/>
        <v>2.6868110322874261</v>
      </c>
      <c r="AY437">
        <f t="shared" si="396"/>
        <v>1.1894305868122799</v>
      </c>
      <c r="AZ437" t="str">
        <f t="shared" si="372"/>
        <v>1+363,296426073651i</v>
      </c>
      <c r="BA437">
        <f t="shared" si="397"/>
        <v>363.29780235763576</v>
      </c>
      <c r="BB437">
        <f t="shared" si="398"/>
        <v>1.5680437605633319</v>
      </c>
      <c r="BC437" s="41" t="str">
        <f t="shared" si="399"/>
        <v>-0,12501554484672+0,314262953224814i</v>
      </c>
      <c r="BD437">
        <f t="shared" si="400"/>
        <v>-9.4161159746541472</v>
      </c>
      <c r="BE437" s="43">
        <f t="shared" si="401"/>
        <v>111.6929369239886</v>
      </c>
      <c r="BF437" s="41" t="str">
        <f t="shared" si="402"/>
        <v>-0,0068319923293859-0,0259355812431353i</v>
      </c>
      <c r="BG437" s="20">
        <f t="shared" si="403"/>
        <v>-31.430715288483743</v>
      </c>
      <c r="BH437" s="43">
        <f t="shared" si="404"/>
        <v>-104.75769258690494</v>
      </c>
      <c r="BI437" s="41" t="str">
        <f t="shared" si="409"/>
        <v>0,114780162749408-0,00398275908395382i</v>
      </c>
      <c r="BJ437" s="20">
        <f t="shared" si="405"/>
        <v>-18.797437420391237</v>
      </c>
      <c r="BK437" s="43">
        <f t="shared" si="410"/>
        <v>-1.9873100274891837</v>
      </c>
      <c r="BL437">
        <f t="shared" si="406"/>
        <v>-31.430715288483743</v>
      </c>
      <c r="BM437" s="43">
        <f t="shared" si="407"/>
        <v>-104.75769258690494</v>
      </c>
    </row>
    <row r="438" spans="14:65" x14ac:dyDescent="0.25">
      <c r="N438" s="9">
        <v>20</v>
      </c>
      <c r="O438" s="34">
        <f t="shared" si="408"/>
        <v>158489.31924611164</v>
      </c>
      <c r="P438" s="33" t="str">
        <f t="shared" si="360"/>
        <v>32,2315671197498</v>
      </c>
      <c r="Q438" s="4" t="str">
        <f t="shared" si="361"/>
        <v>1+371,405447130573i</v>
      </c>
      <c r="R438" s="4">
        <f t="shared" si="373"/>
        <v>371.40679336579296</v>
      </c>
      <c r="S438" s="4">
        <f t="shared" si="374"/>
        <v>1.5681038579814695</v>
      </c>
      <c r="T438" s="4" t="str">
        <f t="shared" si="362"/>
        <v>1+0,448117992914429i</v>
      </c>
      <c r="U438" s="4">
        <f t="shared" si="375"/>
        <v>1.0958146447158188</v>
      </c>
      <c r="V438" s="4">
        <f t="shared" si="376"/>
        <v>0.42128774571717881</v>
      </c>
      <c r="W438" t="str">
        <f t="shared" si="363"/>
        <v>1-2,64196549110547i</v>
      </c>
      <c r="X438" s="4">
        <f t="shared" si="377"/>
        <v>2.8248861315444498</v>
      </c>
      <c r="Y438" s="4">
        <f t="shared" si="378"/>
        <v>-1.2089553821851666</v>
      </c>
      <c r="Z438" t="str">
        <f t="shared" si="364"/>
        <v>0,481015200101325+3,42500957547391i</v>
      </c>
      <c r="AA438" s="4">
        <f t="shared" si="379"/>
        <v>3.4586220109772752</v>
      </c>
      <c r="AB438" s="4">
        <f t="shared" si="380"/>
        <v>1.4312669067949986</v>
      </c>
      <c r="AC438" s="47" t="str">
        <f t="shared" si="381"/>
        <v>-0,0620471470724322+0,0467241660575669i</v>
      </c>
      <c r="AD438" s="20">
        <f t="shared" si="382"/>
        <v>-22.194669515722865</v>
      </c>
      <c r="AE438" s="43">
        <f t="shared" si="383"/>
        <v>143.01868275472188</v>
      </c>
      <c r="AF438" t="str">
        <f t="shared" si="365"/>
        <v>77,9756878975879</v>
      </c>
      <c r="AG438" t="str">
        <f t="shared" si="366"/>
        <v>1+379,582299880457i</v>
      </c>
      <c r="AH438">
        <f t="shared" si="384"/>
        <v>379.58361711556671</v>
      </c>
      <c r="AI438">
        <f t="shared" si="385"/>
        <v>1.5681618580990728</v>
      </c>
      <c r="AJ438" t="str">
        <f t="shared" si="367"/>
        <v>1+0,448117992914429i</v>
      </c>
      <c r="AK438">
        <f t="shared" si="386"/>
        <v>1.0958146447158188</v>
      </c>
      <c r="AL438">
        <f t="shared" si="387"/>
        <v>0.42128774571717881</v>
      </c>
      <c r="AM438" t="str">
        <f t="shared" si="368"/>
        <v>1-1,11610883908387i</v>
      </c>
      <c r="AN438">
        <f t="shared" si="388"/>
        <v>1.4985656277524666</v>
      </c>
      <c r="AO438">
        <f t="shared" si="389"/>
        <v>-0.84021222941926599</v>
      </c>
      <c r="AP438" s="41" t="str">
        <f t="shared" si="390"/>
        <v>-0,136409201422364-0,308527338596512i</v>
      </c>
      <c r="AQ438">
        <f t="shared" si="391"/>
        <v>-9.4387075592563878</v>
      </c>
      <c r="AR438" s="43">
        <f t="shared" si="392"/>
        <v>-113.85166091329654</v>
      </c>
      <c r="AS438" t="str">
        <f t="shared" si="369"/>
        <v>-0,0000166666666666667</v>
      </c>
      <c r="AT438" t="str">
        <f t="shared" si="370"/>
        <v>0,00681836421663354i</v>
      </c>
      <c r="AU438">
        <f t="shared" si="393"/>
        <v>6.8183642166335396E-3</v>
      </c>
      <c r="AV438">
        <f t="shared" si="394"/>
        <v>1.5707963267948966</v>
      </c>
      <c r="AW438" t="str">
        <f t="shared" si="371"/>
        <v>1+2,55187064193444i</v>
      </c>
      <c r="AX438">
        <f t="shared" si="395"/>
        <v>2.7408107875529986</v>
      </c>
      <c r="AY438">
        <f t="shared" si="396"/>
        <v>1.1973186842082844</v>
      </c>
      <c r="AZ438" t="str">
        <f t="shared" si="372"/>
        <v>1+371,75868692181i</v>
      </c>
      <c r="BA438">
        <f t="shared" si="397"/>
        <v>371.76003187786119</v>
      </c>
      <c r="BB438">
        <f t="shared" si="398"/>
        <v>1.5681064163145093</v>
      </c>
      <c r="BC438" s="41" t="str">
        <f t="shared" si="399"/>
        <v>-0,120137932522752+0,309020842040481i</v>
      </c>
      <c r="BD438">
        <f t="shared" si="400"/>
        <v>-9.588956097239091</v>
      </c>
      <c r="BE438" s="43">
        <f t="shared" si="401"/>
        <v>111.24457214491419</v>
      </c>
      <c r="BF438" s="41" t="str">
        <f t="shared" si="402"/>
        <v>-0,00698452517053146-0,0247872063435384i</v>
      </c>
      <c r="BG438" s="20">
        <f t="shared" si="403"/>
        <v>-31.783625612961956</v>
      </c>
      <c r="BH438" s="43">
        <f t="shared" si="404"/>
        <v>-105.7367451003639</v>
      </c>
      <c r="BI438" s="41" t="str">
        <f t="shared" si="409"/>
        <v>0,111729297401565-0,00508744969987649i</v>
      </c>
      <c r="BJ438" s="20">
        <f t="shared" si="405"/>
        <v>-19.027663656495495</v>
      </c>
      <c r="BK438" s="43">
        <f t="shared" si="410"/>
        <v>-2.6070887683823378</v>
      </c>
      <c r="BL438">
        <f t="shared" si="406"/>
        <v>-31.783625612961956</v>
      </c>
      <c r="BM438" s="43">
        <f t="shared" si="407"/>
        <v>-105.7367451003639</v>
      </c>
    </row>
    <row r="439" spans="14:65" x14ac:dyDescent="0.25">
      <c r="N439" s="9">
        <v>21</v>
      </c>
      <c r="O439" s="34">
        <f t="shared" si="408"/>
        <v>162181.00973589328</v>
      </c>
      <c r="P439" s="33" t="str">
        <f t="shared" si="360"/>
        <v>32,2315671197498</v>
      </c>
      <c r="Q439" s="4" t="str">
        <f t="shared" si="361"/>
        <v>1+380,056591343614i</v>
      </c>
      <c r="R439" s="4">
        <f t="shared" si="373"/>
        <v>380.05790693488643</v>
      </c>
      <c r="S439" s="4">
        <f t="shared" si="374"/>
        <v>1.5681651457679893</v>
      </c>
      <c r="T439" s="4" t="str">
        <f t="shared" si="362"/>
        <v>1+0,45855600186425i</v>
      </c>
      <c r="U439" s="4">
        <f t="shared" si="375"/>
        <v>1.1001243597183574</v>
      </c>
      <c r="V439" s="4">
        <f t="shared" si="376"/>
        <v>0.42994627659476758</v>
      </c>
      <c r="W439" t="str">
        <f t="shared" si="363"/>
        <v>1-2,7035047728958i</v>
      </c>
      <c r="X439" s="4">
        <f t="shared" si="377"/>
        <v>2.8825228632346303</v>
      </c>
      <c r="Y439" s="4">
        <f t="shared" si="378"/>
        <v>-1.2165129638808849</v>
      </c>
      <c r="Z439" t="str">
        <f t="shared" si="364"/>
        <v>0,456556200021618+3,50478829707692i</v>
      </c>
      <c r="AA439" s="4">
        <f t="shared" si="379"/>
        <v>3.534400171331129</v>
      </c>
      <c r="AB439" s="4">
        <f t="shared" si="380"/>
        <v>1.4412593461627068</v>
      </c>
      <c r="AC439" s="47" t="str">
        <f t="shared" si="381"/>
        <v>-0,0603712862394455+0,0463149316155215i</v>
      </c>
      <c r="AD439" s="20">
        <f t="shared" si="382"/>
        <v>-22.373390564780248</v>
      </c>
      <c r="AE439" s="43">
        <f t="shared" si="383"/>
        <v>142.50572636198814</v>
      </c>
      <c r="AF439" t="str">
        <f t="shared" si="365"/>
        <v>77,9756878975879</v>
      </c>
      <c r="AG439" t="str">
        <f t="shared" si="366"/>
        <v>1+388,423907461481i</v>
      </c>
      <c r="AH439">
        <f t="shared" si="384"/>
        <v>388.42519471275955</v>
      </c>
      <c r="AI439">
        <f t="shared" si="385"/>
        <v>1.568221825659829</v>
      </c>
      <c r="AJ439" t="str">
        <f t="shared" si="367"/>
        <v>1+0,45855600186425i</v>
      </c>
      <c r="AK439">
        <f t="shared" si="386"/>
        <v>1.1001243597183574</v>
      </c>
      <c r="AL439">
        <f t="shared" si="387"/>
        <v>0.42994627659476758</v>
      </c>
      <c r="AM439" t="str">
        <f t="shared" si="368"/>
        <v>1-1,14210635365713i</v>
      </c>
      <c r="AN439">
        <f t="shared" si="388"/>
        <v>1.5180273130164639</v>
      </c>
      <c r="AO439">
        <f t="shared" si="389"/>
        <v>-0.85164064254806993</v>
      </c>
      <c r="AP439" s="41" t="str">
        <f t="shared" si="390"/>
        <v>-0,136433601295792-0,306236369334709i</v>
      </c>
      <c r="AQ439">
        <f t="shared" si="391"/>
        <v>-9.4925362092291561</v>
      </c>
      <c r="AR439" s="43">
        <f t="shared" si="392"/>
        <v>-114.0137993641785</v>
      </c>
      <c r="AS439" t="str">
        <f t="shared" si="369"/>
        <v>-0,0000166666666666667</v>
      </c>
      <c r="AT439" t="str">
        <f t="shared" si="370"/>
        <v>0,00697718432169895i</v>
      </c>
      <c r="AU439">
        <f t="shared" si="393"/>
        <v>6.9771843216989496E-3</v>
      </c>
      <c r="AV439">
        <f t="shared" si="394"/>
        <v>1.5707963267948966</v>
      </c>
      <c r="AW439" t="str">
        <f t="shared" si="371"/>
        <v>1+2,61131134509849i</v>
      </c>
      <c r="AX439">
        <f t="shared" si="395"/>
        <v>2.7962379979250844</v>
      </c>
      <c r="AY439">
        <f t="shared" si="396"/>
        <v>1.2050746360629607</v>
      </c>
      <c r="AZ439" t="str">
        <f t="shared" si="372"/>
        <v>1+380,418059146582i</v>
      </c>
      <c r="BA439">
        <f t="shared" si="397"/>
        <v>380.41937348780277</v>
      </c>
      <c r="BB439">
        <f t="shared" si="398"/>
        <v>1.5681676458670744</v>
      </c>
      <c r="BC439" s="41" t="str">
        <f t="shared" si="399"/>
        <v>-0,11542237269724+0,303792489495177i</v>
      </c>
      <c r="BD439">
        <f t="shared" si="400"/>
        <v>-9.7628590726733719</v>
      </c>
      <c r="BE439" s="43">
        <f t="shared" si="401"/>
        <v>110.80369703247791</v>
      </c>
      <c r="BF439" s="41" t="str">
        <f t="shared" si="402"/>
        <v>-0,00710193127573712-0,023686122639081i</v>
      </c>
      <c r="BG439" s="20">
        <f t="shared" si="403"/>
        <v>-32.136249637453609</v>
      </c>
      <c r="BH439" s="43">
        <f t="shared" si="404"/>
        <v>-106.69057660553393</v>
      </c>
      <c r="BI439" s="41" t="str">
        <f t="shared" si="409"/>
        <v>0,108779798991345-0,00610097503364063i</v>
      </c>
      <c r="BJ439" s="20">
        <f t="shared" si="405"/>
        <v>-19.255395281902548</v>
      </c>
      <c r="BK439" s="43">
        <f t="shared" si="410"/>
        <v>-3.2101023317005652</v>
      </c>
      <c r="BL439">
        <f t="shared" si="406"/>
        <v>-32.136249637453609</v>
      </c>
      <c r="BM439" s="43">
        <f t="shared" si="407"/>
        <v>-106.69057660553393</v>
      </c>
    </row>
    <row r="440" spans="14:65" x14ac:dyDescent="0.25">
      <c r="N440" s="9">
        <v>22</v>
      </c>
      <c r="O440" s="34">
        <f t="shared" si="408"/>
        <v>165958.69074375604</v>
      </c>
      <c r="P440" s="33" t="str">
        <f t="shared" si="360"/>
        <v>32,2315671197498</v>
      </c>
      <c r="Q440" s="4" t="str">
        <f t="shared" si="361"/>
        <v>1+388,909246592032i</v>
      </c>
      <c r="R440" s="4">
        <f t="shared" si="373"/>
        <v>388.91053223689119</v>
      </c>
      <c r="S440" s="4">
        <f t="shared" si="374"/>
        <v>1.5682250384932666</v>
      </c>
      <c r="T440" s="4" t="str">
        <f t="shared" si="362"/>
        <v>1+0,469237143275969i</v>
      </c>
      <c r="U440" s="4">
        <f t="shared" si="375"/>
        <v>1.1046191636169418</v>
      </c>
      <c r="V440" s="4">
        <f t="shared" si="376"/>
        <v>0.4387358723618221</v>
      </c>
      <c r="W440" t="str">
        <f t="shared" si="363"/>
        <v>1-2,76647748870185i</v>
      </c>
      <c r="X440" s="4">
        <f t="shared" si="377"/>
        <v>2.9416658028222882</v>
      </c>
      <c r="Y440" s="4">
        <f t="shared" si="378"/>
        <v>-1.2239395688382688</v>
      </c>
      <c r="Z440" t="str">
        <f t="shared" si="364"/>
        <v>0,430944482781371+3,58642530382643i</v>
      </c>
      <c r="AA440" s="4">
        <f t="shared" si="379"/>
        <v>3.6122236374795795</v>
      </c>
      <c r="AB440" s="4">
        <f t="shared" si="380"/>
        <v>1.4512097799781454</v>
      </c>
      <c r="AC440" s="47" t="str">
        <f t="shared" si="381"/>
        <v>-0,0587565039955417+0,0458886530187258i</v>
      </c>
      <c r="AD440" s="20">
        <f t="shared" si="382"/>
        <v>-22.550740158832262</v>
      </c>
      <c r="AE440" s="43">
        <f t="shared" si="383"/>
        <v>142.01027052056651</v>
      </c>
      <c r="AF440" t="str">
        <f t="shared" si="365"/>
        <v>77,9756878975879</v>
      </c>
      <c r="AG440" t="str">
        <f t="shared" si="366"/>
        <v>1+397,471462539643i</v>
      </c>
      <c r="AH440">
        <f t="shared" si="384"/>
        <v>397.47272048959894</v>
      </c>
      <c r="AI440">
        <f t="shared" si="385"/>
        <v>1.5682804282101419</v>
      </c>
      <c r="AJ440" t="str">
        <f t="shared" si="367"/>
        <v>1+0,469237143275969i</v>
      </c>
      <c r="AK440">
        <f t="shared" si="386"/>
        <v>1.1046191636169418</v>
      </c>
      <c r="AL440">
        <f t="shared" si="387"/>
        <v>0.4387358723618221</v>
      </c>
      <c r="AM440" t="str">
        <f t="shared" si="368"/>
        <v>1-1,16870942813667i</v>
      </c>
      <c r="AN440">
        <f t="shared" si="388"/>
        <v>1.5381422975185171</v>
      </c>
      <c r="AO440">
        <f t="shared" si="389"/>
        <v>-0.86303435162490372</v>
      </c>
      <c r="AP440" s="41" t="str">
        <f t="shared" si="390"/>
        <v>-0,136456903008245-0,304107764993464i</v>
      </c>
      <c r="AQ440">
        <f t="shared" si="391"/>
        <v>-9.5427804835471655</v>
      </c>
      <c r="AR440" s="43">
        <f t="shared" si="392"/>
        <v>-114.16636174500425</v>
      </c>
      <c r="AS440" t="str">
        <f t="shared" si="369"/>
        <v>-0,0000166666666666667</v>
      </c>
      <c r="AT440" t="str">
        <f t="shared" si="370"/>
        <v>0,00713970382224567i</v>
      </c>
      <c r="AU440">
        <f t="shared" si="393"/>
        <v>7.1397038222456698E-3</v>
      </c>
      <c r="AV440">
        <f t="shared" si="394"/>
        <v>1.5707963267948966</v>
      </c>
      <c r="AW440" t="str">
        <f t="shared" si="371"/>
        <v>1+2,67213660010252i</v>
      </c>
      <c r="AX440">
        <f t="shared" si="395"/>
        <v>2.8531235531619474</v>
      </c>
      <c r="AY440">
        <f t="shared" si="396"/>
        <v>1.2126988212024481</v>
      </c>
      <c r="AZ440" t="str">
        <f t="shared" si="372"/>
        <v>1+389,279134061744i</v>
      </c>
      <c r="BA440">
        <f t="shared" si="397"/>
        <v>389.28041848500584</v>
      </c>
      <c r="BB440">
        <f t="shared" si="398"/>
        <v>1.568227481683909</v>
      </c>
      <c r="BC440" s="41" t="str">
        <f t="shared" si="399"/>
        <v>-0,110865675066532+0,298582591913367i</v>
      </c>
      <c r="BD440">
        <f t="shared" si="400"/>
        <v>-9.9377893425355737</v>
      </c>
      <c r="BE440" s="43">
        <f t="shared" si="401"/>
        <v>110.37029174152728</v>
      </c>
      <c r="BF440" s="41" t="str">
        <f t="shared" si="402"/>
        <v>-0,00718747347772919-0,0226311457495718i</v>
      </c>
      <c r="BG440" s="20">
        <f t="shared" si="403"/>
        <v>-32.48852950136785</v>
      </c>
      <c r="BH440" s="43">
        <f t="shared" si="404"/>
        <v>-107.61943773790622</v>
      </c>
      <c r="BI440" s="41" t="str">
        <f t="shared" si="409"/>
        <v>0,105929671362227-0,00702854312569807i</v>
      </c>
      <c r="BJ440" s="20">
        <f t="shared" si="405"/>
        <v>-19.480569826082736</v>
      </c>
      <c r="BK440" s="43">
        <f t="shared" si="410"/>
        <v>-3.7960700034769657</v>
      </c>
      <c r="BL440">
        <f t="shared" si="406"/>
        <v>-32.48852950136785</v>
      </c>
      <c r="BM440" s="43">
        <f t="shared" si="407"/>
        <v>-107.61943773790622</v>
      </c>
    </row>
    <row r="441" spans="14:65" x14ac:dyDescent="0.25">
      <c r="N441" s="9">
        <v>23</v>
      </c>
      <c r="O441" s="34">
        <f t="shared" si="408"/>
        <v>169824.36524617471</v>
      </c>
      <c r="P441" s="33" t="str">
        <f t="shared" si="360"/>
        <v>32,2315671197498</v>
      </c>
      <c r="Q441" s="4" t="str">
        <f t="shared" si="361"/>
        <v>1+397,968106670813i</v>
      </c>
      <c r="R441" s="4">
        <f t="shared" si="373"/>
        <v>397.96936305091577</v>
      </c>
      <c r="S441" s="4">
        <f t="shared" si="374"/>
        <v>1.5682835679114973</v>
      </c>
      <c r="T441" s="4" t="str">
        <f t="shared" si="362"/>
        <v>1+0,480167080432137i</v>
      </c>
      <c r="U441" s="4">
        <f t="shared" si="375"/>
        <v>1.1093062810291494</v>
      </c>
      <c r="V441" s="4">
        <f t="shared" si="376"/>
        <v>0.44765575989494888</v>
      </c>
      <c r="W441" t="str">
        <f t="shared" si="363"/>
        <v>1-2,83091702749106i</v>
      </c>
      <c r="X441" s="4">
        <f t="shared" si="377"/>
        <v>3.0023476175384523</v>
      </c>
      <c r="Y441" s="4">
        <f t="shared" si="378"/>
        <v>-1.2312358568800692</v>
      </c>
      <c r="Z441" t="str">
        <f t="shared" si="364"/>
        <v>0,404125722494507+3,66996388074394i</v>
      </c>
      <c r="AA441" s="4">
        <f t="shared" si="379"/>
        <v>3.692147408426</v>
      </c>
      <c r="AB441" s="4">
        <f t="shared" si="380"/>
        <v>1.4611211168522082</v>
      </c>
      <c r="AC441" s="47" t="str">
        <f t="shared" si="381"/>
        <v>-0,0572008895472746+0,0454473994109062i</v>
      </c>
      <c r="AD441" s="20">
        <f t="shared" si="382"/>
        <v>-22.726696076725137</v>
      </c>
      <c r="AE441" s="43">
        <f t="shared" si="383"/>
        <v>141.53206465818099</v>
      </c>
      <c r="AF441" t="str">
        <f t="shared" si="365"/>
        <v>77,9756878975879</v>
      </c>
      <c r="AG441" t="str">
        <f t="shared" si="366"/>
        <v>1+406,729762248398i</v>
      </c>
      <c r="AH441">
        <f t="shared" si="384"/>
        <v>406.73099156400463</v>
      </c>
      <c r="AI441">
        <f t="shared" si="385"/>
        <v>1.5683376968202485</v>
      </c>
      <c r="AJ441" t="str">
        <f t="shared" si="367"/>
        <v>1+0,480167080432137i</v>
      </c>
      <c r="AK441">
        <f t="shared" si="386"/>
        <v>1.1093062810291494</v>
      </c>
      <c r="AL441">
        <f t="shared" si="387"/>
        <v>0.44765575989494888</v>
      </c>
      <c r="AM441" t="str">
        <f t="shared" si="368"/>
        <v>1-1,1959321678247i</v>
      </c>
      <c r="AN441">
        <f t="shared" si="388"/>
        <v>1.5589271150499264</v>
      </c>
      <c r="AO441">
        <f t="shared" si="389"/>
        <v>-0.87438756588784294</v>
      </c>
      <c r="AP441" s="41" t="str">
        <f t="shared" si="390"/>
        <v>-0,136479155983857-0,302140397336084i</v>
      </c>
      <c r="AQ441">
        <f t="shared" si="391"/>
        <v>-9.5894153541621847</v>
      </c>
      <c r="AR441" s="43">
        <f t="shared" si="392"/>
        <v>-114.30906234645661</v>
      </c>
      <c r="AS441" t="str">
        <f t="shared" si="369"/>
        <v>-0,0000166666666666667</v>
      </c>
      <c r="AT441" t="str">
        <f t="shared" si="370"/>
        <v>0,00730600888826412i</v>
      </c>
      <c r="AU441">
        <f t="shared" si="393"/>
        <v>7.3060088882641204E-3</v>
      </c>
      <c r="AV441">
        <f t="shared" si="394"/>
        <v>1.5707963267948966</v>
      </c>
      <c r="AW441" t="str">
        <f t="shared" si="371"/>
        <v>1+2,73437865730182i</v>
      </c>
      <c r="AX441">
        <f t="shared" si="395"/>
        <v>2.9114990368378457</v>
      </c>
      <c r="AY441">
        <f t="shared" si="396"/>
        <v>1.2201917356236236</v>
      </c>
      <c r="AZ441" t="str">
        <f t="shared" si="372"/>
        <v>1+398,346609926501i</v>
      </c>
      <c r="BA441">
        <f t="shared" si="397"/>
        <v>398.34786511281305</v>
      </c>
      <c r="BB441">
        <f t="shared" si="398"/>
        <v>1.5682859554890409</v>
      </c>
      <c r="BC441" s="41" t="str">
        <f t="shared" si="399"/>
        <v>-0,106464535149224+0,293395579935561i</v>
      </c>
      <c r="BD441">
        <f t="shared" si="400"/>
        <v>-10.113712068256497</v>
      </c>
      <c r="BE441" s="43">
        <f t="shared" si="401"/>
        <v>109.94432967118733</v>
      </c>
      <c r="BF441" s="41" t="str">
        <f t="shared" si="402"/>
        <v>-0,0072441999909532-0,0216210244135758i</v>
      </c>
      <c r="BG441" s="20">
        <f t="shared" si="403"/>
        <v>-32.840408144981645</v>
      </c>
      <c r="BH441" s="43">
        <f t="shared" si="404"/>
        <v>-108.52360567063172</v>
      </c>
      <c r="BI441" s="41" t="str">
        <f t="shared" si="409"/>
        <v>0,103176846997761-0,00787514416681159i</v>
      </c>
      <c r="BJ441" s="20">
        <f t="shared" si="405"/>
        <v>-19.703127422418678</v>
      </c>
      <c r="BK441" s="43">
        <f t="shared" si="410"/>
        <v>-4.3647326752692663</v>
      </c>
      <c r="BL441">
        <f t="shared" si="406"/>
        <v>-32.840408144981645</v>
      </c>
      <c r="BM441" s="43">
        <f t="shared" si="407"/>
        <v>-108.52360567063172</v>
      </c>
    </row>
    <row r="442" spans="14:65" x14ac:dyDescent="0.25">
      <c r="N442" s="9">
        <v>24</v>
      </c>
      <c r="O442" s="34">
        <f t="shared" si="408"/>
        <v>173780.0828749378</v>
      </c>
      <c r="P442" s="33" t="str">
        <f t="shared" si="360"/>
        <v>32,2315671197498</v>
      </c>
      <c r="Q442" s="4" t="str">
        <f t="shared" si="361"/>
        <v>1+407,237974707484i</v>
      </c>
      <c r="R442" s="4">
        <f t="shared" si="373"/>
        <v>407.23920248897133</v>
      </c>
      <c r="S442" s="4">
        <f t="shared" si="374"/>
        <v>1.5683407650541488</v>
      </c>
      <c r="T442" s="4" t="str">
        <f t="shared" si="362"/>
        <v>1+0,491351608530118i</v>
      </c>
      <c r="U442" s="4">
        <f t="shared" si="375"/>
        <v>1.1141931624297172</v>
      </c>
      <c r="V442" s="4">
        <f t="shared" si="376"/>
        <v>0.45670498999101167</v>
      </c>
      <c r="W442" t="str">
        <f t="shared" si="363"/>
        <v>1-2,89685755595987i</v>
      </c>
      <c r="X442" s="4">
        <f t="shared" si="377"/>
        <v>3.0646017195586426</v>
      </c>
      <c r="Y442" s="4">
        <f t="shared" si="378"/>
        <v>-1.2384025882462637</v>
      </c>
      <c r="Z442" t="str">
        <f t="shared" si="364"/>
        <v>0,376043032974787+3,75544832108877i</v>
      </c>
      <c r="AA442" s="4">
        <f t="shared" si="379"/>
        <v>3.7742284582437957</v>
      </c>
      <c r="AB442" s="4">
        <f t="shared" si="380"/>
        <v>1.4709963286799375</v>
      </c>
      <c r="AC442" s="47" t="str">
        <f t="shared" si="381"/>
        <v>-0,0557025460087967+0,0449931165833949i</v>
      </c>
      <c r="AD442" s="20">
        <f t="shared" si="382"/>
        <v>-22.901236232786939</v>
      </c>
      <c r="AE442" s="43">
        <f t="shared" si="383"/>
        <v>141.07083877594042</v>
      </c>
      <c r="AF442" t="str">
        <f t="shared" si="365"/>
        <v>77,9756878975879</v>
      </c>
      <c r="AG442" t="str">
        <f t="shared" si="366"/>
        <v>1+416,203715460805i</v>
      </c>
      <c r="AH442">
        <f t="shared" si="384"/>
        <v>416.20491679385373</v>
      </c>
      <c r="AI442">
        <f t="shared" si="385"/>
        <v>1.5683936618532206</v>
      </c>
      <c r="AJ442" t="str">
        <f t="shared" si="367"/>
        <v>1+0,491351608530118i</v>
      </c>
      <c r="AK442">
        <f t="shared" si="386"/>
        <v>1.1141931624297172</v>
      </c>
      <c r="AL442">
        <f t="shared" si="387"/>
        <v>0.45670498999101167</v>
      </c>
      <c r="AM442" t="str">
        <f t="shared" si="368"/>
        <v>1-1,22378900657815i</v>
      </c>
      <c r="AN442">
        <f t="shared" si="388"/>
        <v>1.5803985360096786</v>
      </c>
      <c r="AO442">
        <f t="shared" si="389"/>
        <v>-0.88569459875851342</v>
      </c>
      <c r="AP442" s="41" t="str">
        <f t="shared" si="390"/>
        <v>-0,136500407422418-0,300333223590509i</v>
      </c>
      <c r="AQ442">
        <f t="shared" si="391"/>
        <v>-9.6324176793492597</v>
      </c>
      <c r="AR442" s="43">
        <f t="shared" si="392"/>
        <v>-114.44163147660413</v>
      </c>
      <c r="AS442" t="str">
        <f t="shared" si="369"/>
        <v>-0,0000166666666666667</v>
      </c>
      <c r="AT442" t="str">
        <f t="shared" si="370"/>
        <v>0,00747618769690158i</v>
      </c>
      <c r="AU442">
        <f t="shared" si="393"/>
        <v>7.4761876969015803E-3</v>
      </c>
      <c r="AV442">
        <f t="shared" si="394"/>
        <v>1.5707963267948966</v>
      </c>
      <c r="AW442" t="str">
        <f t="shared" si="371"/>
        <v>1+2,79807051825902i</v>
      </c>
      <c r="AX442">
        <f t="shared" si="395"/>
        <v>2.9713967465066498</v>
      </c>
      <c r="AY442">
        <f t="shared" si="396"/>
        <v>1.2275539857372681</v>
      </c>
      <c r="AZ442" t="str">
        <f t="shared" si="372"/>
        <v>1+407,625294436585i</v>
      </c>
      <c r="BA442">
        <f t="shared" si="397"/>
        <v>407.62652105145543</v>
      </c>
      <c r="BB442">
        <f t="shared" si="398"/>
        <v>1.5683430982844546</v>
      </c>
      <c r="BC442" s="41" t="str">
        <f t="shared" si="399"/>
        <v>-0,102215551630918+0,288235621717857i</v>
      </c>
      <c r="BD442">
        <f t="shared" si="400"/>
        <v>-10.290593154489789</v>
      </c>
      <c r="BE442" s="43">
        <f t="shared" si="401"/>
        <v>109.52577785296268</v>
      </c>
      <c r="BF442" s="41" t="str">
        <f t="shared" si="402"/>
        <v>-0,00727495246390311-0,020654454211279i</v>
      </c>
      <c r="BG442" s="20">
        <f t="shared" si="403"/>
        <v>-33.191829387276712</v>
      </c>
      <c r="BH442" s="43">
        <f t="shared" si="404"/>
        <v>-109.40338337109687</v>
      </c>
      <c r="BI442" s="41" t="str">
        <f t="shared" si="409"/>
        <v>0,100519197866666-0,00864555367574572i</v>
      </c>
      <c r="BJ442" s="20">
        <f t="shared" si="405"/>
        <v>-19.923010833839051</v>
      </c>
      <c r="BK442" s="43">
        <f t="shared" si="410"/>
        <v>-4.9158536236414418</v>
      </c>
      <c r="BL442">
        <f t="shared" si="406"/>
        <v>-33.191829387276712</v>
      </c>
      <c r="BM442" s="43">
        <f t="shared" si="407"/>
        <v>-109.40338337109687</v>
      </c>
    </row>
    <row r="443" spans="14:65" x14ac:dyDescent="0.25">
      <c r="N443" s="9">
        <v>25</v>
      </c>
      <c r="O443" s="34">
        <f t="shared" si="408"/>
        <v>177827.94100389251</v>
      </c>
      <c r="P443" s="33" t="str">
        <f t="shared" si="360"/>
        <v>32,2315671197498</v>
      </c>
      <c r="Q443" s="4" t="str">
        <f t="shared" si="361"/>
        <v>1+416,723765708777i</v>
      </c>
      <c r="R443" s="4">
        <f t="shared" si="373"/>
        <v>416.72496554262705</v>
      </c>
      <c r="S443" s="4">
        <f t="shared" si="374"/>
        <v>1.5683966602464052</v>
      </c>
      <c r="T443" s="4" t="str">
        <f t="shared" si="362"/>
        <v>1+0,502796657754747i</v>
      </c>
      <c r="U443" s="4">
        <f t="shared" si="375"/>
        <v>1.1192874872209304</v>
      </c>
      <c r="V443" s="4">
        <f t="shared" si="376"/>
        <v>0.46588243146644676</v>
      </c>
      <c r="W443" t="str">
        <f t="shared" si="363"/>
        <v>1-2,9643340366493i</v>
      </c>
      <c r="X443" s="4">
        <f t="shared" si="377"/>
        <v>3.1284622869450631</v>
      </c>
      <c r="Y443" s="4">
        <f t="shared" si="378"/>
        <v>-1.2454406171141834</v>
      </c>
      <c r="Z443" t="str">
        <f t="shared" si="364"/>
        <v>0,346636847072641+3,84292394984268i</v>
      </c>
      <c r="AA443" s="4">
        <f t="shared" si="379"/>
        <v>3.8585258309389254</v>
      </c>
      <c r="AB443" s="4">
        <f t="shared" si="380"/>
        <v>1.4808384449749119</v>
      </c>
      <c r="AC443" s="47" t="str">
        <f t="shared" si="381"/>
        <v>-0,0542595940591726+0,0445276317699978i</v>
      </c>
      <c r="AD443" s="20">
        <f t="shared" si="382"/>
        <v>-23.074338738379879</v>
      </c>
      <c r="AE443" s="43">
        <f t="shared" si="383"/>
        <v>140.62630380519781</v>
      </c>
      <c r="AF443" t="str">
        <f t="shared" si="365"/>
        <v>77,9756878975879</v>
      </c>
      <c r="AG443" t="str">
        <f t="shared" si="366"/>
        <v>1+425,898345392256i</v>
      </c>
      <c r="AH443">
        <f t="shared" si="384"/>
        <v>425.89951937970227</v>
      </c>
      <c r="AI443">
        <f t="shared" si="385"/>
        <v>1.5684483529810562</v>
      </c>
      <c r="AJ443" t="str">
        <f t="shared" si="367"/>
        <v>1+0,502796657754747i</v>
      </c>
      <c r="AK443">
        <f t="shared" si="386"/>
        <v>1.1192874872209304</v>
      </c>
      <c r="AL443">
        <f t="shared" si="387"/>
        <v>0.46588243146644676</v>
      </c>
      <c r="AM443" t="str">
        <f t="shared" si="368"/>
        <v>1-1,25229471446165i</v>
      </c>
      <c r="AN443">
        <f t="shared" si="388"/>
        <v>1.6025735714370763</v>
      </c>
      <c r="AO443">
        <f t="shared" si="389"/>
        <v>-0.89694988138350684</v>
      </c>
      <c r="AP443" s="41" t="str">
        <f t="shared" si="390"/>
        <v>-0,136520702399482-0,298685285898097i</v>
      </c>
      <c r="AQ443">
        <f t="shared" si="391"/>
        <v>-9.6717662026139184</v>
      </c>
      <c r="AR443" s="43">
        <f t="shared" si="392"/>
        <v>-114.56381657577417</v>
      </c>
      <c r="AS443" t="str">
        <f t="shared" si="369"/>
        <v>-0,0000166666666666667</v>
      </c>
      <c r="AT443" t="str">
        <f t="shared" si="370"/>
        <v>0,00765033047921498i</v>
      </c>
      <c r="AU443">
        <f t="shared" si="393"/>
        <v>7.6503304792149797E-3</v>
      </c>
      <c r="AV443">
        <f t="shared" si="394"/>
        <v>1.5707963267948966</v>
      </c>
      <c r="AW443" t="str">
        <f t="shared" si="371"/>
        <v>1+2,86324595324184i</v>
      </c>
      <c r="AX443">
        <f t="shared" si="395"/>
        <v>3.0328497141724271</v>
      </c>
      <c r="AY443">
        <f t="shared" si="396"/>
        <v>1.234786281705271</v>
      </c>
      <c r="AZ443" t="str">
        <f t="shared" si="372"/>
        <v>1+417,120107273338i</v>
      </c>
      <c r="BA443">
        <f t="shared" si="397"/>
        <v>417.12130596712632</v>
      </c>
      <c r="BB443">
        <f t="shared" si="398"/>
        <v>1.5683989403665233</v>
      </c>
      <c r="BC443" s="41" t="str">
        <f t="shared" si="399"/>
        <v>-0,0981152428123324+0,283106627057866i</v>
      </c>
      <c r="BD443">
        <f t="shared" si="400"/>
        <v>-10.468399268737798</v>
      </c>
      <c r="BE443" s="43">
        <f t="shared" si="401"/>
        <v>109.11459733342831</v>
      </c>
      <c r="BF443" s="41" t="str">
        <f t="shared" si="402"/>
        <v>-0,00728237439526444-0,0197300900625928i</v>
      </c>
      <c r="BG443" s="20">
        <f t="shared" si="403"/>
        <v>-33.542738007117691</v>
      </c>
      <c r="BH443" s="43">
        <f t="shared" si="404"/>
        <v>-110.2590988613739</v>
      </c>
      <c r="BI443" s="41" t="str">
        <f t="shared" si="409"/>
        <v>0,09795454570726-0,00934433622952535i</v>
      </c>
      <c r="BJ443" s="20">
        <f t="shared" si="405"/>
        <v>-20.140165471351715</v>
      </c>
      <c r="BK443" s="43">
        <f t="shared" si="410"/>
        <v>-5.4492192423458645</v>
      </c>
      <c r="BL443">
        <f t="shared" si="406"/>
        <v>-33.542738007117691</v>
      </c>
      <c r="BM443" s="43">
        <f t="shared" si="407"/>
        <v>-110.2590988613739</v>
      </c>
    </row>
    <row r="444" spans="14:65" x14ac:dyDescent="0.25">
      <c r="N444" s="9">
        <v>26</v>
      </c>
      <c r="O444" s="34">
        <f t="shared" si="408"/>
        <v>181970.08586099857</v>
      </c>
      <c r="P444" s="33" t="str">
        <f t="shared" si="360"/>
        <v>32,2315671197498</v>
      </c>
      <c r="Q444" s="4" t="str">
        <f t="shared" si="361"/>
        <v>1+426,430509166635i</v>
      </c>
      <c r="R444" s="4">
        <f t="shared" si="373"/>
        <v>426.43168168900814</v>
      </c>
      <c r="S444" s="4">
        <f t="shared" si="374"/>
        <v>1.5684512831232396</v>
      </c>
      <c r="T444" s="4" t="str">
        <f t="shared" si="362"/>
        <v>1+0,514508296422614i</v>
      </c>
      <c r="U444" s="4">
        <f t="shared" si="375"/>
        <v>1.1245971665835284</v>
      </c>
      <c r="V444" s="4">
        <f t="shared" si="376"/>
        <v>0.47518676558315526</v>
      </c>
      <c r="W444" t="str">
        <f t="shared" si="363"/>
        <v>1-3,03338224648253i</v>
      </c>
      <c r="X444" s="4">
        <f t="shared" si="377"/>
        <v>3.1939642849091783</v>
      </c>
      <c r="Y444" s="4">
        <f t="shared" si="378"/>
        <v>-1.2523508852634688</v>
      </c>
      <c r="Z444" t="str">
        <f t="shared" si="364"/>
        <v>0,315844790325227+3,93243714774186i</v>
      </c>
      <c r="AA444" s="4">
        <f t="shared" si="379"/>
        <v>3.9451007404774492</v>
      </c>
      <c r="AB444" s="4">
        <f t="shared" si="380"/>
        <v>1.4906505473210498</v>
      </c>
      <c r="AC444" s="47" t="str">
        <f t="shared" si="381"/>
        <v>-0,0528701752197882+0,0440526584246638i</v>
      </c>
      <c r="AD444" s="20">
        <f t="shared" si="382"/>
        <v>-23.245981970464097</v>
      </c>
      <c r="AE444" s="43">
        <f t="shared" si="383"/>
        <v>140.19815196811541</v>
      </c>
      <c r="AF444" t="str">
        <f t="shared" si="365"/>
        <v>77,9756878975879</v>
      </c>
      <c r="AG444" t="str">
        <f t="shared" si="366"/>
        <v>1+435,81879226386i</v>
      </c>
      <c r="AH444">
        <f t="shared" si="384"/>
        <v>435.8199395281606</v>
      </c>
      <c r="AI444">
        <f t="shared" si="385"/>
        <v>1.5685017992004058</v>
      </c>
      <c r="AJ444" t="str">
        <f t="shared" si="367"/>
        <v>1+0,514508296422614i</v>
      </c>
      <c r="AK444">
        <f t="shared" si="386"/>
        <v>1.1245971665835284</v>
      </c>
      <c r="AL444">
        <f t="shared" si="387"/>
        <v>0.47518676558315526</v>
      </c>
      <c r="AM444" t="str">
        <f t="shared" si="368"/>
        <v>1-1,28146440557883i</v>
      </c>
      <c r="AN444">
        <f t="shared" si="388"/>
        <v>1.6254694776480745</v>
      </c>
      <c r="AO444">
        <f t="shared" si="389"/>
        <v>-0.90814797545750248</v>
      </c>
      <c r="AP444" s="41" t="str">
        <f t="shared" si="390"/>
        <v>-0,136540083961957-0,297195710807318i</v>
      </c>
      <c r="AQ444">
        <f t="shared" si="391"/>
        <v>-9.7074415488126462</v>
      </c>
      <c r="AR444" s="43">
        <f t="shared" si="392"/>
        <v>-114.67538327153741</v>
      </c>
      <c r="AS444" t="str">
        <f t="shared" si="369"/>
        <v>-0,0000166666666666667</v>
      </c>
      <c r="AT444" t="str">
        <f t="shared" si="370"/>
        <v>0,00782852956801255i</v>
      </c>
      <c r="AU444">
        <f t="shared" si="393"/>
        <v>7.8285295680125492E-3</v>
      </c>
      <c r="AV444">
        <f t="shared" si="394"/>
        <v>1.5707963267948966</v>
      </c>
      <c r="AW444" t="str">
        <f t="shared" si="371"/>
        <v>1+2,92993951912859i</v>
      </c>
      <c r="AX444">
        <f t="shared" si="395"/>
        <v>3.0958917270717778</v>
      </c>
      <c r="AY444">
        <f t="shared" si="396"/>
        <v>1.2418894308941744</v>
      </c>
      <c r="AZ444" t="str">
        <f t="shared" si="372"/>
        <v>1+426,8360827122i</v>
      </c>
      <c r="BA444">
        <f t="shared" si="397"/>
        <v>426.83725412046221</v>
      </c>
      <c r="BB444">
        <f t="shared" si="398"/>
        <v>1.5684535113420643</v>
      </c>
      <c r="BC444" s="41" t="str">
        <f t="shared" si="399"/>
        <v>-0,0941600621390249+0,278012252339921i</v>
      </c>
      <c r="BD444">
        <f t="shared" si="400"/>
        <v>-10.647097857433469</v>
      </c>
      <c r="BE444" s="43">
        <f t="shared" si="401"/>
        <v>108.71074355023484</v>
      </c>
      <c r="BF444" s="41" t="str">
        <f t="shared" si="402"/>
        <v>-0,00726891980620559-0,0188465575491152i</v>
      </c>
      <c r="BG444" s="20">
        <f t="shared" si="403"/>
        <v>-33.893079827897559</v>
      </c>
      <c r="BH444" s="43">
        <f t="shared" si="404"/>
        <v>-111.09110448164974</v>
      </c>
      <c r="BI444" s="41" t="str">
        <f t="shared" si="409"/>
        <v>0,0954806717376318-0,00997584967987685i</v>
      </c>
      <c r="BJ444" s="20">
        <f t="shared" si="405"/>
        <v>-20.354539406246118</v>
      </c>
      <c r="BK444" s="43">
        <f t="shared" si="410"/>
        <v>-5.9646397213026052</v>
      </c>
      <c r="BL444">
        <f t="shared" si="406"/>
        <v>-33.893079827897559</v>
      </c>
      <c r="BM444" s="43">
        <f t="shared" si="407"/>
        <v>-111.09110448164974</v>
      </c>
    </row>
    <row r="445" spans="14:65" x14ac:dyDescent="0.25">
      <c r="N445" s="9">
        <v>27</v>
      </c>
      <c r="O445" s="34">
        <f t="shared" si="408"/>
        <v>186208.71366628664</v>
      </c>
      <c r="P445" s="33" t="str">
        <f t="shared" si="360"/>
        <v>32,2315671197498</v>
      </c>
      <c r="Q445" s="4" t="str">
        <f t="shared" si="361"/>
        <v>1+436,363351724931i</v>
      </c>
      <c r="R445" s="4">
        <f t="shared" si="373"/>
        <v>436.36449755750738</v>
      </c>
      <c r="S445" s="4">
        <f t="shared" si="374"/>
        <v>1.5685046626451198</v>
      </c>
      <c r="T445" s="4" t="str">
        <f t="shared" si="362"/>
        <v>1+0,52649273419957i</v>
      </c>
      <c r="U445" s="4">
        <f t="shared" si="375"/>
        <v>1.1301303460950596</v>
      </c>
      <c r="V445" s="4">
        <f t="shared" si="376"/>
        <v>0.48461648085392883</v>
      </c>
      <c r="W445" t="str">
        <f t="shared" si="363"/>
        <v>1-3,10403879573442i</v>
      </c>
      <c r="X445" s="4">
        <f t="shared" si="377"/>
        <v>3.2611434874019865</v>
      </c>
      <c r="Y445" s="4">
        <f t="shared" si="378"/>
        <v>-1.2591344159016182</v>
      </c>
      <c r="Z445" t="str">
        <f t="shared" si="364"/>
        <v>0,283601548651798+4,02403537586876i</v>
      </c>
      <c r="AA445" s="4">
        <f t="shared" si="379"/>
        <v>4.0340166762968304</v>
      </c>
      <c r="AB445" s="4">
        <f t="shared" si="380"/>
        <v>1.500435763935595</v>
      </c>
      <c r="AC445" s="47" t="str">
        <f t="shared" si="381"/>
        <v>-0,0515324547715707+0,043569800959456i</v>
      </c>
      <c r="AD445" s="20">
        <f t="shared" si="382"/>
        <v>-23.416144647043534</v>
      </c>
      <c r="AE445" s="43">
        <f t="shared" si="383"/>
        <v>139.78605714442631</v>
      </c>
      <c r="AF445" t="str">
        <f t="shared" si="365"/>
        <v>77,9756878975879</v>
      </c>
      <c r="AG445" t="str">
        <f t="shared" si="366"/>
        <v>1+445,97031602787i</v>
      </c>
      <c r="AH445">
        <f t="shared" si="384"/>
        <v>445.97143717731325</v>
      </c>
      <c r="AI445">
        <f t="shared" si="385"/>
        <v>1.5685540288479403</v>
      </c>
      <c r="AJ445" t="str">
        <f t="shared" si="367"/>
        <v>1+0,52649273419957i</v>
      </c>
      <c r="AK445">
        <f t="shared" si="386"/>
        <v>1.1301303460950596</v>
      </c>
      <c r="AL445">
        <f t="shared" si="387"/>
        <v>0.48461648085392883</v>
      </c>
      <c r="AM445" t="str">
        <f t="shared" si="368"/>
        <v>1-1,31131354608603i</v>
      </c>
      <c r="AN445">
        <f t="shared" si="388"/>
        <v>1.6491037614864381</v>
      </c>
      <c r="AO445">
        <f t="shared" si="389"/>
        <v>-0.919283585262197</v>
      </c>
      <c r="AP445" s="41" t="str">
        <f t="shared" si="390"/>
        <v>-0,136558593219402-0,295863708812114i</v>
      </c>
      <c r="AQ445">
        <f t="shared" si="391"/>
        <v>-9.739426218070296</v>
      </c>
      <c r="AR445" s="43">
        <f t="shared" si="392"/>
        <v>-114.77611636699474</v>
      </c>
      <c r="AS445" t="str">
        <f t="shared" si="369"/>
        <v>-0,0000166666666666667</v>
      </c>
      <c r="AT445" t="str">
        <f t="shared" si="370"/>
        <v>0,00801087944680991i</v>
      </c>
      <c r="AU445">
        <f t="shared" si="393"/>
        <v>8.0108794468099105E-3</v>
      </c>
      <c r="AV445">
        <f t="shared" si="394"/>
        <v>1.5707963267948966</v>
      </c>
      <c r="AW445" t="str">
        <f t="shared" si="371"/>
        <v>1+2,99818657773072i</v>
      </c>
      <c r="AX445">
        <f t="shared" si="395"/>
        <v>3.1605573487732581</v>
      </c>
      <c r="AY445">
        <f t="shared" si="396"/>
        <v>1.2488643314646075</v>
      </c>
      <c r="AZ445" t="str">
        <f t="shared" si="372"/>
        <v>1+436,778372291963i</v>
      </c>
      <c r="BA445">
        <f t="shared" si="397"/>
        <v>436.77951703578844</v>
      </c>
      <c r="BB445">
        <f t="shared" si="398"/>
        <v>1.5685068401440301</v>
      </c>
      <c r="BC445" s="41" t="str">
        <f t="shared" si="399"/>
        <v>-0,0903464128005997+0,272955906196646i</v>
      </c>
      <c r="BD445">
        <f t="shared" si="400"/>
        <v>-10.826657158683261</v>
      </c>
      <c r="BE445" s="43">
        <f t="shared" si="401"/>
        <v>108.31416670030467</v>
      </c>
      <c r="BF445" s="41" t="str">
        <f t="shared" si="402"/>
        <v>-0,00723686207227525-0,0180024631138347i</v>
      </c>
      <c r="BG445" s="20">
        <f t="shared" si="403"/>
        <v>-34.242801805726813</v>
      </c>
      <c r="BH445" s="43">
        <f t="shared" si="404"/>
        <v>-111.89977615526907</v>
      </c>
      <c r="BI445" s="41" t="str">
        <f t="shared" si="409"/>
        <v>0,0930953257839804-0,0105442497920854i</v>
      </c>
      <c r="BJ445" s="20">
        <f t="shared" si="405"/>
        <v>-20.566083376753561</v>
      </c>
      <c r="BK445" s="43">
        <f t="shared" si="410"/>
        <v>-6.4619496666900709</v>
      </c>
      <c r="BL445">
        <f t="shared" si="406"/>
        <v>-34.242801805726813</v>
      </c>
      <c r="BM445" s="43">
        <f t="shared" si="407"/>
        <v>-111.89977615526907</v>
      </c>
    </row>
    <row r="446" spans="14:65" x14ac:dyDescent="0.25">
      <c r="N446" s="9">
        <v>28</v>
      </c>
      <c r="O446" s="34">
        <f t="shared" si="408"/>
        <v>190546.07179632492</v>
      </c>
      <c r="P446" s="33" t="str">
        <f t="shared" si="360"/>
        <v>32,2315671197498</v>
      </c>
      <c r="Q446" s="4" t="str">
        <f t="shared" si="361"/>
        <v>1+446,527559908268i</v>
      </c>
      <c r="R446" s="4">
        <f t="shared" si="373"/>
        <v>446.52867965857678</v>
      </c>
      <c r="S446" s="4">
        <f t="shared" si="374"/>
        <v>1.5685568271133572</v>
      </c>
      <c r="T446" s="4" t="str">
        <f t="shared" si="362"/>
        <v>1+0,538756325393158i</v>
      </c>
      <c r="U446" s="4">
        <f t="shared" si="375"/>
        <v>1.1358954081037296</v>
      </c>
      <c r="V446" s="4">
        <f t="shared" si="376"/>
        <v>0.49416986828169912</v>
      </c>
      <c r="W446" t="str">
        <f t="shared" si="363"/>
        <v>1-3,17634114744265i</v>
      </c>
      <c r="X446" s="4">
        <f t="shared" si="377"/>
        <v>3.3300364990398066</v>
      </c>
      <c r="Y446" s="4">
        <f t="shared" si="378"/>
        <v>-1.2657923076634701</v>
      </c>
      <c r="Z446" t="str">
        <f t="shared" si="364"/>
        <v>0,249838729813831+4,11776720081639i</v>
      </c>
      <c r="AA446" s="4">
        <f t="shared" si="379"/>
        <v>4.1253395146380667</v>
      </c>
      <c r="AB446" s="4">
        <f t="shared" si="380"/>
        <v>1.5101972643358332</v>
      </c>
      <c r="AC446" s="47" t="str">
        <f t="shared" si="381"/>
        <v>-0,0502446243321435+0,0430805594229208i</v>
      </c>
      <c r="AD446" s="20">
        <f t="shared" si="382"/>
        <v>-23.584805909311605</v>
      </c>
      <c r="AE446" s="43">
        <f t="shared" si="383"/>
        <v>139.38967524716239</v>
      </c>
      <c r="AF446" t="str">
        <f t="shared" si="365"/>
        <v>77,9756878975879</v>
      </c>
      <c r="AG446" t="str">
        <f t="shared" si="366"/>
        <v>1+456,358299156556i</v>
      </c>
      <c r="AH446">
        <f t="shared" si="384"/>
        <v>456.35939478558413</v>
      </c>
      <c r="AI446">
        <f t="shared" si="385"/>
        <v>1.5686050696153697</v>
      </c>
      <c r="AJ446" t="str">
        <f t="shared" si="367"/>
        <v>1+0,538756325393158i</v>
      </c>
      <c r="AK446">
        <f t="shared" si="386"/>
        <v>1.1358954081037296</v>
      </c>
      <c r="AL446">
        <f t="shared" si="387"/>
        <v>0.49416986828169912</v>
      </c>
      <c r="AM446" t="str">
        <f t="shared" si="368"/>
        <v>1-1,34185796239268i</v>
      </c>
      <c r="AN446">
        <f t="shared" si="388"/>
        <v>1.6734941861974411</v>
      </c>
      <c r="AO446">
        <f t="shared" si="389"/>
        <v>-0.93035156886371706</v>
      </c>
      <c r="AP446" s="41" t="str">
        <f t="shared" si="390"/>
        <v>-0,136576269431226-0,294688573934655i</v>
      </c>
      <c r="AQ446">
        <f t="shared" si="391"/>
        <v>-9.767704578082073</v>
      </c>
      <c r="AR446" s="43">
        <f t="shared" si="392"/>
        <v>-114.86582075597393</v>
      </c>
      <c r="AS446" t="str">
        <f t="shared" si="369"/>
        <v>-0,0000166666666666667</v>
      </c>
      <c r="AT446" t="str">
        <f t="shared" si="370"/>
        <v>0,00819747679992651i</v>
      </c>
      <c r="AU446">
        <f t="shared" si="393"/>
        <v>8.1974767999265109E-3</v>
      </c>
      <c r="AV446">
        <f t="shared" si="394"/>
        <v>1.5707963267948966</v>
      </c>
      <c r="AW446" t="str">
        <f t="shared" si="371"/>
        <v>1+3,06802331454209i</v>
      </c>
      <c r="AX446">
        <f t="shared" si="395"/>
        <v>3.2268819406005278</v>
      </c>
      <c r="AY446">
        <f t="shared" si="396"/>
        <v>1.2557119661136127</v>
      </c>
      <c r="AZ446" t="str">
        <f t="shared" si="372"/>
        <v>1+446,952247546163i</v>
      </c>
      <c r="BA446">
        <f t="shared" si="397"/>
        <v>446.95336623250364</v>
      </c>
      <c r="BB446">
        <f t="shared" si="398"/>
        <v>1.5685589550468435</v>
      </c>
      <c r="BC446" s="41" t="str">
        <f t="shared" si="399"/>
        <v>-0,086670661395962+0,267940755788699i</v>
      </c>
      <c r="BD446">
        <f t="shared" si="400"/>
        <v>-11.007046211878176</v>
      </c>
      <c r="BE446" s="43">
        <f t="shared" si="401"/>
        <v>107.92481209925003</v>
      </c>
      <c r="BF446" s="41" t="str">
        <f t="shared" si="402"/>
        <v>-0,00718830282911884-0,0171964031963664i</v>
      </c>
      <c r="BG446" s="20">
        <f t="shared" si="403"/>
        <v>-34.591852121189774</v>
      </c>
      <c r="BH446" s="43">
        <f t="shared" si="404"/>
        <v>-112.68551265358754</v>
      </c>
      <c r="BI446" s="41" t="str">
        <f t="shared" si="409"/>
        <v>0,0907962348249428-0,0110534952454543i</v>
      </c>
      <c r="BJ446" s="20">
        <f t="shared" si="405"/>
        <v>-20.774750789960255</v>
      </c>
      <c r="BK446" s="43">
        <f t="shared" si="410"/>
        <v>-6.9410086567239002</v>
      </c>
      <c r="BL446">
        <f t="shared" si="406"/>
        <v>-34.591852121189774</v>
      </c>
      <c r="BM446" s="43">
        <f t="shared" si="407"/>
        <v>-112.68551265358754</v>
      </c>
    </row>
    <row r="447" spans="14:65" x14ac:dyDescent="0.25">
      <c r="N447" s="9">
        <v>29</v>
      </c>
      <c r="O447" s="34">
        <f t="shared" si="408"/>
        <v>194984.45997580473</v>
      </c>
      <c r="P447" s="33" t="str">
        <f t="shared" si="360"/>
        <v>32,2315671197498</v>
      </c>
      <c r="Q447" s="4" t="str">
        <f t="shared" si="361"/>
        <v>1+456,928522914352i</v>
      </c>
      <c r="R447" s="4">
        <f t="shared" si="373"/>
        <v>456.92961717609376</v>
      </c>
      <c r="S447" s="4">
        <f t="shared" si="374"/>
        <v>1.5686078041851073</v>
      </c>
      <c r="T447" s="4" t="str">
        <f t="shared" si="362"/>
        <v>1+0,551305572321744i</v>
      </c>
      <c r="U447" s="4">
        <f t="shared" si="375"/>
        <v>1.141900973847122</v>
      </c>
      <c r="V447" s="4">
        <f t="shared" si="376"/>
        <v>0.50384501708775564</v>
      </c>
      <c r="W447" t="str">
        <f t="shared" si="363"/>
        <v>1-3,25032763727105i</v>
      </c>
      <c r="X447" s="4">
        <f t="shared" si="377"/>
        <v>3.4006807773750252</v>
      </c>
      <c r="Y447" s="4">
        <f t="shared" si="378"/>
        <v>-1.2723257287958101</v>
      </c>
      <c r="Z447" t="str">
        <f t="shared" si="364"/>
        <v>0,214484718345952+4,21368232043892i</v>
      </c>
      <c r="AA447" s="4">
        <f t="shared" si="379"/>
        <v>4.2191376360559119</v>
      </c>
      <c r="AB447" s="4">
        <f t="shared" si="380"/>
        <v>1.5199382541010815</v>
      </c>
      <c r="AC447" s="47" t="str">
        <f t="shared" si="381"/>
        <v>-0,0490049041132321+0,042586334101412i</v>
      </c>
      <c r="AD447" s="20">
        <f t="shared" si="382"/>
        <v>-23.751945410259957</v>
      </c>
      <c r="AE447" s="43">
        <f t="shared" si="383"/>
        <v>139.00864461035371</v>
      </c>
      <c r="AF447" t="str">
        <f t="shared" si="365"/>
        <v>77,9756878975879</v>
      </c>
      <c r="AG447" t="str">
        <f t="shared" si="366"/>
        <v>1+466,988249496065i</v>
      </c>
      <c r="AH447">
        <f t="shared" si="384"/>
        <v>466.98932018558958</v>
      </c>
      <c r="AI447">
        <f t="shared" si="385"/>
        <v>1.5686549485641201</v>
      </c>
      <c r="AJ447" t="str">
        <f t="shared" si="367"/>
        <v>1+0,551305572321744i</v>
      </c>
      <c r="AK447">
        <f t="shared" si="386"/>
        <v>1.141900973847122</v>
      </c>
      <c r="AL447">
        <f t="shared" si="387"/>
        <v>0.50384501708775564</v>
      </c>
      <c r="AM447" t="str">
        <f t="shared" si="368"/>
        <v>1-1,37311384955255i</v>
      </c>
      <c r="AN447">
        <f t="shared" si="388"/>
        <v>1.6986587779283462</v>
      </c>
      <c r="AO447">
        <f t="shared" si="389"/>
        <v>-0.94134694842007438</v>
      </c>
      <c r="AP447" s="41" t="str">
        <f t="shared" si="390"/>
        <v>-0,136593150089934-0,293669683352291i</v>
      </c>
      <c r="AQ447">
        <f t="shared" si="391"/>
        <v>-9.7922628553775954</v>
      </c>
      <c r="AR447" s="43">
        <f t="shared" si="392"/>
        <v>-114.9443222591995</v>
      </c>
      <c r="AS447" t="str">
        <f t="shared" si="369"/>
        <v>-0,0000166666666666667</v>
      </c>
      <c r="AT447" t="str">
        <f t="shared" si="370"/>
        <v>0,00838842056374886i</v>
      </c>
      <c r="AU447">
        <f t="shared" si="393"/>
        <v>8.3884205637488607E-3</v>
      </c>
      <c r="AV447">
        <f t="shared" si="394"/>
        <v>1.5707963267948966</v>
      </c>
      <c r="AW447" t="str">
        <f t="shared" si="371"/>
        <v>1+3,13948675792487i</v>
      </c>
      <c r="AX447">
        <f t="shared" si="395"/>
        <v>3.2949016833868674</v>
      </c>
      <c r="AY447">
        <f t="shared" si="396"/>
        <v>1.2624333959844263</v>
      </c>
      <c r="AZ447" t="str">
        <f t="shared" si="372"/>
        <v>1+457,363102798119i</v>
      </c>
      <c r="BA447">
        <f t="shared" si="397"/>
        <v>457.36419602011131</v>
      </c>
      <c r="BB447">
        <f t="shared" si="398"/>
        <v>1.5686098836813827</v>
      </c>
      <c r="BC447" s="41" t="str">
        <f t="shared" si="399"/>
        <v>-0,0831291506688597+0,262969733609754i</v>
      </c>
      <c r="BD447">
        <f t="shared" si="400"/>
        <v>-11.188234864379172</v>
      </c>
      <c r="BE447" s="43">
        <f t="shared" si="401"/>
        <v>107.54262053117473</v>
      </c>
      <c r="BF447" s="41" t="str">
        <f t="shared" si="402"/>
        <v>-0,0071251808765224-0,0164269723641789i</v>
      </c>
      <c r="BG447" s="20">
        <f t="shared" si="403"/>
        <v>-34.940180274639111</v>
      </c>
      <c r="BH447" s="43">
        <f t="shared" si="404"/>
        <v>-113.44873485847147</v>
      </c>
      <c r="BI447" s="41" t="str">
        <f t="shared" si="409"/>
        <v>0,0885811109545731-0,0115073529377982i</v>
      </c>
      <c r="BJ447" s="20">
        <f t="shared" si="405"/>
        <v>-20.980497719756762</v>
      </c>
      <c r="BK447" s="43">
        <f t="shared" si="410"/>
        <v>-7.401701728024757</v>
      </c>
      <c r="BL447">
        <f t="shared" si="406"/>
        <v>-34.940180274639111</v>
      </c>
      <c r="BM447" s="43">
        <f t="shared" si="407"/>
        <v>-113.44873485847147</v>
      </c>
    </row>
    <row r="448" spans="14:65" x14ac:dyDescent="0.25">
      <c r="N448" s="9">
        <v>30</v>
      </c>
      <c r="O448" s="34">
        <f t="shared" si="408"/>
        <v>199526.23149688813</v>
      </c>
      <c r="P448" s="33" t="str">
        <f t="shared" si="360"/>
        <v>32,2315671197498</v>
      </c>
      <c r="Q448" s="4" t="str">
        <f t="shared" si="361"/>
        <v>1+467,571755471453i</v>
      </c>
      <c r="R448" s="4">
        <f t="shared" si="373"/>
        <v>467.57282482481401</v>
      </c>
      <c r="S448" s="4">
        <f t="shared" si="374"/>
        <v>1.5686576208880276</v>
      </c>
      <c r="T448" s="4" t="str">
        <f t="shared" si="362"/>
        <v>1+0,564147128762173i</v>
      </c>
      <c r="U448" s="4">
        <f t="shared" si="375"/>
        <v>1.1481559053066808</v>
      </c>
      <c r="V448" s="4">
        <f t="shared" si="376"/>
        <v>0.51363981098439826</v>
      </c>
      <c r="W448" t="str">
        <f t="shared" si="363"/>
        <v>1-3,32603749383593i</v>
      </c>
      <c r="X448" s="4">
        <f t="shared" si="377"/>
        <v>3.4731146555221</v>
      </c>
      <c r="Y448" s="4">
        <f t="shared" si="378"/>
        <v>-1.2787359115361876</v>
      </c>
      <c r="Z448" t="str">
        <f t="shared" si="364"/>
        <v>0,1774645236498+4,31183159020246i</v>
      </c>
      <c r="AA448" s="4">
        <f t="shared" si="379"/>
        <v>4.3154820494844062</v>
      </c>
      <c r="AB448" s="4">
        <f t="shared" si="380"/>
        <v>1.52966196972052</v>
      </c>
      <c r="AC448" s="47" t="str">
        <f t="shared" si="381"/>
        <v>-0,0478115448786418+0,0420884300282411i</v>
      </c>
      <c r="AD448" s="20">
        <f t="shared" si="382"/>
        <v>-23.917543409457704</v>
      </c>
      <c r="AE448" s="43">
        <f t="shared" si="383"/>
        <v>138.64258639189478</v>
      </c>
      <c r="AF448" t="str">
        <f t="shared" si="365"/>
        <v>77,9756878975879</v>
      </c>
      <c r="AG448" t="str">
        <f t="shared" si="366"/>
        <v>1+477,86580318678i</v>
      </c>
      <c r="AH448">
        <f t="shared" si="384"/>
        <v>477.86684950448944</v>
      </c>
      <c r="AI448">
        <f t="shared" si="385"/>
        <v>1.5687036921396771</v>
      </c>
      <c r="AJ448" t="str">
        <f t="shared" si="367"/>
        <v>1+0,564147128762173i</v>
      </c>
      <c r="AK448">
        <f t="shared" si="386"/>
        <v>1.1481559053066808</v>
      </c>
      <c r="AL448">
        <f t="shared" si="387"/>
        <v>0.51363981098439826</v>
      </c>
      <c r="AM448" t="str">
        <f t="shared" si="368"/>
        <v>1-1,40509777985077i</v>
      </c>
      <c r="AN448">
        <f t="shared" si="388"/>
        <v>1.7246158328571504</v>
      </c>
      <c r="AO448">
        <f t="shared" si="389"/>
        <v>-0.95226491955964032</v>
      </c>
      <c r="AP448" s="41" t="str">
        <f t="shared" si="390"/>
        <v>-0,136609271000657-0,292806497068518i</v>
      </c>
      <c r="AQ448">
        <f t="shared" si="391"/>
        <v>-9.8130891261018416</v>
      </c>
      <c r="AR448" s="43">
        <f t="shared" si="392"/>
        <v>-115.01146837602199</v>
      </c>
      <c r="AS448" t="str">
        <f t="shared" si="369"/>
        <v>-0,0000166666666666667</v>
      </c>
      <c r="AT448" t="str">
        <f t="shared" si="370"/>
        <v>0,00858381197918798i</v>
      </c>
      <c r="AU448">
        <f t="shared" si="393"/>
        <v>8.5838119791879792E-3</v>
      </c>
      <c r="AV448">
        <f t="shared" si="394"/>
        <v>1.5707963267948966</v>
      </c>
      <c r="AW448" t="str">
        <f t="shared" si="371"/>
        <v>1+3,21261479874275i</v>
      </c>
      <c r="AX448">
        <f t="shared" si="395"/>
        <v>3.3646535995702322</v>
      </c>
      <c r="AY448">
        <f t="shared" si="396"/>
        <v>1.269029754756031</v>
      </c>
      <c r="AZ448" t="str">
        <f t="shared" si="372"/>
        <v>1+468,016458021098i</v>
      </c>
      <c r="BA448">
        <f t="shared" si="397"/>
        <v>468.01752635837715</v>
      </c>
      <c r="BB448">
        <f t="shared" si="398"/>
        <v>1.5686596530496266</v>
      </c>
      <c r="BC448" s="41" t="str">
        <f t="shared" si="399"/>
        <v>-0,0797182113247375+0,258045544729297i</v>
      </c>
      <c r="BD448">
        <f t="shared" si="400"/>
        <v>-11.370193775482115</v>
      </c>
      <c r="BE448" s="43">
        <f t="shared" si="401"/>
        <v>107.16752858815714</v>
      </c>
      <c r="BF448" s="41" t="str">
        <f t="shared" si="402"/>
        <v>-0,00704928101504064-0,0156927705018761i</v>
      </c>
      <c r="BG448" s="20">
        <f t="shared" si="403"/>
        <v>-35.287737184939814</v>
      </c>
      <c r="BH448" s="43">
        <f t="shared" si="404"/>
        <v>-114.18988501994808</v>
      </c>
      <c r="BI448" s="41" t="str">
        <f t="shared" si="409"/>
        <v>0,0864476587708718-0,0119094035398724i</v>
      </c>
      <c r="BJ448" s="20">
        <f t="shared" si="405"/>
        <v>-21.183282901583951</v>
      </c>
      <c r="BK448" s="43">
        <f t="shared" si="410"/>
        <v>-7.8439397878648167</v>
      </c>
      <c r="BL448">
        <f t="shared" si="406"/>
        <v>-35.287737184939814</v>
      </c>
      <c r="BM448" s="43">
        <f t="shared" si="407"/>
        <v>-114.18988501994808</v>
      </c>
    </row>
    <row r="449" spans="14:65" x14ac:dyDescent="0.25">
      <c r="N449" s="9">
        <v>31</v>
      </c>
      <c r="O449" s="34">
        <f t="shared" si="408"/>
        <v>204173.79446695308</v>
      </c>
      <c r="P449" s="33" t="str">
        <f t="shared" si="360"/>
        <v>32,2315671197498</v>
      </c>
      <c r="Q449" s="4" t="str">
        <f t="shared" si="361"/>
        <v>1+478,462900762347i</v>
      </c>
      <c r="R449" s="4">
        <f t="shared" si="373"/>
        <v>478.46394577430749</v>
      </c>
      <c r="S449" s="4">
        <f t="shared" si="374"/>
        <v>1.5687063036346043</v>
      </c>
      <c r="T449" s="4" t="str">
        <f t="shared" si="362"/>
        <v>1+0,577287803477638i</v>
      </c>
      <c r="U449" s="4">
        <f t="shared" si="375"/>
        <v>1.1546693067904923</v>
      </c>
      <c r="V449" s="4">
        <f t="shared" si="376"/>
        <v>0.52355192504710768</v>
      </c>
      <c r="W449" t="str">
        <f t="shared" si="363"/>
        <v>1-3,40351085950534i</v>
      </c>
      <c r="X449" s="4">
        <f t="shared" si="377"/>
        <v>3.5473773651489036</v>
      </c>
      <c r="Y449" s="4">
        <f t="shared" si="378"/>
        <v>-1.2850241466930132</v>
      </c>
      <c r="Z449" t="str">
        <f t="shared" si="364"/>
        <v>0,138699620929065+4,41226705014894i</v>
      </c>
      <c r="AA449" s="4">
        <f t="shared" si="379"/>
        <v>4.4144465232547434</v>
      </c>
      <c r="AB449" s="4">
        <f t="shared" si="380"/>
        <v>1.5393716735164624</v>
      </c>
      <c r="AC449" s="47" t="str">
        <f t="shared" si="381"/>
        <v>-0,046662829623003+0,0415880613877054i</v>
      </c>
      <c r="AD449" s="20">
        <f t="shared" si="382"/>
        <v>-24.081580873646608</v>
      </c>
      <c r="AE449" s="43">
        <f t="shared" si="383"/>
        <v>138.29110499492478</v>
      </c>
      <c r="AF449" t="str">
        <f t="shared" si="365"/>
        <v>77,9756878975879</v>
      </c>
      <c r="AG449" t="str">
        <f t="shared" si="366"/>
        <v>1+488,996727651645i</v>
      </c>
      <c r="AH449">
        <f t="shared" si="384"/>
        <v>488.99775015230603</v>
      </c>
      <c r="AI449">
        <f t="shared" si="385"/>
        <v>1.5687513261856025</v>
      </c>
      <c r="AJ449" t="str">
        <f t="shared" si="367"/>
        <v>1+0,577287803477638i</v>
      </c>
      <c r="AK449">
        <f t="shared" si="386"/>
        <v>1.1546693067904923</v>
      </c>
      <c r="AL449">
        <f t="shared" si="387"/>
        <v>0.52355192504710768</v>
      </c>
      <c r="AM449" t="str">
        <f t="shared" si="368"/>
        <v>1-1,43782671159054i</v>
      </c>
      <c r="AN449">
        <f t="shared" si="388"/>
        <v>1.7513839249471448</v>
      </c>
      <c r="AO449">
        <f t="shared" si="389"/>
        <v>-0.96310085980052873</v>
      </c>
      <c r="AP449" s="41" t="str">
        <f t="shared" si="390"/>
        <v>-0,13662466635709-0,29209855762778i</v>
      </c>
      <c r="AQ449">
        <f t="shared" si="391"/>
        <v>-9.8301733068362154</v>
      </c>
      <c r="AR449" s="43">
        <f t="shared" si="392"/>
        <v>-115.06712894682798</v>
      </c>
      <c r="AS449" t="str">
        <f t="shared" si="369"/>
        <v>-0,0000166666666666667</v>
      </c>
      <c r="AT449" t="str">
        <f t="shared" si="370"/>
        <v>0,00878375464535865i</v>
      </c>
      <c r="AU449">
        <f t="shared" si="393"/>
        <v>8.7837546453586497E-3</v>
      </c>
      <c r="AV449">
        <f t="shared" si="394"/>
        <v>1.5707963267948966</v>
      </c>
      <c r="AW449" t="str">
        <f t="shared" si="371"/>
        <v>1+3,28744621045089i</v>
      </c>
      <c r="AX449">
        <f t="shared" si="395"/>
        <v>3.436175575637531</v>
      </c>
      <c r="AY449">
        <f t="shared" si="396"/>
        <v>1.2755022429224905</v>
      </c>
      <c r="AZ449" t="str">
        <f t="shared" si="372"/>
        <v>1+478,917961765048i</v>
      </c>
      <c r="BA449">
        <f t="shared" si="397"/>
        <v>478.91900578405534</v>
      </c>
      <c r="BB449">
        <f t="shared" si="398"/>
        <v>1.5687082895389661</v>
      </c>
      <c r="BC449" s="41" t="str">
        <f t="shared" si="399"/>
        <v>-0,0764341729458416+0,253170674391572i</v>
      </c>
      <c r="BD449">
        <f t="shared" si="400"/>
        <v>-11.552894417864017</v>
      </c>
      <c r="BE449" s="43">
        <f t="shared" si="401"/>
        <v>106.79946899884007</v>
      </c>
      <c r="BF449" s="41" t="str">
        <f t="shared" si="402"/>
        <v>-0,00696224275861652-0,0149924091212648i</v>
      </c>
      <c r="BG449" s="20">
        <f t="shared" si="403"/>
        <v>-35.63447529151064</v>
      </c>
      <c r="BH449" s="43">
        <f t="shared" si="404"/>
        <v>-114.90942600623518</v>
      </c>
      <c r="BI449" s="41" t="str">
        <f t="shared" si="409"/>
        <v>0,0843935822004362-0,0122630472491954i</v>
      </c>
      <c r="BJ449" s="20">
        <f t="shared" si="405"/>
        <v>-21.383067724700236</v>
      </c>
      <c r="BK449" s="43">
        <f t="shared" si="410"/>
        <v>-8.2676599479879105</v>
      </c>
      <c r="BL449">
        <f t="shared" si="406"/>
        <v>-35.63447529151064</v>
      </c>
      <c r="BM449" s="43">
        <f t="shared" si="407"/>
        <v>-114.90942600623518</v>
      </c>
    </row>
    <row r="450" spans="14:65" x14ac:dyDescent="0.25">
      <c r="N450" s="9">
        <v>32</v>
      </c>
      <c r="O450" s="34">
        <f t="shared" si="408"/>
        <v>208929.61308540447</v>
      </c>
      <c r="P450" s="33" t="str">
        <f t="shared" si="360"/>
        <v>32,2315671197498</v>
      </c>
      <c r="Q450" s="4" t="str">
        <f t="shared" si="361"/>
        <v>1+489,607733416434i</v>
      </c>
      <c r="R450" s="4">
        <f t="shared" si="373"/>
        <v>489.60875464106829</v>
      </c>
      <c r="S450" s="4">
        <f t="shared" si="374"/>
        <v>1.5687538782361501</v>
      </c>
      <c r="T450" s="4" t="str">
        <f t="shared" si="362"/>
        <v>1+0,590734563827819i</v>
      </c>
      <c r="U450" s="4">
        <f t="shared" si="375"/>
        <v>1.1614505262389971</v>
      </c>
      <c r="V450" s="4">
        <f t="shared" si="376"/>
        <v>0.53357882324070871</v>
      </c>
      <c r="W450" t="str">
        <f t="shared" si="363"/>
        <v>1-3,48278881168328i</v>
      </c>
      <c r="X450" s="4">
        <f t="shared" si="377"/>
        <v>3.6235090598460262</v>
      </c>
      <c r="Y450" s="4">
        <f t="shared" si="378"/>
        <v>-1.291191778432379</v>
      </c>
      <c r="Z450" t="str">
        <f t="shared" si="364"/>
        <v>0,098107784627751+4,51504195248871i</v>
      </c>
      <c r="AA450" s="4">
        <f t="shared" si="379"/>
        <v>4.5161077234868552</v>
      </c>
      <c r="AB450" s="4">
        <f t="shared" si="380"/>
        <v>1.5490706486322272</v>
      </c>
      <c r="AC450" s="47" t="str">
        <f t="shared" si="381"/>
        <v>-0,0455570749911517+0,0410863558030447i</v>
      </c>
      <c r="AD450" s="20">
        <f t="shared" si="382"/>
        <v>-24.244039582743923</v>
      </c>
      <c r="AE450" s="43">
        <f t="shared" si="383"/>
        <v>137.95378851115257</v>
      </c>
      <c r="AF450" t="str">
        <f t="shared" si="365"/>
        <v>77,9756878975879</v>
      </c>
      <c r="AG450" t="str">
        <f t="shared" si="366"/>
        <v>1+500,386924654152i</v>
      </c>
      <c r="AH450">
        <f t="shared" si="384"/>
        <v>500.38792387990344</v>
      </c>
      <c r="AI450">
        <f t="shared" si="385"/>
        <v>1.568797875957233</v>
      </c>
      <c r="AJ450" t="str">
        <f t="shared" si="367"/>
        <v>1+0,590734563827819i</v>
      </c>
      <c r="AK450">
        <f t="shared" si="386"/>
        <v>1.1614505262389971</v>
      </c>
      <c r="AL450">
        <f t="shared" si="387"/>
        <v>0.53357882324070871</v>
      </c>
      <c r="AM450" t="str">
        <f t="shared" si="368"/>
        <v>1-1,47131799808469i</v>
      </c>
      <c r="AN450">
        <f t="shared" si="388"/>
        <v>1.7789819143228915</v>
      </c>
      <c r="AO450">
        <f t="shared" si="389"/>
        <v>-0.97385033599047199</v>
      </c>
      <c r="AP450" s="41" t="str">
        <f t="shared" si="390"/>
        <v>-0,136639368814008-0,291545489873952i</v>
      </c>
      <c r="AQ450">
        <f t="shared" si="391"/>
        <v>-9.8435071459380818</v>
      </c>
      <c r="AR450" s="43">
        <f t="shared" si="392"/>
        <v>-115.11119672183911</v>
      </c>
      <c r="AS450" t="str">
        <f t="shared" si="369"/>
        <v>-0,0000166666666666667</v>
      </c>
      <c r="AT450" t="str">
        <f t="shared" si="370"/>
        <v>0,00898835457450905i</v>
      </c>
      <c r="AU450">
        <f t="shared" si="393"/>
        <v>8.9883545745090502E-3</v>
      </c>
      <c r="AV450">
        <f t="shared" si="394"/>
        <v>1.5707963267948966</v>
      </c>
      <c r="AW450" t="str">
        <f t="shared" si="371"/>
        <v>1+3,36402066965434i</v>
      </c>
      <c r="AX450">
        <f t="shared" si="395"/>
        <v>3.5095063849296002</v>
      </c>
      <c r="AY450">
        <f t="shared" si="396"/>
        <v>1.2818521222702719</v>
      </c>
      <c r="AZ450" t="str">
        <f t="shared" si="372"/>
        <v>1+490,073394151559i</v>
      </c>
      <c r="BA450">
        <f t="shared" si="397"/>
        <v>490.07441440584245</v>
      </c>
      <c r="BB450">
        <f t="shared" si="398"/>
        <v>1.568755818936191</v>
      </c>
      <c r="BC450" s="41" t="str">
        <f t="shared" si="399"/>
        <v>-0,0732733740264912+0,248347395894885i</v>
      </c>
      <c r="BD450">
        <f t="shared" si="400"/>
        <v>-11.736309076708464</v>
      </c>
      <c r="BE450" s="43">
        <f t="shared" si="401"/>
        <v>106.43837094565873</v>
      </c>
      <c r="BF450" s="41" t="str">
        <f t="shared" si="402"/>
        <v>-0,00686556887511728-0,0143245168547825i</v>
      </c>
      <c r="BG450" s="20">
        <f t="shared" si="403"/>
        <v>-35.980348659452389</v>
      </c>
      <c r="BH450" s="43">
        <f t="shared" si="404"/>
        <v>-115.60784054318871</v>
      </c>
      <c r="BI450" s="41" t="str">
        <f t="shared" si="409"/>
        <v>0,082416590772947-0,012571509696409i</v>
      </c>
      <c r="BJ450" s="20">
        <f t="shared" si="405"/>
        <v>-21.579816222646549</v>
      </c>
      <c r="BK450" s="43">
        <f t="shared" si="410"/>
        <v>-8.672825776180396</v>
      </c>
      <c r="BL450">
        <f t="shared" si="406"/>
        <v>-35.980348659452389</v>
      </c>
      <c r="BM450" s="43">
        <f t="shared" si="407"/>
        <v>-115.60784054318871</v>
      </c>
    </row>
    <row r="451" spans="14:65" x14ac:dyDescent="0.25">
      <c r="N451" s="9">
        <v>33</v>
      </c>
      <c r="O451" s="34">
        <f t="shared" si="408"/>
        <v>213796.20895022334</v>
      </c>
      <c r="P451" s="33" t="str">
        <f t="shared" si="360"/>
        <v>32,2315671197498</v>
      </c>
      <c r="Q451" s="4" t="str">
        <f t="shared" si="361"/>
        <v>1+501,0121625715i</v>
      </c>
      <c r="R451" s="4">
        <f t="shared" si="373"/>
        <v>501.01316055027058</v>
      </c>
      <c r="S451" s="4">
        <f t="shared" si="374"/>
        <v>1.5688003699164865</v>
      </c>
      <c r="T451" s="4" t="str">
        <f t="shared" si="362"/>
        <v>1+0,604494539463034i</v>
      </c>
      <c r="U451" s="4">
        <f t="shared" si="375"/>
        <v>1.1685091562502306</v>
      </c>
      <c r="V451" s="4">
        <f t="shared" si="376"/>
        <v>0.54371775665220212</v>
      </c>
      <c r="W451" t="str">
        <f t="shared" si="363"/>
        <v>1-3,56391338458931i</v>
      </c>
      <c r="X451" s="4">
        <f t="shared" si="377"/>
        <v>3.7015508388856189</v>
      </c>
      <c r="Y451" s="4">
        <f t="shared" si="378"/>
        <v>-1.2972401992752545</v>
      </c>
      <c r="Z451" t="str">
        <f t="shared" si="364"/>
        <v>0,055602914018851+4,6202107898353i</v>
      </c>
      <c r="AA451" s="4">
        <f t="shared" si="379"/>
        <v>4.6205453602965436</v>
      </c>
      <c r="AB451" s="4">
        <f t="shared" si="380"/>
        <v>1.5587621940729086</v>
      </c>
      <c r="AC451" s="47" t="str">
        <f t="shared" si="381"/>
        <v>-0,0444926324576292+0,040584358499255i</v>
      </c>
      <c r="AD451" s="20">
        <f t="shared" si="382"/>
        <v>-24.404902240782004</v>
      </c>
      <c r="AE451" s="43">
        <f t="shared" si="383"/>
        <v>137.63020918960345</v>
      </c>
      <c r="AF451" t="str">
        <f t="shared" si="365"/>
        <v>77,9756878975879</v>
      </c>
      <c r="AG451" t="str">
        <f t="shared" si="366"/>
        <v>1+512,04243342751i</v>
      </c>
      <c r="AH451">
        <f t="shared" si="384"/>
        <v>512.04340990815024</v>
      </c>
      <c r="AI451">
        <f t="shared" si="385"/>
        <v>1.568843366135066</v>
      </c>
      <c r="AJ451" t="str">
        <f t="shared" si="367"/>
        <v>1+0,604494539463034i</v>
      </c>
      <c r="AK451">
        <f t="shared" si="386"/>
        <v>1.1685091562502306</v>
      </c>
      <c r="AL451">
        <f t="shared" si="387"/>
        <v>0.54371775665220212</v>
      </c>
      <c r="AM451" t="str">
        <f t="shared" si="368"/>
        <v>1-1,50558939685661i</v>
      </c>
      <c r="AN451">
        <f t="shared" si="388"/>
        <v>1.8074289562599828</v>
      </c>
      <c r="AO451">
        <f t="shared" si="389"/>
        <v>-0.98450911075561243</v>
      </c>
      <c r="AP451" s="41" t="str">
        <f t="shared" si="390"/>
        <v>-0,136653409556528-0,291147000752393i</v>
      </c>
      <c r="AQ451">
        <f t="shared" si="391"/>
        <v>-9.8530842158222107</v>
      </c>
      <c r="AR451" s="43">
        <f t="shared" si="392"/>
        <v>-115.14358783261865</v>
      </c>
      <c r="AS451" t="str">
        <f t="shared" si="369"/>
        <v>-0,0000166666666666667</v>
      </c>
      <c r="AT451" t="str">
        <f t="shared" si="370"/>
        <v>0,00919772024822975i</v>
      </c>
      <c r="AU451">
        <f t="shared" si="393"/>
        <v>9.1977202482297505E-3</v>
      </c>
      <c r="AV451">
        <f t="shared" si="394"/>
        <v>1.5707963267948966</v>
      </c>
      <c r="AW451" t="str">
        <f t="shared" si="371"/>
        <v>1+3,44237877714489i</v>
      </c>
      <c r="AX451">
        <f t="shared" si="395"/>
        <v>3.5846857108172747</v>
      </c>
      <c r="AY451">
        <f t="shared" si="396"/>
        <v>1.2880807105597096</v>
      </c>
      <c r="AZ451" t="str">
        <f t="shared" si="372"/>
        <v>1+501,488669938533i</v>
      </c>
      <c r="BA451">
        <f t="shared" si="397"/>
        <v>501.48966696904023</v>
      </c>
      <c r="BB451">
        <f t="shared" si="398"/>
        <v>1.5688022664411569</v>
      </c>
      <c r="BC451" s="41" t="str">
        <f t="shared" si="399"/>
        <v>-0,0702321711547225+0,243577778681414i</v>
      </c>
      <c r="BD451">
        <f t="shared" si="400"/>
        <v>-11.920410846701294</v>
      </c>
      <c r="BE451" s="43">
        <f t="shared" si="401"/>
        <v>106.08416037035276</v>
      </c>
      <c r="BF451" s="41" t="str">
        <f t="shared" si="402"/>
        <v>-0,00676063371457032-0,0136877441940422i</v>
      </c>
      <c r="BG451" s="20">
        <f t="shared" si="403"/>
        <v>-36.325313087483295</v>
      </c>
      <c r="BH451" s="43">
        <f t="shared" si="404"/>
        <v>-116.28563044004375</v>
      </c>
      <c r="BI451" s="41" t="str">
        <f t="shared" si="409"/>
        <v>0,0805144053618743-0,0128378479609944i</v>
      </c>
      <c r="BJ451" s="20">
        <f t="shared" si="405"/>
        <v>-21.773495062523509</v>
      </c>
      <c r="BK451" s="43">
        <f t="shared" si="410"/>
        <v>-9.0594274622658784</v>
      </c>
      <c r="BL451">
        <f t="shared" si="406"/>
        <v>-36.325313087483295</v>
      </c>
      <c r="BM451" s="43">
        <f t="shared" si="407"/>
        <v>-116.28563044004375</v>
      </c>
    </row>
    <row r="452" spans="14:65" x14ac:dyDescent="0.25">
      <c r="N452" s="9">
        <v>34</v>
      </c>
      <c r="O452" s="34">
        <f t="shared" si="408"/>
        <v>218776.16239495538</v>
      </c>
      <c r="P452" s="33" t="str">
        <f t="shared" si="360"/>
        <v>32,2315671197498</v>
      </c>
      <c r="Q452" s="4" t="str">
        <f t="shared" si="361"/>
        <v>1+512,682235006842i</v>
      </c>
      <c r="R452" s="4">
        <f t="shared" si="373"/>
        <v>512.68321026888611</v>
      </c>
      <c r="S452" s="4">
        <f t="shared" si="374"/>
        <v>1.5688458033253136</v>
      </c>
      <c r="T452" s="4" t="str">
        <f t="shared" si="362"/>
        <v>1+0,618575026104505i</v>
      </c>
      <c r="U452" s="4">
        <f t="shared" si="375"/>
        <v>1.1758550348236763</v>
      </c>
      <c r="V452" s="4">
        <f t="shared" si="376"/>
        <v>0.55396576248096396</v>
      </c>
      <c r="W452" t="str">
        <f t="shared" si="363"/>
        <v>1-3,64692759154583i</v>
      </c>
      <c r="X452" s="4">
        <f t="shared" si="377"/>
        <v>3.7815447713835506</v>
      </c>
      <c r="Y452" s="4">
        <f t="shared" si="378"/>
        <v>-1.3031708453073616</v>
      </c>
      <c r="Z452" t="str">
        <f t="shared" si="364"/>
        <v>0,01109485057306+4,7278293240984i</v>
      </c>
      <c r="AA452" s="4">
        <f t="shared" si="379"/>
        <v>4.72784234228617</v>
      </c>
      <c r="AB452" s="4">
        <f t="shared" si="380"/>
        <v>1.5684496197871101</v>
      </c>
      <c r="AC452" s="47" t="str">
        <f t="shared" si="381"/>
        <v>-0,0434678892852684+0,0400830363334022i</v>
      </c>
      <c r="AD452" s="20">
        <f t="shared" si="382"/>
        <v>-24.564152591256057</v>
      </c>
      <c r="AE452" s="43">
        <f t="shared" si="383"/>
        <v>137.3199239342465</v>
      </c>
      <c r="AF452" t="str">
        <f t="shared" si="365"/>
        <v>77,9756878975879</v>
      </c>
      <c r="AG452" t="str">
        <f t="shared" si="366"/>
        <v>1+523,969433876756i</v>
      </c>
      <c r="AH452">
        <f t="shared" si="384"/>
        <v>523.97038813002416</v>
      </c>
      <c r="AI452">
        <f t="shared" si="385"/>
        <v>1.5688878208378425</v>
      </c>
      <c r="AJ452" t="str">
        <f t="shared" si="367"/>
        <v>1+0,618575026104505i</v>
      </c>
      <c r="AK452">
        <f t="shared" si="386"/>
        <v>1.1758550348236763</v>
      </c>
      <c r="AL452">
        <f t="shared" si="387"/>
        <v>0.55396576248096396</v>
      </c>
      <c r="AM452" t="str">
        <f t="shared" si="368"/>
        <v>1-1,54065907905557i</v>
      </c>
      <c r="AN452">
        <f t="shared" si="388"/>
        <v>1.8367445107788827</v>
      </c>
      <c r="AO452">
        <f t="shared" si="389"/>
        <v>-0.99507314795559709</v>
      </c>
      <c r="AP452" s="41" t="str">
        <f t="shared" si="390"/>
        <v>-0,136666818366247-0,29090287915547i</v>
      </c>
      <c r="AQ452">
        <f t="shared" si="391"/>
        <v>-9.8588999065448117</v>
      </c>
      <c r="AR452" s="43">
        <f t="shared" si="392"/>
        <v>-115.16424216323216</v>
      </c>
      <c r="AS452" t="str">
        <f t="shared" si="369"/>
        <v>-0,0000166666666666667</v>
      </c>
      <c r="AT452" t="str">
        <f t="shared" si="370"/>
        <v>0,0094119626749723i</v>
      </c>
      <c r="AU452">
        <f t="shared" si="393"/>
        <v>9.4119626749722997E-3</v>
      </c>
      <c r="AV452">
        <f t="shared" si="394"/>
        <v>1.5707963267948966</v>
      </c>
      <c r="AW452" t="str">
        <f t="shared" si="371"/>
        <v>1+3,52256207942836i</v>
      </c>
      <c r="AX452">
        <f t="shared" si="395"/>
        <v>3.6617541702613861</v>
      </c>
      <c r="AY452">
        <f t="shared" si="396"/>
        <v>1.2941893764152193</v>
      </c>
      <c r="AZ452" t="str">
        <f t="shared" si="372"/>
        <v>1+513,169841656297i</v>
      </c>
      <c r="BA452">
        <f t="shared" si="397"/>
        <v>513.17081599166261</v>
      </c>
      <c r="BB452">
        <f t="shared" si="398"/>
        <v>1.5688476566801441</v>
      </c>
      <c r="BC452" s="41" t="str">
        <f t="shared" si="399"/>
        <v>-0,0673069473699425+0,238863696573466i</v>
      </c>
      <c r="BD452">
        <f t="shared" si="400"/>
        <v>-12.105173627084163</v>
      </c>
      <c r="BE452" s="43">
        <f t="shared" si="401"/>
        <v>105.73676026750151</v>
      </c>
      <c r="BF452" s="41" t="str">
        <f t="shared" si="402"/>
        <v>-0,00664869129207895-0,0130807675338452i</v>
      </c>
      <c r="BG452" s="20">
        <f t="shared" si="403"/>
        <v>-36.669326218340203</v>
      </c>
      <c r="BH452" s="43">
        <f t="shared" si="404"/>
        <v>-116.9433157982519</v>
      </c>
      <c r="BI452" s="41" t="str">
        <f t="shared" si="409"/>
        <v>0,0786847634099343-0,0130649566568143i</v>
      </c>
      <c r="BJ452" s="20">
        <f t="shared" si="405"/>
        <v>-21.964073533628969</v>
      </c>
      <c r="BK452" s="43">
        <f t="shared" si="410"/>
        <v>-9.4274818957306952</v>
      </c>
      <c r="BL452">
        <f t="shared" si="406"/>
        <v>-36.669326218340203</v>
      </c>
      <c r="BM452" s="43">
        <f t="shared" si="407"/>
        <v>-116.9433157982519</v>
      </c>
    </row>
    <row r="453" spans="14:65" x14ac:dyDescent="0.25">
      <c r="N453" s="9">
        <v>35</v>
      </c>
      <c r="O453" s="34">
        <f t="shared" si="408"/>
        <v>223872.11385683404</v>
      </c>
      <c r="P453" s="33" t="str">
        <f t="shared" si="360"/>
        <v>32,2315671197498</v>
      </c>
      <c r="Q453" s="4" t="str">
        <f t="shared" si="361"/>
        <v>1+524,624138349337i</v>
      </c>
      <c r="R453" s="4">
        <f t="shared" si="373"/>
        <v>524.62509141174746</v>
      </c>
      <c r="S453" s="4">
        <f t="shared" si="374"/>
        <v>1.5688902025512754</v>
      </c>
      <c r="T453" s="4" t="str">
        <f t="shared" si="362"/>
        <v>1+0,632983489412626i</v>
      </c>
      <c r="U453" s="4">
        <f t="shared" si="375"/>
        <v>1.1834982458242107</v>
      </c>
      <c r="V453" s="4">
        <f t="shared" si="376"/>
        <v>0.56431966383386067</v>
      </c>
      <c r="W453" t="str">
        <f t="shared" si="363"/>
        <v>1-3,73187544778418i</v>
      </c>
      <c r="X453" s="4">
        <f t="shared" si="377"/>
        <v>3.8635339208779276</v>
      </c>
      <c r="Y453" s="4">
        <f t="shared" si="378"/>
        <v>-1.308985191602569</v>
      </c>
      <c r="Z453" t="str">
        <f t="shared" si="364"/>
        <v>-0,0355108132794999+4,83795461604936i</v>
      </c>
      <c r="AA453" s="4">
        <f t="shared" si="379"/>
        <v>4.8380849398096633</v>
      </c>
      <c r="AB453" s="4">
        <f t="shared" si="380"/>
        <v>1.5781362417771614</v>
      </c>
      <c r="AC453" s="47" t="str">
        <f t="shared" si="381"/>
        <v>-0,0424812692812522+0,0395832816866551i</v>
      </c>
      <c r="AD453" s="20">
        <f t="shared" si="382"/>
        <v>-24.721775536292817</v>
      </c>
      <c r="AE453" s="43">
        <f t="shared" si="383"/>
        <v>137.02247483388936</v>
      </c>
      <c r="AF453" t="str">
        <f t="shared" si="365"/>
        <v>77,9756878975879</v>
      </c>
      <c r="AG453" t="str">
        <f t="shared" si="366"/>
        <v>1+536,174249855399i</v>
      </c>
      <c r="AH453">
        <f t="shared" si="384"/>
        <v>536.17518238724904</v>
      </c>
      <c r="AI453">
        <f t="shared" si="385"/>
        <v>1.5689312636353314</v>
      </c>
      <c r="AJ453" t="str">
        <f t="shared" si="367"/>
        <v>1+0,632983489412626i</v>
      </c>
      <c r="AK453">
        <f t="shared" si="386"/>
        <v>1.1834982458242107</v>
      </c>
      <c r="AL453">
        <f t="shared" si="387"/>
        <v>0.56431966383386067</v>
      </c>
      <c r="AM453" t="str">
        <f t="shared" si="368"/>
        <v>1-1,57654563909129i</v>
      </c>
      <c r="AN453">
        <f t="shared" si="388"/>
        <v>1.8669483528308339</v>
      </c>
      <c r="AO453">
        <f t="shared" si="389"/>
        <v>-1.005538617150699</v>
      </c>
      <c r="AP453" s="41" t="str">
        <f t="shared" si="390"/>
        <v>-0,136679623684414-0,290812995811478i</v>
      </c>
      <c r="AQ453">
        <f t="shared" si="391"/>
        <v>-9.8609514209795499</v>
      </c>
      <c r="AR453" s="43">
        <f t="shared" si="392"/>
        <v>-115.173123618666</v>
      </c>
      <c r="AS453" t="str">
        <f t="shared" si="369"/>
        <v>-0,0000166666666666667</v>
      </c>
      <c r="AT453" t="str">
        <f t="shared" si="370"/>
        <v>0,00963119544890718i</v>
      </c>
      <c r="AU453">
        <f t="shared" si="393"/>
        <v>9.6311954489071792E-3</v>
      </c>
      <c r="AV453">
        <f t="shared" si="394"/>
        <v>1.5707963267948966</v>
      </c>
      <c r="AW453" t="str">
        <f t="shared" si="371"/>
        <v>1+3,60461309075297i</v>
      </c>
      <c r="AX453">
        <f t="shared" si="395"/>
        <v>3.7407533377687012</v>
      </c>
      <c r="AY453">
        <f t="shared" si="396"/>
        <v>1.300179534427172</v>
      </c>
      <c r="AZ453" t="str">
        <f t="shared" si="372"/>
        <v>1+525,123102816714i</v>
      </c>
      <c r="BA453">
        <f t="shared" si="397"/>
        <v>525.12405497353973</v>
      </c>
      <c r="BB453">
        <f t="shared" si="398"/>
        <v>1.5688920137189093</v>
      </c>
      <c r="BC453" s="41" t="str">
        <f t="shared" si="399"/>
        <v>-0,0644941197290716+0,234206836097989i</v>
      </c>
      <c r="BD453">
        <f t="shared" si="400"/>
        <v>-12.290572114943124</v>
      </c>
      <c r="BE453" s="43">
        <f t="shared" si="401"/>
        <v>105.39609096591305</v>
      </c>
      <c r="BF453" s="41" t="str">
        <f t="shared" si="402"/>
        <v>-0,00653088309893895-0,0125022925801575i</v>
      </c>
      <c r="BG453" s="20">
        <f t="shared" si="403"/>
        <v>-37.012347651235928</v>
      </c>
      <c r="BH453" s="43">
        <f t="shared" si="404"/>
        <v>-117.58143420019753</v>
      </c>
      <c r="BI453" s="41" t="str">
        <f t="shared" si="409"/>
        <v>0,076925423659611-0,0132555740515549i</v>
      </c>
      <c r="BJ453" s="20">
        <f t="shared" si="405"/>
        <v>-22.151523535922678</v>
      </c>
      <c r="BK453" s="43">
        <f t="shared" si="410"/>
        <v>-9.7770326527529594</v>
      </c>
      <c r="BL453">
        <f t="shared" si="406"/>
        <v>-37.012347651235928</v>
      </c>
      <c r="BM453" s="43">
        <f t="shared" si="407"/>
        <v>-117.58143420019753</v>
      </c>
    </row>
    <row r="454" spans="14:65" x14ac:dyDescent="0.25">
      <c r="N454" s="9">
        <v>36</v>
      </c>
      <c r="O454" s="34">
        <f t="shared" si="408"/>
        <v>229086.76527677779</v>
      </c>
      <c r="P454" s="33" t="str">
        <f t="shared" si="360"/>
        <v>32,2315671197498</v>
      </c>
      <c r="Q454" s="4" t="str">
        <f t="shared" si="361"/>
        <v>1+536,844204354205i</v>
      </c>
      <c r="R454" s="4">
        <f t="shared" si="373"/>
        <v>536.84513572230435</v>
      </c>
      <c r="S454" s="4">
        <f t="shared" si="374"/>
        <v>1.5689335911347289</v>
      </c>
      <c r="T454" s="4" t="str">
        <f t="shared" si="362"/>
        <v>1+0,647727568945358i</v>
      </c>
      <c r="U454" s="4">
        <f t="shared" si="375"/>
        <v>1.1914491191703753</v>
      </c>
      <c r="V454" s="4">
        <f t="shared" si="376"/>
        <v>0.57477607036927425</v>
      </c>
      <c r="W454" t="str">
        <f t="shared" si="363"/>
        <v>1-3,81880199378215i</v>
      </c>
      <c r="X454" s="4">
        <f t="shared" si="377"/>
        <v>3.9475623703387543</v>
      </c>
      <c r="Y454" s="4">
        <f t="shared" si="378"/>
        <v>-1.3146847478595423</v>
      </c>
      <c r="Z454" t="str">
        <f t="shared" si="364"/>
        <v>-0,0843129344003699+4,95064505557563i</v>
      </c>
      <c r="AA454" s="4">
        <f t="shared" si="379"/>
        <v>4.9513629575302431</v>
      </c>
      <c r="AB454" s="4">
        <f t="shared" si="380"/>
        <v>1.5878253772252211</v>
      </c>
      <c r="AC454" s="47" t="str">
        <f t="shared" si="381"/>
        <v>-0,0415312333683897+0,0390859162136918i</v>
      </c>
      <c r="AD454" s="20">
        <f t="shared" si="382"/>
        <v>-24.877757258995775</v>
      </c>
      <c r="AE454" s="43">
        <f t="shared" si="383"/>
        <v>136.73738972760435</v>
      </c>
      <c r="AF454" t="str">
        <f t="shared" si="365"/>
        <v>77,9756878975879</v>
      </c>
      <c r="AG454" t="str">
        <f t="shared" si="366"/>
        <v>1+548,66335251842i</v>
      </c>
      <c r="AH454">
        <f t="shared" si="384"/>
        <v>548.66426382328928</v>
      </c>
      <c r="AI454">
        <f t="shared" si="385"/>
        <v>1.5689737175608223</v>
      </c>
      <c r="AJ454" t="str">
        <f t="shared" si="367"/>
        <v>1+0,647727568945358i</v>
      </c>
      <c r="AK454">
        <f t="shared" si="386"/>
        <v>1.1914491191703753</v>
      </c>
      <c r="AL454">
        <f t="shared" si="387"/>
        <v>0.57477607036927425</v>
      </c>
      <c r="AM454" t="str">
        <f t="shared" si="368"/>
        <v>1-1,6132681044929i</v>
      </c>
      <c r="AN454">
        <f t="shared" si="388"/>
        <v>1.89806058306212</v>
      </c>
      <c r="AO454">
        <f t="shared" si="389"/>
        <v>-1.0159018970946763</v>
      </c>
      <c r="AP454" s="41" t="str">
        <f t="shared" si="390"/>
        <v>-0,136691852672245-0,290877303216863i</v>
      </c>
      <c r="AQ454">
        <f t="shared" si="391"/>
        <v>-9.8592377717992825</v>
      </c>
      <c r="AR454" s="43">
        <f t="shared" si="392"/>
        <v>-115.17022028877066</v>
      </c>
      <c r="AS454" t="str">
        <f t="shared" si="369"/>
        <v>-0,0000166666666666667</v>
      </c>
      <c r="AT454" t="str">
        <f t="shared" si="370"/>
        <v>0,00985553481015302i</v>
      </c>
      <c r="AU454">
        <f t="shared" si="393"/>
        <v>9.8555348101530202E-3</v>
      </c>
      <c r="AV454">
        <f t="shared" si="394"/>
        <v>1.5707963267948966</v>
      </c>
      <c r="AW454" t="str">
        <f t="shared" si="371"/>
        <v>1+3,68857531565098i</v>
      </c>
      <c r="AX454">
        <f t="shared" si="395"/>
        <v>3.8217257697576534</v>
      </c>
      <c r="AY454">
        <f t="shared" si="396"/>
        <v>1.306052640467033</v>
      </c>
      <c r="AZ454" t="str">
        <f t="shared" si="372"/>
        <v>1+537,354791197069i</v>
      </c>
      <c r="BA454">
        <f t="shared" si="397"/>
        <v>537.35572168019723</v>
      </c>
      <c r="BB454">
        <f t="shared" si="398"/>
        <v>1.5689353610754428</v>
      </c>
      <c r="BC454" s="41" t="str">
        <f t="shared" si="399"/>
        <v>-0,0617901461157806+0,229608704846647i</v>
      </c>
      <c r="BD454">
        <f t="shared" si="400"/>
        <v>-12.476581796905673</v>
      </c>
      <c r="BE454" s="43">
        <f t="shared" si="401"/>
        <v>105.06207039777865</v>
      </c>
      <c r="BF454" s="41" t="str">
        <f t="shared" si="402"/>
        <v>-0,00640824562136895-0,011951057178313i</v>
      </c>
      <c r="BG454" s="20">
        <f t="shared" si="403"/>
        <v>-37.354339055901434</v>
      </c>
      <c r="BH454" s="43">
        <f t="shared" si="404"/>
        <v>-118.20053987461696</v>
      </c>
      <c r="BI454" s="41" t="str">
        <f t="shared" si="409"/>
        <v>0,0752341704103641-0,0134122881876287i</v>
      </c>
      <c r="BJ454" s="20">
        <f t="shared" si="405"/>
        <v>-22.335819568704952</v>
      </c>
      <c r="BK454" s="43">
        <f t="shared" si="410"/>
        <v>-10.108149890992037</v>
      </c>
      <c r="BL454">
        <f t="shared" si="406"/>
        <v>-37.354339055901434</v>
      </c>
      <c r="BM454" s="43">
        <f t="shared" si="407"/>
        <v>-118.20053987461696</v>
      </c>
    </row>
    <row r="455" spans="14:65" x14ac:dyDescent="0.25">
      <c r="N455" s="9">
        <v>37</v>
      </c>
      <c r="O455" s="34">
        <f t="shared" si="408"/>
        <v>234422.88153199267</v>
      </c>
      <c r="P455" s="33" t="str">
        <f t="shared" si="360"/>
        <v>32,2315671197498</v>
      </c>
      <c r="Q455" s="4" t="str">
        <f t="shared" si="361"/>
        <v>1+549,348912262196i</v>
      </c>
      <c r="R455" s="4">
        <f t="shared" si="373"/>
        <v>549.34982242980459</v>
      </c>
      <c r="S455" s="4">
        <f t="shared" si="374"/>
        <v>1.5689759920802209</v>
      </c>
      <c r="T455" s="4" t="str">
        <f t="shared" si="362"/>
        <v>1+0,662815082208835i</v>
      </c>
      <c r="U455" s="4">
        <f t="shared" si="375"/>
        <v>1.1997182307539986</v>
      </c>
      <c r="V455" s="4">
        <f t="shared" si="376"/>
        <v>0.58533137982950789</v>
      </c>
      <c r="W455" t="str">
        <f t="shared" si="363"/>
        <v>1-3,90775331914505i</v>
      </c>
      <c r="X455" s="4">
        <f t="shared" si="377"/>
        <v>4.0336752476233331</v>
      </c>
      <c r="Y455" s="4">
        <f t="shared" si="378"/>
        <v>-1.320271054250252</v>
      </c>
      <c r="Z455" t="str">
        <f t="shared" si="364"/>
        <v>-0,13541502863147+5,06596039263991i</v>
      </c>
      <c r="AA455" s="4">
        <f t="shared" si="379"/>
        <v>5.0677699168150454</v>
      </c>
      <c r="AB455" s="4">
        <f t="shared" si="380"/>
        <v>1.5975203396224984</v>
      </c>
      <c r="AC455" s="47" t="str">
        <f t="shared" si="381"/>
        <v>-0,0406162799886444+0,0385916944464427i</v>
      </c>
      <c r="AD455" s="20">
        <f t="shared" si="382"/>
        <v>-25.032085348269252</v>
      </c>
      <c r="AE455" s="43">
        <f t="shared" si="383"/>
        <v>136.4641828087496</v>
      </c>
      <c r="AF455" t="str">
        <f t="shared" si="365"/>
        <v>77,9756878975879</v>
      </c>
      <c r="AG455" t="str">
        <f t="shared" si="366"/>
        <v>1+561,443363753365i</v>
      </c>
      <c r="AH455">
        <f t="shared" si="384"/>
        <v>561.44425431443619</v>
      </c>
      <c r="AI455">
        <f t="shared" si="385"/>
        <v>1.5690152051233361</v>
      </c>
      <c r="AJ455" t="str">
        <f t="shared" si="367"/>
        <v>1+0,662815082208835i</v>
      </c>
      <c r="AK455">
        <f t="shared" si="386"/>
        <v>1.1997182307539986</v>
      </c>
      <c r="AL455">
        <f t="shared" si="387"/>
        <v>0.58533137982950789</v>
      </c>
      <c r="AM455" t="str">
        <f t="shared" si="368"/>
        <v>1-1,65084594599764i</v>
      </c>
      <c r="AN455">
        <f t="shared" si="388"/>
        <v>1.9301016391415355</v>
      </c>
      <c r="AO455">
        <f t="shared" si="389"/>
        <v>-1.0261595782744504</v>
      </c>
      <c r="AP455" s="41" t="str">
        <f t="shared" si="390"/>
        <v>-0,136703531268533-0,291095835611791i</v>
      </c>
      <c r="AQ455">
        <f t="shared" si="391"/>
        <v>-9.853759780392263</v>
      </c>
      <c r="AR455" s="43">
        <f t="shared" si="392"/>
        <v>-115.15554450667113</v>
      </c>
      <c r="AS455" t="str">
        <f t="shared" si="369"/>
        <v>-0,0000166666666666667</v>
      </c>
      <c r="AT455" t="str">
        <f t="shared" si="370"/>
        <v>0,0100850997064086i</v>
      </c>
      <c r="AU455">
        <f t="shared" si="393"/>
        <v>1.00850997064086E-2</v>
      </c>
      <c r="AV455">
        <f t="shared" si="394"/>
        <v>1.5707963267948966</v>
      </c>
      <c r="AW455" t="str">
        <f t="shared" si="371"/>
        <v>1+3,77449327200542i</v>
      </c>
      <c r="AX455">
        <f t="shared" si="395"/>
        <v>3.9047150293477473</v>
      </c>
      <c r="AY455">
        <f t="shared" si="396"/>
        <v>1.3118101872160375</v>
      </c>
      <c r="AZ455" t="str">
        <f t="shared" si="372"/>
        <v>1+549,871392200449i</v>
      </c>
      <c r="BA455">
        <f t="shared" si="397"/>
        <v>549.8723015032308</v>
      </c>
      <c r="BB455">
        <f t="shared" si="398"/>
        <v>1.5689777217324354</v>
      </c>
      <c r="BC455" s="41" t="str">
        <f t="shared" si="399"/>
        <v>-0,059191531329039+0,225070639824274i</v>
      </c>
      <c r="BD455">
        <f t="shared" si="400"/>
        <v>-12.663178939408549</v>
      </c>
      <c r="BE455" s="43">
        <f t="shared" si="401"/>
        <v>104.73461435557454</v>
      </c>
      <c r="BF455" s="41" t="str">
        <f t="shared" si="402"/>
        <v>-0,00628171755154688-0,0114258336151934i</v>
      </c>
      <c r="BG455" s="20">
        <f t="shared" si="403"/>
        <v>-37.69526428767778</v>
      </c>
      <c r="BH455" s="43">
        <f t="shared" si="404"/>
        <v>-118.80120283567581</v>
      </c>
      <c r="BI455" s="41" t="str">
        <f t="shared" si="409"/>
        <v>0,0736088173251991-0,0135375429754783i</v>
      </c>
      <c r="BJ455" s="20">
        <f t="shared" si="405"/>
        <v>-22.516938719800812</v>
      </c>
      <c r="BK455" s="43">
        <f t="shared" si="410"/>
        <v>-10.420930151096636</v>
      </c>
      <c r="BL455">
        <f t="shared" si="406"/>
        <v>-37.69526428767778</v>
      </c>
      <c r="BM455" s="43">
        <f t="shared" si="407"/>
        <v>-118.80120283567581</v>
      </c>
    </row>
    <row r="456" spans="14:65" x14ac:dyDescent="0.25">
      <c r="N456" s="9">
        <v>38</v>
      </c>
      <c r="O456" s="34">
        <f t="shared" si="408"/>
        <v>239883.29190194907</v>
      </c>
      <c r="P456" s="33" t="str">
        <f t="shared" si="360"/>
        <v>32,2315671197498</v>
      </c>
      <c r="Q456" s="4" t="str">
        <f t="shared" si="361"/>
        <v>1+562,144892234958i</v>
      </c>
      <c r="R456" s="4">
        <f t="shared" si="373"/>
        <v>562.14578168465562</v>
      </c>
      <c r="S456" s="4">
        <f t="shared" si="374"/>
        <v>1.5690174278686841</v>
      </c>
      <c r="T456" s="4" t="str">
        <f t="shared" si="362"/>
        <v>1+0,678254028802291i</v>
      </c>
      <c r="U456" s="4">
        <f t="shared" si="375"/>
        <v>1.2083164021010966</v>
      </c>
      <c r="V456" s="4">
        <f t="shared" si="376"/>
        <v>0.59598178049581407</v>
      </c>
      <c r="W456" t="str">
        <f t="shared" si="363"/>
        <v>1-3,99877658704298i</v>
      </c>
      <c r="X456" s="4">
        <f t="shared" si="377"/>
        <v>4.1219187513927427</v>
      </c>
      <c r="Y456" s="4">
        <f t="shared" si="378"/>
        <v>-1.3257456774780174</v>
      </c>
      <c r="Z456" t="str">
        <f t="shared" si="364"/>
        <v>-0,18892549036603+5,18396176896027i</v>
      </c>
      <c r="AA456" s="4">
        <f t="shared" si="379"/>
        <v>5.1874032485388817</v>
      </c>
      <c r="AB456" s="4">
        <f t="shared" si="380"/>
        <v>1.6072244338887551</v>
      </c>
      <c r="AC456" s="47" t="str">
        <f t="shared" si="381"/>
        <v>-0,0397349453552454+0,0381013072503112i</v>
      </c>
      <c r="AD456" s="20">
        <f t="shared" si="382"/>
        <v>-25.184748925369838</v>
      </c>
      <c r="AE456" s="43">
        <f t="shared" si="383"/>
        <v>136.20235527042368</v>
      </c>
      <c r="AF456" t="str">
        <f t="shared" si="365"/>
        <v>77,9756878975879</v>
      </c>
      <c r="AG456" t="str">
        <f t="shared" si="366"/>
        <v>1+574,521059691351i</v>
      </c>
      <c r="AH456">
        <f t="shared" si="384"/>
        <v>574.5219299808083</v>
      </c>
      <c r="AI456">
        <f t="shared" si="385"/>
        <v>1.569055748319556</v>
      </c>
      <c r="AJ456" t="str">
        <f t="shared" si="367"/>
        <v>1+0,678254028802291i</v>
      </c>
      <c r="AK456">
        <f t="shared" si="386"/>
        <v>1.2083164021010966</v>
      </c>
      <c r="AL456">
        <f t="shared" si="387"/>
        <v>0.59598178049581407</v>
      </c>
      <c r="AM456" t="str">
        <f t="shared" si="368"/>
        <v>1-1,68929908787448i</v>
      </c>
      <c r="AN456">
        <f t="shared" si="388"/>
        <v>1.96309230763445</v>
      </c>
      <c r="AO456">
        <f t="shared" si="389"/>
        <v>-1.0363084645243126</v>
      </c>
      <c r="AP456" s="41" t="str">
        <f t="shared" si="390"/>
        <v>-0,136714684244663-0,291468708998981i</v>
      </c>
      <c r="AQ456">
        <f t="shared" si="391"/>
        <v>-9.8445200777613113</v>
      </c>
      <c r="AR456" s="43">
        <f t="shared" si="392"/>
        <v>-115.12913280127509</v>
      </c>
      <c r="AS456" t="str">
        <f t="shared" si="369"/>
        <v>-0,0000166666666666667</v>
      </c>
      <c r="AT456" t="str">
        <f t="shared" si="370"/>
        <v>0,0103200118560206i</v>
      </c>
      <c r="AU456">
        <f t="shared" si="393"/>
        <v>1.03200118560206E-2</v>
      </c>
      <c r="AV456">
        <f t="shared" si="394"/>
        <v>1.5707963267948966</v>
      </c>
      <c r="AW456" t="str">
        <f t="shared" si="371"/>
        <v>1+3,86241251465399i</v>
      </c>
      <c r="AX456">
        <f t="shared" si="395"/>
        <v>3.9897657115870548</v>
      </c>
      <c r="AY456">
        <f t="shared" si="396"/>
        <v>1.3174536999065463</v>
      </c>
      <c r="AZ456" t="str">
        <f t="shared" si="372"/>
        <v>1+562,67954229438i</v>
      </c>
      <c r="BA456">
        <f t="shared" si="397"/>
        <v>562.68043089893661</v>
      </c>
      <c r="BB456">
        <f t="shared" si="398"/>
        <v>1.5690191181494593</v>
      </c>
      <c r="BC456" s="41" t="str">
        <f t="shared" si="399"/>
        <v>-0,0566948324882633+0,220593815743624i</v>
      </c>
      <c r="BD456">
        <f t="shared" si="400"/>
        <v>-12.850340577693036</v>
      </c>
      <c r="BE456" s="43">
        <f t="shared" si="401"/>
        <v>104.41363673676233</v>
      </c>
      <c r="BF456" s="41" t="str">
        <f t="shared" si="402"/>
        <v>-0,00615214668032042-0,0109254304464182i</v>
      </c>
      <c r="BG456" s="20">
        <f t="shared" si="403"/>
        <v>-38.035089503062885</v>
      </c>
      <c r="BH456" s="43">
        <f t="shared" si="404"/>
        <v>-119.38400799281401</v>
      </c>
      <c r="BI456" s="41" t="str">
        <f t="shared" si="409"/>
        <v>0,0720472108098901-0,0136336442334473i</v>
      </c>
      <c r="BJ456" s="20">
        <f t="shared" si="405"/>
        <v>-22.694860655454359</v>
      </c>
      <c r="BK456" s="43">
        <f t="shared" si="410"/>
        <v>-10.715496064512765</v>
      </c>
      <c r="BL456">
        <f t="shared" si="406"/>
        <v>-38.035089503062885</v>
      </c>
      <c r="BM456" s="43">
        <f t="shared" si="407"/>
        <v>-119.38400799281401</v>
      </c>
    </row>
    <row r="457" spans="14:65" x14ac:dyDescent="0.25">
      <c r="N457" s="9">
        <v>39</v>
      </c>
      <c r="O457" s="34">
        <f t="shared" si="408"/>
        <v>245470.89156850305</v>
      </c>
      <c r="P457" s="33" t="str">
        <f t="shared" si="360"/>
        <v>32,2315671197498</v>
      </c>
      <c r="Q457" s="4" t="str">
        <f t="shared" si="361"/>
        <v>1+575,238928870451i</v>
      </c>
      <c r="R457" s="4">
        <f t="shared" si="373"/>
        <v>575.23979807383262</v>
      </c>
      <c r="S457" s="4">
        <f t="shared" si="374"/>
        <v>1.5690579204693524</v>
      </c>
      <c r="T457" s="4" t="str">
        <f t="shared" si="362"/>
        <v>1+0,694052594659571i</v>
      </c>
      <c r="U457" s="4">
        <f t="shared" si="375"/>
        <v>1.2172546997870588</v>
      </c>
      <c r="V457" s="4">
        <f t="shared" si="376"/>
        <v>0.60672325459441967</v>
      </c>
      <c r="W457" t="str">
        <f t="shared" si="363"/>
        <v>1-4,09192005921742i</v>
      </c>
      <c r="X457" s="4">
        <f t="shared" si="377"/>
        <v>4.2123401775053608</v>
      </c>
      <c r="Y457" s="4">
        <f t="shared" si="378"/>
        <v>-1.3311102070419381</v>
      </c>
      <c r="Z457" t="str">
        <f t="shared" si="364"/>
        <v>-0,24495782246768+5,30471175042837i</v>
      </c>
      <c r="AA457" s="4">
        <f t="shared" si="379"/>
        <v>5.3103644968985826</v>
      </c>
      <c r="AB457" s="4">
        <f t="shared" si="380"/>
        <v>1.6169409514694109</v>
      </c>
      <c r="AC457" s="47" t="str">
        <f t="shared" si="381"/>
        <v>-0,0388858035689399+0,0376153851320774i</v>
      </c>
      <c r="AD457" s="20">
        <f t="shared" si="382"/>
        <v>-25.335738771387923</v>
      </c>
      <c r="AE457" s="43">
        <f t="shared" si="383"/>
        <v>135.95139599488093</v>
      </c>
      <c r="AF457" t="str">
        <f t="shared" si="365"/>
        <v>77,9756878975879</v>
      </c>
      <c r="AG457" t="str">
        <f t="shared" si="366"/>
        <v>1+587,903374299871i</v>
      </c>
      <c r="AH457">
        <f t="shared" si="384"/>
        <v>587.9042247791507</v>
      </c>
      <c r="AI457">
        <f t="shared" si="385"/>
        <v>1.5690953686454878</v>
      </c>
      <c r="AJ457" t="str">
        <f t="shared" si="367"/>
        <v>1+0,694052594659571i</v>
      </c>
      <c r="AK457">
        <f t="shared" si="386"/>
        <v>1.2172546997870588</v>
      </c>
      <c r="AL457">
        <f t="shared" si="387"/>
        <v>0.60672325459441967</v>
      </c>
      <c r="AM457" t="str">
        <f t="shared" si="368"/>
        <v>1-1,72864791848822i</v>
      </c>
      <c r="AN457">
        <f t="shared" si="388"/>
        <v>1.9970537364061227</v>
      </c>
      <c r="AO457">
        <f t="shared" si="389"/>
        <v>-1.0463455737484459</v>
      </c>
      <c r="AP457" s="41" t="str">
        <f t="shared" si="390"/>
        <v>-0,136725335257152-0,291996121205839i</v>
      </c>
      <c r="AQ457">
        <f t="shared" si="391"/>
        <v>-9.8315231073664275</v>
      </c>
      <c r="AR457" s="43">
        <f t="shared" si="392"/>
        <v>-115.09104574418951</v>
      </c>
      <c r="AS457" t="str">
        <f t="shared" si="369"/>
        <v>-0,0000166666666666667</v>
      </c>
      <c r="AT457" t="str">
        <f t="shared" si="370"/>
        <v>0,0105603958125202i</v>
      </c>
      <c r="AU457">
        <f t="shared" si="393"/>
        <v>1.0560395812520201E-2</v>
      </c>
      <c r="AV457">
        <f t="shared" si="394"/>
        <v>1.5707963267948966</v>
      </c>
      <c r="AW457" t="str">
        <f t="shared" si="371"/>
        <v>1+3,95237965954291i</v>
      </c>
      <c r="AX457">
        <f t="shared" si="395"/>
        <v>4.0769234691331313</v>
      </c>
      <c r="AY457">
        <f t="shared" si="396"/>
        <v>1.3229847322742367</v>
      </c>
      <c r="AZ457" t="str">
        <f t="shared" si="372"/>
        <v>1+575,78603252958i</v>
      </c>
      <c r="BA457">
        <f t="shared" si="397"/>
        <v>575.78690090705823</v>
      </c>
      <c r="BB457">
        <f t="shared" si="398"/>
        <v>1.569059572274875</v>
      </c>
      <c r="BC457" s="41" t="str">
        <f t="shared" si="399"/>
        <v>-0,0542966637929773+0,216179253229319i</v>
      </c>
      <c r="BD457">
        <f t="shared" si="400"/>
        <v>-13.038044503673989</v>
      </c>
      <c r="BE457" s="43">
        <f t="shared" si="401"/>
        <v>104.0990497763935</v>
      </c>
      <c r="BF457" s="41" t="str">
        <f t="shared" si="402"/>
        <v>-0,00602029646508324-0,0104486938967152i</v>
      </c>
      <c r="BG457" s="20">
        <f t="shared" si="403"/>
        <v>-38.373783275061896</v>
      </c>
      <c r="BH457" s="43">
        <f t="shared" si="404"/>
        <v>-119.94955422872553</v>
      </c>
      <c r="BI457" s="41" t="str">
        <f t="shared" si="409"/>
        <v>0,0705472329885757-0,0137027656514525i</v>
      </c>
      <c r="BJ457" s="20">
        <f t="shared" si="405"/>
        <v>-22.869567611040416</v>
      </c>
      <c r="BK457" s="43">
        <f t="shared" si="410"/>
        <v>-10.991995967795999</v>
      </c>
      <c r="BL457">
        <f t="shared" si="406"/>
        <v>-38.373783275061896</v>
      </c>
      <c r="BM457" s="43">
        <f t="shared" si="407"/>
        <v>-119.94955422872553</v>
      </c>
    </row>
    <row r="458" spans="14:65" x14ac:dyDescent="0.25">
      <c r="N458" s="9">
        <v>40</v>
      </c>
      <c r="O458" s="34">
        <f t="shared" si="408"/>
        <v>251188.64315095844</v>
      </c>
      <c r="P458" s="33" t="str">
        <f t="shared" si="360"/>
        <v>32,2315671197498</v>
      </c>
      <c r="Q458" s="4" t="str">
        <f t="shared" si="361"/>
        <v>1+588,637964800222i</v>
      </c>
      <c r="R458" s="4">
        <f t="shared" si="373"/>
        <v>588.63881421814801</v>
      </c>
      <c r="S458" s="4">
        <f t="shared" si="374"/>
        <v>1.5690974913514075</v>
      </c>
      <c r="T458" s="4" t="str">
        <f t="shared" si="362"/>
        <v>1+0,710219156389417i</v>
      </c>
      <c r="U458" s="4">
        <f t="shared" si="375"/>
        <v>1.2265444346221197</v>
      </c>
      <c r="V458" s="4">
        <f t="shared" si="376"/>
        <v>0.61755158267518662</v>
      </c>
      <c r="W458" t="str">
        <f t="shared" si="363"/>
        <v>1-4,18723312157025i</v>
      </c>
      <c r="X458" s="4">
        <f t="shared" si="377"/>
        <v>4.3049879459035578</v>
      </c>
      <c r="Y458" s="4">
        <f t="shared" si="378"/>
        <v>-1.3363662517038404</v>
      </c>
      <c r="Z458" t="str">
        <f t="shared" si="364"/>
        <v>-0,3036308770252+5,42827436028274i</v>
      </c>
      <c r="AA458" s="4">
        <f t="shared" si="379"/>
        <v>5.4367595348687328</v>
      </c>
      <c r="AB458" s="4">
        <f t="shared" si="380"/>
        <v>1.6266731653976814</v>
      </c>
      <c r="AC458" s="47" t="str">
        <f t="shared" si="381"/>
        <v>-0,0380674666131944+0,0371345013996454i</v>
      </c>
      <c r="AD458" s="20">
        <f t="shared" si="382"/>
        <v>-25.485047454817405</v>
      </c>
      <c r="AE458" s="43">
        <f t="shared" si="383"/>
        <v>135.71078228909107</v>
      </c>
      <c r="AF458" t="str">
        <f t="shared" si="365"/>
        <v>77,9756878975879</v>
      </c>
      <c r="AG458" t="str">
        <f t="shared" si="366"/>
        <v>1+601,597403059269i</v>
      </c>
      <c r="AH458">
        <f t="shared" si="384"/>
        <v>601.59823417930386</v>
      </c>
      <c r="AI458">
        <f t="shared" si="385"/>
        <v>1.5691340871078552</v>
      </c>
      <c r="AJ458" t="str">
        <f t="shared" si="367"/>
        <v>1+0,710219156389417i</v>
      </c>
      <c r="AK458">
        <f t="shared" si="386"/>
        <v>1.2265444346221197</v>
      </c>
      <c r="AL458">
        <f t="shared" si="387"/>
        <v>0.61755158267518662</v>
      </c>
      <c r="AM458" t="str">
        <f t="shared" si="368"/>
        <v>1-1,76891330110971i</v>
      </c>
      <c r="AN458">
        <f t="shared" si="388"/>
        <v>2.0320074475362664</v>
      </c>
      <c r="AO458">
        <f t="shared" si="389"/>
        <v>-1.056268137790817</v>
      </c>
      <c r="AP458" s="41" t="str">
        <f t="shared" si="390"/>
        <v>-0,136735506897823-0,292678351989967i</v>
      </c>
      <c r="AQ458">
        <f t="shared" si="391"/>
        <v>-9.81477512978657</v>
      </c>
      <c r="AR458" s="43">
        <f t="shared" si="392"/>
        <v>-115.04136769203744</v>
      </c>
      <c r="AS458" t="str">
        <f t="shared" si="369"/>
        <v>-0,0000166666666666667</v>
      </c>
      <c r="AT458" t="str">
        <f t="shared" si="370"/>
        <v>0,0108063790306629i</v>
      </c>
      <c r="AU458">
        <f t="shared" si="393"/>
        <v>1.0806379030662901E-2</v>
      </c>
      <c r="AV458">
        <f t="shared" si="394"/>
        <v>1.5707963267948966</v>
      </c>
      <c r="AW458" t="str">
        <f t="shared" si="371"/>
        <v>1+4,04444240844326i</v>
      </c>
      <c r="AX458">
        <f t="shared" si="395"/>
        <v>4.1662350384026956</v>
      </c>
      <c r="AY458">
        <f t="shared" si="396"/>
        <v>1.3284048627183651</v>
      </c>
      <c r="AZ458" t="str">
        <f t="shared" si="372"/>
        <v>1+589,19781214066i</v>
      </c>
      <c r="BA458">
        <f t="shared" si="397"/>
        <v>589.19866075148229</v>
      </c>
      <c r="BB458">
        <f t="shared" si="398"/>
        <v>1.5690991055574652</v>
      </c>
      <c r="BC458" s="41" t="str">
        <f t="shared" si="399"/>
        <v>-0,0519937006751098+0,211827826898484i</v>
      </c>
      <c r="BD458">
        <f t="shared" si="400"/>
        <v>-13.226269252822377</v>
      </c>
      <c r="BE458" s="43">
        <f t="shared" si="401"/>
        <v>103.79076426777742</v>
      </c>
      <c r="BF458" s="41" t="str">
        <f t="shared" si="402"/>
        <v>-0,00588685226989943-0,00999450887869617i</v>
      </c>
      <c r="BG458" s="20">
        <f t="shared" si="403"/>
        <v>-38.711316707639789</v>
      </c>
      <c r="BH458" s="43">
        <f t="shared" si="404"/>
        <v>-120.4984534431315</v>
      </c>
      <c r="BI458" s="41" t="str">
        <f t="shared" si="409"/>
        <v>0,0691068042995691-0,0137469546585777i</v>
      </c>
      <c r="BJ458" s="20">
        <f t="shared" si="405"/>
        <v>-23.041044382608948</v>
      </c>
      <c r="BK458" s="43">
        <f t="shared" si="410"/>
        <v>-11.250603424259976</v>
      </c>
      <c r="BL458">
        <f t="shared" si="406"/>
        <v>-38.711316707639789</v>
      </c>
      <c r="BM458" s="43">
        <f t="shared" si="407"/>
        <v>-120.4984534431315</v>
      </c>
    </row>
    <row r="459" spans="14:65" x14ac:dyDescent="0.25">
      <c r="N459" s="9">
        <v>41</v>
      </c>
      <c r="O459" s="34">
        <f t="shared" si="408"/>
        <v>257039.57827688678</v>
      </c>
      <c r="P459" s="33" t="str">
        <f t="shared" si="360"/>
        <v>32,2315671197498</v>
      </c>
      <c r="Q459" s="4" t="str">
        <f t="shared" si="361"/>
        <v>1+602,349104370471i</v>
      </c>
      <c r="R459" s="4">
        <f t="shared" si="373"/>
        <v>602.34993445331145</v>
      </c>
      <c r="S459" s="4">
        <f t="shared" si="374"/>
        <v>1.5691361614953587</v>
      </c>
      <c r="T459" s="4" t="str">
        <f t="shared" si="362"/>
        <v>1+0,726762285716837i</v>
      </c>
      <c r="U459" s="4">
        <f t="shared" si="375"/>
        <v>1.2361971606262334</v>
      </c>
      <c r="V459" s="4">
        <f t="shared" si="376"/>
        <v>0.62846234897729836</v>
      </c>
      <c r="W459" t="str">
        <f t="shared" si="363"/>
        <v>1-4,2847663103487i</v>
      </c>
      <c r="X459" s="4">
        <f t="shared" si="377"/>
        <v>4.399911628010182</v>
      </c>
      <c r="Y459" s="4">
        <f t="shared" si="378"/>
        <v>-1.3415154361532484</v>
      </c>
      <c r="Z459" t="str">
        <f t="shared" si="364"/>
        <v>-0,36506910745371+5,55471511305461i</v>
      </c>
      <c r="AA459" s="4">
        <f t="shared" si="379"/>
        <v>5.5666987919604871</v>
      </c>
      <c r="AB459" s="4">
        <f t="shared" si="380"/>
        <v>1.6364243253095532</v>
      </c>
      <c r="AC459" s="47" t="str">
        <f t="shared" si="381"/>
        <v>-0,0372785842423683+0,0366591751746459i</v>
      </c>
      <c r="AD459" s="20">
        <f t="shared" si="382"/>
        <v>-25.632669458335656</v>
      </c>
      <c r="AE459" s="43">
        <f t="shared" si="383"/>
        <v>135.47998066822089</v>
      </c>
      <c r="AF459" t="str">
        <f t="shared" si="365"/>
        <v>77,9756878975879</v>
      </c>
      <c r="AG459" t="str">
        <f t="shared" si="366"/>
        <v>1+615,610406724849i</v>
      </c>
      <c r="AH459">
        <f t="shared" si="384"/>
        <v>615.6112189263074</v>
      </c>
      <c r="AI459">
        <f t="shared" si="385"/>
        <v>1.5691719242352342</v>
      </c>
      <c r="AJ459" t="str">
        <f t="shared" si="367"/>
        <v>1+0,726762285716837i</v>
      </c>
      <c r="AK459">
        <f t="shared" si="386"/>
        <v>1.2361971606262334</v>
      </c>
      <c r="AL459">
        <f t="shared" si="387"/>
        <v>0.62846234897729836</v>
      </c>
      <c r="AM459" t="str">
        <f t="shared" si="368"/>
        <v>1-1,81011658497778i</v>
      </c>
      <c r="AN459">
        <f t="shared" si="388"/>
        <v>2.0679753507263139</v>
      </c>
      <c r="AO459">
        <f t="shared" si="389"/>
        <v>-1.0660736014959671</v>
      </c>
      <c r="AP459" s="41" t="str">
        <f t="shared" si="390"/>
        <v>-0,136745220741726-0,293515763188029i</v>
      </c>
      <c r="AQ459">
        <f t="shared" si="391"/>
        <v>-9.7942842289970393</v>
      </c>
      <c r="AR459" s="43">
        <f t="shared" si="392"/>
        <v>-114.98020642585452</v>
      </c>
      <c r="AS459" t="str">
        <f t="shared" si="369"/>
        <v>-0,0000166666666666667</v>
      </c>
      <c r="AT459" t="str">
        <f t="shared" si="370"/>
        <v>0,0110580919340071i</v>
      </c>
      <c r="AU459">
        <f t="shared" si="393"/>
        <v>1.10580919340071E-2</v>
      </c>
      <c r="AV459">
        <f t="shared" si="394"/>
        <v>1.5707963267948966</v>
      </c>
      <c r="AW459" t="str">
        <f t="shared" si="371"/>
        <v>1+4,13864957424308i</v>
      </c>
      <c r="AX459">
        <f t="shared" si="395"/>
        <v>4.2577482662062618</v>
      </c>
      <c r="AY459">
        <f t="shared" si="396"/>
        <v>1.3337156906665906</v>
      </c>
      <c r="AZ459" t="str">
        <f t="shared" si="372"/>
        <v>1+602,921992230688i</v>
      </c>
      <c r="BA459">
        <f t="shared" si="397"/>
        <v>602.92282152479663</v>
      </c>
      <c r="BB459">
        <f t="shared" si="398"/>
        <v>1.5691377389578054</v>
      </c>
      <c r="BC459" s="41" t="str">
        <f t="shared" si="399"/>
        <v>-0,0497826833819161+0,207540273289962i</v>
      </c>
      <c r="BD459">
        <f t="shared" si="400"/>
        <v>-13.414994090191069</v>
      </c>
      <c r="BE459" s="43">
        <f t="shared" si="401"/>
        <v>103.48868977141166</v>
      </c>
      <c r="BF459" s="41" t="str">
        <f t="shared" si="402"/>
        <v>-0,00575242727806669-0,00956179967228558i</v>
      </c>
      <c r="BG459" s="20">
        <f t="shared" si="403"/>
        <v>-39.047663548526728</v>
      </c>
      <c r="BH459" s="43">
        <f t="shared" si="404"/>
        <v>-121.03132956036741</v>
      </c>
      <c r="BI459" s="41" t="str">
        <f t="shared" si="409"/>
        <v>0,0677238857351309-0,0137681381774429i</v>
      </c>
      <c r="BJ459" s="20">
        <f t="shared" si="405"/>
        <v>-23.209278319188105</v>
      </c>
      <c r="BK459" s="43">
        <f t="shared" si="410"/>
        <v>-11.491516654442853</v>
      </c>
      <c r="BL459">
        <f t="shared" si="406"/>
        <v>-39.047663548526728</v>
      </c>
      <c r="BM459" s="43">
        <f t="shared" si="407"/>
        <v>-121.03132956036741</v>
      </c>
    </row>
    <row r="460" spans="14:65" x14ac:dyDescent="0.25">
      <c r="N460" s="9">
        <v>42</v>
      </c>
      <c r="O460" s="34">
        <f t="shared" si="408"/>
        <v>263026.79918953858</v>
      </c>
      <c r="P460" s="33" t="str">
        <f t="shared" si="360"/>
        <v>32,2315671197498</v>
      </c>
      <c r="Q460" s="4" t="str">
        <f t="shared" si="361"/>
        <v>1+616,379617408891i</v>
      </c>
      <c r="R460" s="4">
        <f t="shared" si="373"/>
        <v>616.38042859676432</v>
      </c>
      <c r="S460" s="4">
        <f t="shared" si="374"/>
        <v>1.5691739514041654</v>
      </c>
      <c r="T460" s="4" t="str">
        <f t="shared" si="362"/>
        <v>1+0,743690754027982i</v>
      </c>
      <c r="U460" s="4">
        <f t="shared" si="375"/>
        <v>1.2462246738155638</v>
      </c>
      <c r="V460" s="4">
        <f t="shared" si="376"/>
        <v>0.63945094778852329</v>
      </c>
      <c r="W460" t="str">
        <f t="shared" si="363"/>
        <v>1-4,38457133894048i</v>
      </c>
      <c r="X460" s="4">
        <f t="shared" si="377"/>
        <v>4.4971619746522711</v>
      </c>
      <c r="Y460" s="4">
        <f t="shared" si="378"/>
        <v>-1.3465593978653974</v>
      </c>
      <c r="Z460" t="str">
        <f t="shared" si="364"/>
        <v>-0,42940283247714+5,68410104930477i</v>
      </c>
      <c r="AA460" s="4">
        <f t="shared" si="379"/>
        <v>5.7002974949775185</v>
      </c>
      <c r="AB460" s="4">
        <f t="shared" si="380"/>
        <v>1.6461976523997872</v>
      </c>
      <c r="AC460" s="47" t="str">
        <f t="shared" si="381"/>
        <v>-0,0365178437761323+0,036189874259665i</v>
      </c>
      <c r="AD460" s="20">
        <f t="shared" si="382"/>
        <v>-25.778601303882557</v>
      </c>
      <c r="AE460" s="43">
        <f t="shared" si="383"/>
        <v>135.25844768838087</v>
      </c>
      <c r="AF460" t="str">
        <f t="shared" si="365"/>
        <v>77,9756878975879</v>
      </c>
      <c r="AG460" t="str">
        <f t="shared" si="366"/>
        <v>1+629,949815176642i</v>
      </c>
      <c r="AH460">
        <f t="shared" si="384"/>
        <v>629.95060889016167</v>
      </c>
      <c r="AI460">
        <f t="shared" si="385"/>
        <v>1.5692089000889375</v>
      </c>
      <c r="AJ460" t="str">
        <f t="shared" si="367"/>
        <v>1+0,743690754027982i</v>
      </c>
      <c r="AK460">
        <f t="shared" si="386"/>
        <v>1.2462246738155638</v>
      </c>
      <c r="AL460">
        <f t="shared" si="387"/>
        <v>0.63945094778852329</v>
      </c>
      <c r="AM460" t="str">
        <f t="shared" si="368"/>
        <v>1-1,85227961661893i</v>
      </c>
      <c r="AN460">
        <f t="shared" si="388"/>
        <v>2.1049797571810447</v>
      </c>
      <c r="AO460">
        <f t="shared" si="389"/>
        <v>-1.075759621008086</v>
      </c>
      <c r="AP460" s="41" t="str">
        <f t="shared" si="390"/>
        <v>-0,13675449739289-0,294508798908139i</v>
      </c>
      <c r="AQ460">
        <f t="shared" si="391"/>
        <v>-9.7700603199777412</v>
      </c>
      <c r="AR460" s="43">
        <f t="shared" si="392"/>
        <v>-114.90769268989575</v>
      </c>
      <c r="AS460" t="str">
        <f t="shared" si="369"/>
        <v>-0,0000166666666666667</v>
      </c>
      <c r="AT460" t="str">
        <f t="shared" si="370"/>
        <v>0,0113156679840658i</v>
      </c>
      <c r="AU460">
        <f t="shared" si="393"/>
        <v>1.1315667984065801E-2</v>
      </c>
      <c r="AV460">
        <f t="shared" si="394"/>
        <v>1.5707963267948966</v>
      </c>
      <c r="AW460" t="str">
        <f t="shared" si="371"/>
        <v>1+4,23505110682866i</v>
      </c>
      <c r="AX460">
        <f t="shared" si="395"/>
        <v>4.3515121368842191</v>
      </c>
      <c r="AY460">
        <f t="shared" si="396"/>
        <v>1.338918833140178</v>
      </c>
      <c r="AZ460" t="str">
        <f t="shared" si="372"/>
        <v>1+616,965849541613i</v>
      </c>
      <c r="BA460">
        <f t="shared" si="397"/>
        <v>616.96665995870831</v>
      </c>
      <c r="BB460">
        <f t="shared" si="398"/>
        <v>1.569175492959374</v>
      </c>
      <c r="BC460" s="41" t="str">
        <f t="shared" si="399"/>
        <v>-0,0476604200270951+0,203317198618035i</v>
      </c>
      <c r="BD460">
        <f t="shared" si="400"/>
        <v>-13.604198995705897</v>
      </c>
      <c r="BE460" s="43">
        <f t="shared" si="401"/>
        <v>103.19273481241946</v>
      </c>
      <c r="BF460" s="41" t="str">
        <f t="shared" si="402"/>
        <v>-0,00561756807995971-0,00914953030407765i</v>
      </c>
      <c r="BG460" s="20">
        <f t="shared" si="403"/>
        <v>-39.38280029958846</v>
      </c>
      <c r="BH460" s="43">
        <f t="shared" si="404"/>
        <v>-121.54881749919966</v>
      </c>
      <c r="BI460" s="41" t="str">
        <f t="shared" si="409"/>
        <v>0,0663964807487044-0,0137681282507026i</v>
      </c>
      <c r="BJ460" s="20">
        <f t="shared" si="405"/>
        <v>-23.374259315683645</v>
      </c>
      <c r="BK460" s="43">
        <f t="shared" si="410"/>
        <v>-11.714957877476341</v>
      </c>
      <c r="BL460">
        <f t="shared" si="406"/>
        <v>-39.38280029958846</v>
      </c>
      <c r="BM460" s="43">
        <f t="shared" si="407"/>
        <v>-121.54881749919966</v>
      </c>
    </row>
    <row r="461" spans="14:65" x14ac:dyDescent="0.25">
      <c r="N461" s="9">
        <v>43</v>
      </c>
      <c r="O461" s="34">
        <f t="shared" si="408"/>
        <v>269153.48039269145</v>
      </c>
      <c r="P461" s="33" t="str">
        <f t="shared" si="360"/>
        <v>32,2315671197498</v>
      </c>
      <c r="Q461" s="4" t="str">
        <f t="shared" si="361"/>
        <v>1+630,736943079211i</v>
      </c>
      <c r="R461" s="4">
        <f t="shared" si="373"/>
        <v>630.73773580221746</v>
      </c>
      <c r="S461" s="4">
        <f t="shared" si="374"/>
        <v>1.5692108811141052</v>
      </c>
      <c r="T461" s="4" t="str">
        <f t="shared" si="362"/>
        <v>1+0,761013537020825i</v>
      </c>
      <c r="U461" s="4">
        <f t="shared" si="375"/>
        <v>1.2566390108256813</v>
      </c>
      <c r="V461" s="4">
        <f t="shared" si="376"/>
        <v>0.65051259079609192</v>
      </c>
      <c r="W461" t="str">
        <f t="shared" si="363"/>
        <v>1-4,48670112529284i</v>
      </c>
      <c r="X461" s="4">
        <f t="shared" si="377"/>
        <v>4.5967909445290243</v>
      </c>
      <c r="Y461" s="4">
        <f t="shared" si="378"/>
        <v>-1.3514997841468364</v>
      </c>
      <c r="Z461" t="str">
        <f t="shared" si="364"/>
        <v>-0,49676851255163+5,81650077116927i</v>
      </c>
      <c r="AA461" s="4">
        <f t="shared" si="379"/>
        <v>5.8376759224947969</v>
      </c>
      <c r="AB461" s="4">
        <f t="shared" si="380"/>
        <v>1.6559963343076216</v>
      </c>
      <c r="AC461" s="47" t="str">
        <f t="shared" si="381"/>
        <v>-0,0357839698126209+0,0357270178625491i</v>
      </c>
      <c r="AD461" s="20">
        <f t="shared" si="382"/>
        <v>-25.922841675105154</v>
      </c>
      <c r="AE461" s="43">
        <f t="shared" si="383"/>
        <v>135.04563082947593</v>
      </c>
      <c r="AF461" t="str">
        <f t="shared" si="365"/>
        <v>77,9756878975879</v>
      </c>
      <c r="AG461" t="str">
        <f t="shared" si="366"/>
        <v>1+644,623231358815i</v>
      </c>
      <c r="AH461">
        <f t="shared" si="384"/>
        <v>644.62400700523119</v>
      </c>
      <c r="AI461">
        <f t="shared" si="385"/>
        <v>1.5692450342736475</v>
      </c>
      <c r="AJ461" t="str">
        <f t="shared" si="367"/>
        <v>1+0,761013537020825i</v>
      </c>
      <c r="AK461">
        <f t="shared" si="386"/>
        <v>1.2566390108256813</v>
      </c>
      <c r="AL461">
        <f t="shared" si="387"/>
        <v>0.65051259079609192</v>
      </c>
      <c r="AM461" t="str">
        <f t="shared" si="368"/>
        <v>1-1,89542475143063i</v>
      </c>
      <c r="AN461">
        <f t="shared" si="388"/>
        <v>2.1430433939460642</v>
      </c>
      <c r="AO461">
        <f t="shared" si="389"/>
        <v>-1.0853240613586825</v>
      </c>
      <c r="AP461" s="41" t="str">
        <f t="shared" si="390"/>
        <v>-0,136763356528031-0,295657985765807i</v>
      </c>
      <c r="AQ461">
        <f t="shared" si="391"/>
        <v>-9.7421151572991747</v>
      </c>
      <c r="AR461" s="43">
        <f t="shared" si="392"/>
        <v>-114.82397963285548</v>
      </c>
      <c r="AS461" t="str">
        <f t="shared" si="369"/>
        <v>-0,0000166666666666667</v>
      </c>
      <c r="AT461" t="str">
        <f t="shared" si="370"/>
        <v>0,0115792437510702i</v>
      </c>
      <c r="AU461">
        <f t="shared" si="393"/>
        <v>1.15792437510702E-2</v>
      </c>
      <c r="AV461">
        <f t="shared" si="394"/>
        <v>1.5707963267948966</v>
      </c>
      <c r="AW461" t="str">
        <f t="shared" si="371"/>
        <v>1+4,33369811956863i</v>
      </c>
      <c r="AX461">
        <f t="shared" si="395"/>
        <v>4.4475767999611513</v>
      </c>
      <c r="AY461">
        <f t="shared" si="396"/>
        <v>1.3440159215148206</v>
      </c>
      <c r="AZ461" t="str">
        <f t="shared" si="372"/>
        <v>1+631,336830312476i</v>
      </c>
      <c r="BA461">
        <f t="shared" si="397"/>
        <v>631.3376222822493</v>
      </c>
      <c r="BB461">
        <f t="shared" si="398"/>
        <v>1.5692123875794115</v>
      </c>
      <c r="BC461" s="41" t="str">
        <f t="shared" si="399"/>
        <v>-0,0456237891469439+0,199159086330332i</v>
      </c>
      <c r="BD461">
        <f t="shared" si="400"/>
        <v>-13.793864648836511</v>
      </c>
      <c r="BE461" s="43">
        <f t="shared" si="401"/>
        <v>102.90280706676215</v>
      </c>
      <c r="BF461" s="41" t="str">
        <f t="shared" si="402"/>
        <v>-0,00548275994124111-0,0087567046629638i</v>
      </c>
      <c r="BG461" s="20">
        <f t="shared" si="403"/>
        <v>-39.716706323941665</v>
      </c>
      <c r="BH461" s="43">
        <f t="shared" si="404"/>
        <v>-122.05156210376191</v>
      </c>
      <c r="BI461" s="41" t="str">
        <f t="shared" si="409"/>
        <v>0,0651226368526476-0,0137486275274028i</v>
      </c>
      <c r="BJ461" s="20">
        <f t="shared" si="405"/>
        <v>-23.535979806135693</v>
      </c>
      <c r="BK461" s="43">
        <f t="shared" si="410"/>
        <v>-11.921172566093366</v>
      </c>
      <c r="BL461">
        <f t="shared" si="406"/>
        <v>-39.716706323941665</v>
      </c>
      <c r="BM461" s="43">
        <f t="shared" si="407"/>
        <v>-122.05156210376191</v>
      </c>
    </row>
    <row r="462" spans="14:65" x14ac:dyDescent="0.25">
      <c r="N462" s="9">
        <v>44</v>
      </c>
      <c r="O462" s="34">
        <f t="shared" si="408"/>
        <v>275422.87033381703</v>
      </c>
      <c r="P462" s="33" t="str">
        <f t="shared" si="360"/>
        <v>32,2315671197498</v>
      </c>
      <c r="Q462" s="4" t="str">
        <f t="shared" si="361"/>
        <v>1+645,428693825543i</v>
      </c>
      <c r="R462" s="4">
        <f t="shared" si="373"/>
        <v>645.42946850399267</v>
      </c>
      <c r="S462" s="4">
        <f t="shared" si="374"/>
        <v>1.5692469702053962</v>
      </c>
      <c r="T462" s="4" t="str">
        <f t="shared" si="362"/>
        <v>1+0,778739819464202i</v>
      </c>
      <c r="U462" s="4">
        <f t="shared" si="375"/>
        <v>1.2674524473995614</v>
      </c>
      <c r="V462" s="4">
        <f t="shared" si="376"/>
        <v>0.66164231541857532</v>
      </c>
      <c r="W462" t="str">
        <f t="shared" si="363"/>
        <v>1-4,59120981997035i</v>
      </c>
      <c r="X462" s="4">
        <f t="shared" si="377"/>
        <v>4.6988517332420878</v>
      </c>
      <c r="Y462" s="4">
        <f t="shared" si="378"/>
        <v>-1.356338249362858</v>
      </c>
      <c r="Z462" t="str">
        <f t="shared" si="364"/>
        <v>-0,56730903931651+5,95198447873312i</v>
      </c>
      <c r="AA462" s="4">
        <f t="shared" si="379"/>
        <v>5.9789596738203699</v>
      </c>
      <c r="AB462" s="4">
        <f t="shared" si="380"/>
        <v>1.6658235199215854</v>
      </c>
      <c r="AC462" s="47" t="str">
        <f t="shared" si="381"/>
        <v>-0,0350757238720747+0,0352709791808213i</v>
      </c>
      <c r="AD462" s="20">
        <f t="shared" si="382"/>
        <v>-26.065391536217351</v>
      </c>
      <c r="AE462" s="43">
        <f t="shared" si="383"/>
        <v>134.84096942849902</v>
      </c>
      <c r="AF462" t="str">
        <f t="shared" si="365"/>
        <v>77,9756878975879</v>
      </c>
      <c r="AG462" t="str">
        <f t="shared" si="366"/>
        <v>1+659,638435310852i</v>
      </c>
      <c r="AH462">
        <f t="shared" si="384"/>
        <v>659.63919330142062</v>
      </c>
      <c r="AI462">
        <f t="shared" si="385"/>
        <v>1.5692803459478093</v>
      </c>
      <c r="AJ462" t="str">
        <f t="shared" si="367"/>
        <v>1+0,778739819464202i</v>
      </c>
      <c r="AK462">
        <f t="shared" si="386"/>
        <v>1.2674524473995614</v>
      </c>
      <c r="AL462">
        <f t="shared" si="387"/>
        <v>0.66164231541857532</v>
      </c>
      <c r="AM462" t="str">
        <f t="shared" si="368"/>
        <v>1-1,93957486553446i</v>
      </c>
      <c r="AN462">
        <f t="shared" si="388"/>
        <v>2.182189418683222</v>
      </c>
      <c r="AO462">
        <f t="shared" si="389"/>
        <v>-1.0947649933955104</v>
      </c>
      <c r="AP462" s="41" t="str">
        <f t="shared" si="390"/>
        <v>-0,136771816938285-0,296963933163613i</v>
      </c>
      <c r="AQ462">
        <f t="shared" si="391"/>
        <v>-9.7104623442668743</v>
      </c>
      <c r="AR462" s="43">
        <f t="shared" si="392"/>
        <v>-114.72924215512144</v>
      </c>
      <c r="AS462" t="str">
        <f t="shared" si="369"/>
        <v>-0,0000166666666666667</v>
      </c>
      <c r="AT462" t="str">
        <f t="shared" si="370"/>
        <v>0,0118489589863808i</v>
      </c>
      <c r="AU462">
        <f t="shared" si="393"/>
        <v>1.18489589863808E-2</v>
      </c>
      <c r="AV462">
        <f t="shared" si="394"/>
        <v>1.5707963267948966</v>
      </c>
      <c r="AW462" t="str">
        <f t="shared" si="371"/>
        <v>1+4,43464291641487i</v>
      </c>
      <c r="AX462">
        <f t="shared" si="395"/>
        <v>4.5459935983356363</v>
      </c>
      <c r="AY462">
        <f t="shared" si="396"/>
        <v>1.3490085984718603</v>
      </c>
      <c r="AZ462" t="str">
        <f t="shared" si="372"/>
        <v>1+646,042554227502i</v>
      </c>
      <c r="BA462">
        <f t="shared" si="397"/>
        <v>646.04332816986414</v>
      </c>
      <c r="BB462">
        <f t="shared" si="398"/>
        <v>1.5692484423795319</v>
      </c>
      <c r="BC462" s="41" t="str">
        <f t="shared" si="399"/>
        <v>-0,0436697417975198+0,195066304453107i</v>
      </c>
      <c r="BD462">
        <f t="shared" si="400"/>
        <v>-13.983972412751651</v>
      </c>
      <c r="BE462" s="43">
        <f t="shared" si="401"/>
        <v>102.61881353652964</v>
      </c>
      <c r="BF462" s="41" t="str">
        <f t="shared" si="402"/>
        <v>-0,00534843175839068-0,0083823663855154i</v>
      </c>
      <c r="BG462" s="20">
        <f t="shared" si="403"/>
        <v>-40.049363948969003</v>
      </c>
      <c r="BH462" s="43">
        <f t="shared" si="404"/>
        <v>-122.54021703497128</v>
      </c>
      <c r="BI462" s="41" t="str">
        <f t="shared" si="409"/>
        <v>0,063900446928958-0,0137112345990572i</v>
      </c>
      <c r="BJ462" s="20">
        <f t="shared" si="405"/>
        <v>-23.694434757018531</v>
      </c>
      <c r="BK462" s="43">
        <f t="shared" si="410"/>
        <v>-12.11042861859179</v>
      </c>
      <c r="BL462">
        <f t="shared" si="406"/>
        <v>-40.049363948969003</v>
      </c>
      <c r="BM462" s="43">
        <f t="shared" si="407"/>
        <v>-122.54021703497128</v>
      </c>
    </row>
    <row r="463" spans="14:65" x14ac:dyDescent="0.25">
      <c r="N463" s="9">
        <v>45</v>
      </c>
      <c r="O463" s="34">
        <f t="shared" si="408"/>
        <v>281838.29312644573</v>
      </c>
      <c r="P463" s="33" t="str">
        <f t="shared" si="360"/>
        <v>32,2315671197498</v>
      </c>
      <c r="Q463" s="4" t="str">
        <f t="shared" si="361"/>
        <v>1+660,462659408599i</v>
      </c>
      <c r="R463" s="4">
        <f t="shared" si="373"/>
        <v>660.4634164532348</v>
      </c>
      <c r="S463" s="4">
        <f t="shared" si="374"/>
        <v>1.5692822378125759</v>
      </c>
      <c r="T463" s="4" t="str">
        <f t="shared" si="362"/>
        <v>1+0,796879000067698i</v>
      </c>
      <c r="U463" s="4">
        <f t="shared" si="375"/>
        <v>1.2786774967711343</v>
      </c>
      <c r="V463" s="4">
        <f t="shared" si="376"/>
        <v>0.67283499409896685</v>
      </c>
      <c r="W463" t="str">
        <f t="shared" si="363"/>
        <v>1-4,69815283486624i</v>
      </c>
      <c r="X463" s="4">
        <f t="shared" si="377"/>
        <v>4.8033988029063011</v>
      </c>
      <c r="Y463" s="4">
        <f t="shared" si="378"/>
        <v>-1.3610764523406915</v>
      </c>
      <c r="Z463" t="str">
        <f t="shared" si="364"/>
        <v>-0,64117403868654+6,09062400725142i</v>
      </c>
      <c r="AA463" s="4">
        <f t="shared" si="379"/>
        <v>6.1242799532347441</v>
      </c>
      <c r="AB463" s="4">
        <f t="shared" si="380"/>
        <v>1.6756823140935002</v>
      </c>
      <c r="AC463" s="47" t="str">
        <f t="shared" si="381"/>
        <v>-0,0343919039819808+0,0348220878497802i</v>
      </c>
      <c r="AD463" s="20">
        <f t="shared" si="382"/>
        <v>-26.206254246316423</v>
      </c>
      <c r="AE463" s="43">
        <f t="shared" si="383"/>
        <v>134.64389566304129</v>
      </c>
      <c r="AF463" t="str">
        <f t="shared" si="365"/>
        <v>77,9756878975879</v>
      </c>
      <c r="AG463" t="str">
        <f t="shared" si="366"/>
        <v>1+675,003388292637i</v>
      </c>
      <c r="AH463">
        <f t="shared" si="384"/>
        <v>675.00412902925302</v>
      </c>
      <c r="AI463">
        <f t="shared" si="385"/>
        <v>1.5693148538337875</v>
      </c>
      <c r="AJ463" t="str">
        <f t="shared" si="367"/>
        <v>1+0,796879000067698i</v>
      </c>
      <c r="AK463">
        <f t="shared" si="386"/>
        <v>1.2786774967711343</v>
      </c>
      <c r="AL463">
        <f t="shared" si="387"/>
        <v>0.67283499409896685</v>
      </c>
      <c r="AM463" t="str">
        <f t="shared" si="368"/>
        <v>1-1,9847533679053i</v>
      </c>
      <c r="AN463">
        <f t="shared" si="388"/>
        <v>2.222441434866492</v>
      </c>
      <c r="AO463">
        <f t="shared" si="389"/>
        <v>-1.104080690106956</v>
      </c>
      <c r="AP463" s="41" t="str">
        <f t="shared" si="390"/>
        <v>-0,136779896569064-0,298427333614748i</v>
      </c>
      <c r="AQ463">
        <f t="shared" si="391"/>
        <v>-9.6751173421506937</v>
      </c>
      <c r="AR463" s="43">
        <f t="shared" si="392"/>
        <v>-114.6236761663052</v>
      </c>
      <c r="AS463" t="str">
        <f t="shared" si="369"/>
        <v>-0,0000166666666666667</v>
      </c>
      <c r="AT463" t="str">
        <f t="shared" si="370"/>
        <v>0,0121249566965856i</v>
      </c>
      <c r="AU463">
        <f t="shared" si="393"/>
        <v>1.2124956696585599E-2</v>
      </c>
      <c r="AV463">
        <f t="shared" si="394"/>
        <v>1.5707963267948966</v>
      </c>
      <c r="AW463" t="str">
        <f t="shared" si="371"/>
        <v>1+4,53793901963482i</v>
      </c>
      <c r="AX463">
        <f t="shared" si="395"/>
        <v>4.646815097023361</v>
      </c>
      <c r="AY463">
        <f t="shared" si="396"/>
        <v>1.3538985151343037</v>
      </c>
      <c r="AZ463" t="str">
        <f t="shared" si="372"/>
        <v>1+661,090818456162i</v>
      </c>
      <c r="BA463">
        <f t="shared" si="397"/>
        <v>661.09157478146551</v>
      </c>
      <c r="BB463">
        <f t="shared" si="398"/>
        <v>1.5692836764760925</v>
      </c>
      <c r="BC463" s="41" t="str">
        <f t="shared" si="399"/>
        <v>-0,0417953032276646+0,191039112710204i</v>
      </c>
      <c r="BD463">
        <f t="shared" si="400"/>
        <v>-14.174504318057529</v>
      </c>
      <c r="BE463" s="43">
        <f t="shared" si="401"/>
        <v>102.34066071462877</v>
      </c>
      <c r="BF463" s="41" t="str">
        <f t="shared" si="402"/>
        <v>-0,00521496071003517-0,00802559854183408i</v>
      </c>
      <c r="BG463" s="20">
        <f t="shared" si="403"/>
        <v>-40.380758564373956</v>
      </c>
      <c r="BH463" s="43">
        <f t="shared" si="404"/>
        <v>-123.01544362232995</v>
      </c>
      <c r="BI463" s="41" t="str">
        <f t="shared" si="409"/>
        <v>0,0627280502747861-0,0136574491772956i</v>
      </c>
      <c r="BJ463" s="20">
        <f t="shared" si="405"/>
        <v>-23.849621660208228</v>
      </c>
      <c r="BK463" s="43">
        <f t="shared" si="410"/>
        <v>-12.2830154516764</v>
      </c>
      <c r="BL463">
        <f t="shared" si="406"/>
        <v>-40.380758564373956</v>
      </c>
      <c r="BM463" s="43">
        <f t="shared" si="407"/>
        <v>-123.01544362232995</v>
      </c>
    </row>
    <row r="464" spans="14:65" x14ac:dyDescent="0.25">
      <c r="N464" s="9">
        <v>46</v>
      </c>
      <c r="O464" s="34">
        <f t="shared" si="408"/>
        <v>288403.1503126609</v>
      </c>
      <c r="P464" s="33" t="str">
        <f t="shared" si="360"/>
        <v>32,2315671197498</v>
      </c>
      <c r="Q464" s="4" t="str">
        <f t="shared" si="361"/>
        <v>1+675,84681103593i</v>
      </c>
      <c r="R464" s="4">
        <f t="shared" si="373"/>
        <v>675.84755084814515</v>
      </c>
      <c r="S464" s="4">
        <f t="shared" si="374"/>
        <v>1.5693167026346457</v>
      </c>
      <c r="T464" s="4" t="str">
        <f t="shared" si="362"/>
        <v>1+0,81544069646497i</v>
      </c>
      <c r="U464" s="4">
        <f t="shared" si="375"/>
        <v>1.2903269079776936</v>
      </c>
      <c r="V464" s="4">
        <f t="shared" si="376"/>
        <v>0.68408534452993319</v>
      </c>
      <c r="W464" t="str">
        <f t="shared" si="363"/>
        <v>1-4,80758687258258i</v>
      </c>
      <c r="X464" s="4">
        <f t="shared" si="377"/>
        <v>4.9104879123594589</v>
      </c>
      <c r="Y464" s="4">
        <f t="shared" si="378"/>
        <v>-1.365716053942212</v>
      </c>
      <c r="Z464" t="str">
        <f t="shared" si="364"/>
        <v>-0,71852018822867+6,23249286523731i</v>
      </c>
      <c r="AA464" s="4">
        <f t="shared" si="379"/>
        <v>6.2737738703372266</v>
      </c>
      <c r="AB464" s="4">
        <f t="shared" si="380"/>
        <v>1.6855757722527493</v>
      </c>
      <c r="AC464" s="47" t="str">
        <f t="shared" si="381"/>
        <v>-0,0337313442140051+0,034380632258309i</v>
      </c>
      <c r="AD464" s="20">
        <f t="shared" si="382"/>
        <v>-26.345435668199215</v>
      </c>
      <c r="AE464" s="43">
        <f t="shared" si="383"/>
        <v>134.45383558422915</v>
      </c>
      <c r="AF464" t="str">
        <f t="shared" si="365"/>
        <v>77,9756878975879</v>
      </c>
      <c r="AG464" t="str">
        <f t="shared" si="366"/>
        <v>1+690,72623700562i</v>
      </c>
      <c r="AH464">
        <f t="shared" si="384"/>
        <v>690.72696088102998</v>
      </c>
      <c r="AI464">
        <f t="shared" si="385"/>
        <v>1.5693485762277914</v>
      </c>
      <c r="AJ464" t="str">
        <f t="shared" si="367"/>
        <v>1+0,81544069646497i</v>
      </c>
      <c r="AK464">
        <f t="shared" si="386"/>
        <v>1.2903269079776936</v>
      </c>
      <c r="AL464">
        <f t="shared" si="387"/>
        <v>0.68408534452993319</v>
      </c>
      <c r="AM464" t="str">
        <f t="shared" si="368"/>
        <v>1-2,03098421278312i</v>
      </c>
      <c r="AN464">
        <f t="shared" si="388"/>
        <v>2.2638235073817636</v>
      </c>
      <c r="AO464">
        <f t="shared" si="389"/>
        <v>-1.1132696223970511</v>
      </c>
      <c r="AP464" s="41" t="str">
        <f t="shared" si="390"/>
        <v>-0,136787612558116-0,300048963110579i</v>
      </c>
      <c r="AQ464">
        <f t="shared" si="391"/>
        <v>-9.6360974789804477</v>
      </c>
      <c r="AR464" s="43">
        <f t="shared" si="392"/>
        <v>-114.50749775787304</v>
      </c>
      <c r="AS464" t="str">
        <f t="shared" si="369"/>
        <v>-0,0000166666666666667</v>
      </c>
      <c r="AT464" t="str">
        <f t="shared" si="370"/>
        <v>0,0124073832193236i</v>
      </c>
      <c r="AU464">
        <f t="shared" si="393"/>
        <v>1.24073832193236E-2</v>
      </c>
      <c r="AV464">
        <f t="shared" si="394"/>
        <v>1.5707963267948966</v>
      </c>
      <c r="AW464" t="str">
        <f t="shared" si="371"/>
        <v>1+4,64364119818971i</v>
      </c>
      <c r="AX464">
        <f t="shared" si="395"/>
        <v>4.750095112471409</v>
      </c>
      <c r="AY464">
        <f t="shared" si="396"/>
        <v>1.3586873283817025</v>
      </c>
      <c r="AZ464" t="str">
        <f t="shared" si="372"/>
        <v>1+676,489601787339i</v>
      </c>
      <c r="BA464">
        <f t="shared" si="397"/>
        <v>676.49034089659585</v>
      </c>
      <c r="BB464">
        <f t="shared" si="398"/>
        <v>1.5693181085503272</v>
      </c>
      <c r="BC464" s="41" t="str">
        <f t="shared" si="399"/>
        <v>-0,0399975741615346+0,187077669404959i</v>
      </c>
      <c r="BD464">
        <f t="shared" si="400"/>
        <v>-14.365443046208696</v>
      </c>
      <c r="BE464" s="43">
        <f t="shared" si="401"/>
        <v>102.06825473921005</v>
      </c>
      <c r="BF464" s="41" t="str">
        <f t="shared" si="402"/>
        <v>-0,00508267661378548-0,00768552314992469i</v>
      </c>
      <c r="BG464" s="20">
        <f t="shared" si="403"/>
        <v>-40.710878714407912</v>
      </c>
      <c r="BH464" s="43">
        <f t="shared" si="404"/>
        <v>-123.47790967656078</v>
      </c>
      <c r="BI464" s="41" t="str">
        <f t="shared" si="409"/>
        <v>0,0616036334037741-0,0135886771067339i</v>
      </c>
      <c r="BJ464" s="20">
        <f t="shared" si="405"/>
        <v>-24.001540525189149</v>
      </c>
      <c r="BK464" s="43">
        <f t="shared" si="410"/>
        <v>-12.439243018663005</v>
      </c>
      <c r="BL464">
        <f t="shared" si="406"/>
        <v>-40.710878714407912</v>
      </c>
      <c r="BM464" s="43">
        <f t="shared" si="407"/>
        <v>-123.47790967656078</v>
      </c>
    </row>
    <row r="465" spans="14:65" x14ac:dyDescent="0.25">
      <c r="N465" s="9">
        <v>47</v>
      </c>
      <c r="O465" s="34">
        <f t="shared" si="408"/>
        <v>295120.92266663886</v>
      </c>
      <c r="P465" s="33" t="str">
        <f t="shared" si="360"/>
        <v>32,2315671197498</v>
      </c>
      <c r="Q465" s="4" t="str">
        <f t="shared" si="361"/>
        <v>1+691,589305588361i</v>
      </c>
      <c r="R465" s="4">
        <f t="shared" si="373"/>
        <v>691.59002856041195</v>
      </c>
      <c r="S465" s="4">
        <f t="shared" si="374"/>
        <v>1.5693503829449822</v>
      </c>
      <c r="T465" s="4" t="str">
        <f t="shared" si="362"/>
        <v>1+0,83443475031314i</v>
      </c>
      <c r="U465" s="4">
        <f t="shared" si="375"/>
        <v>1.3024136641367643</v>
      </c>
      <c r="V465" s="4">
        <f t="shared" si="376"/>
        <v>0.69538794077287946</v>
      </c>
      <c r="W465" t="str">
        <f t="shared" si="363"/>
        <v>1-4,9195699564947i</v>
      </c>
      <c r="X465" s="4">
        <f t="shared" si="377"/>
        <v>5.0201761479897566</v>
      </c>
      <c r="Y465" s="4">
        <f t="shared" si="378"/>
        <v>-1.3702587147997396</v>
      </c>
      <c r="Z465" t="str">
        <f t="shared" si="364"/>
        <v>-0,79951154949604+6,37766627343713i</v>
      </c>
      <c r="AA465" s="4">
        <f t="shared" si="379"/>
        <v>6.4275847573653211</v>
      </c>
      <c r="AB465" s="4">
        <f t="shared" si="380"/>
        <v>1.6955068949127734</v>
      </c>
      <c r="AC465" s="47" t="str">
        <f t="shared" si="381"/>
        <v>-0,0330929141823057+0,0339468617368278i</v>
      </c>
      <c r="AD465" s="20">
        <f t="shared" si="382"/>
        <v>-26.48294427073197</v>
      </c>
      <c r="AE465" s="43">
        <f t="shared" si="383"/>
        <v>134.27021019771371</v>
      </c>
      <c r="AF465" t="str">
        <f t="shared" si="365"/>
        <v>77,9756878975879</v>
      </c>
      <c r="AG465" t="str">
        <f t="shared" si="366"/>
        <v>1+706,815317912306i</v>
      </c>
      <c r="AH465">
        <f t="shared" si="384"/>
        <v>706.81602531031672</v>
      </c>
      <c r="AI465">
        <f t="shared" si="385"/>
        <v>1.5693815310095733</v>
      </c>
      <c r="AJ465" t="str">
        <f t="shared" si="367"/>
        <v>1+0,83443475031314i</v>
      </c>
      <c r="AK465">
        <f t="shared" si="386"/>
        <v>1.3024136641367643</v>
      </c>
      <c r="AL465">
        <f t="shared" si="387"/>
        <v>0.69538794077287946</v>
      </c>
      <c r="AM465" t="str">
        <f t="shared" si="368"/>
        <v>1-2,07829191237381i</v>
      </c>
      <c r="AN465">
        <f t="shared" si="388"/>
        <v>2.3063601785147063</v>
      </c>
      <c r="AO465">
        <f t="shared" si="389"/>
        <v>-1.1223304543665202</v>
      </c>
      <c r="AP465" s="41" t="str">
        <f t="shared" si="390"/>
        <v>-0,136794981271877-0,301829681532462i</v>
      </c>
      <c r="AQ465">
        <f t="shared" si="391"/>
        <v>-9.5934219573539039</v>
      </c>
      <c r="AR465" s="43">
        <f t="shared" si="392"/>
        <v>-114.38094229625045</v>
      </c>
      <c r="AS465" t="str">
        <f t="shared" si="369"/>
        <v>-0,0000166666666666667</v>
      </c>
      <c r="AT465" t="str">
        <f t="shared" si="370"/>
        <v>0,0126963883008757i</v>
      </c>
      <c r="AU465">
        <f t="shared" si="393"/>
        <v>1.2696388300875701E-2</v>
      </c>
      <c r="AV465">
        <f t="shared" si="394"/>
        <v>1.5707963267948966</v>
      </c>
      <c r="AW465" t="str">
        <f t="shared" si="371"/>
        <v>1+4,75180549677373i</v>
      </c>
      <c r="AX465">
        <f t="shared" si="395"/>
        <v>4.8558887424619845</v>
      </c>
      <c r="AY465">
        <f t="shared" si="396"/>
        <v>1.3633766983377327</v>
      </c>
      <c r="AZ465" t="str">
        <f t="shared" si="372"/>
        <v>1+692,247068859781i</v>
      </c>
      <c r="BA465">
        <f t="shared" si="397"/>
        <v>692.24779114487512</v>
      </c>
      <c r="BB465">
        <f t="shared" si="398"/>
        <v>1.5693517568582511</v>
      </c>
      <c r="BC465" s="41" t="str">
        <f t="shared" si="399"/>
        <v>-0,0382737317229234+0,183182038056857i</v>
      </c>
      <c r="BD465">
        <f t="shared" si="400"/>
        <v>-14.55677191267573</v>
      </c>
      <c r="BE465" s="43">
        <f t="shared" si="401"/>
        <v>101.80150153818586</v>
      </c>
      <c r="BF465" s="41" t="str">
        <f t="shared" si="402"/>
        <v>-0,00495186599924316-0,00736130054410595i</v>
      </c>
      <c r="BG465" s="20">
        <f t="shared" si="403"/>
        <v>-41.039716183407705</v>
      </c>
      <c r="BH465" s="43">
        <f t="shared" si="404"/>
        <v>-123.92828826410039</v>
      </c>
      <c r="BI465" s="41" t="str">
        <f t="shared" si="409"/>
        <v>0,0605254306234106-0,0135062352083432i</v>
      </c>
      <c r="BJ465" s="20">
        <f t="shared" si="405"/>
        <v>-24.150193870029636</v>
      </c>
      <c r="BK465" s="43">
        <f t="shared" si="410"/>
        <v>-12.579440758064635</v>
      </c>
      <c r="BL465">
        <f t="shared" si="406"/>
        <v>-41.039716183407705</v>
      </c>
      <c r="BM465" s="43">
        <f t="shared" si="407"/>
        <v>-123.92828826410039</v>
      </c>
    </row>
    <row r="466" spans="14:65" x14ac:dyDescent="0.25">
      <c r="N466" s="9">
        <v>48</v>
      </c>
      <c r="O466" s="34">
        <f t="shared" si="408"/>
        <v>301995.17204020242</v>
      </c>
      <c r="P466" s="33" t="str">
        <f t="shared" si="360"/>
        <v>32,2315671197498</v>
      </c>
      <c r="Q466" s="4" t="str">
        <f t="shared" si="361"/>
        <v>1+707,698489944883i</v>
      </c>
      <c r="R466" s="4">
        <f t="shared" si="373"/>
        <v>707.69919646009748</v>
      </c>
      <c r="S466" s="4">
        <f t="shared" si="374"/>
        <v>1.5693832966010264</v>
      </c>
      <c r="T466" s="4" t="str">
        <f t="shared" si="362"/>
        <v>1+0,853871232510977i</v>
      </c>
      <c r="U466" s="4">
        <f t="shared" si="375"/>
        <v>1.3149509807250668</v>
      </c>
      <c r="V466" s="4">
        <f t="shared" si="376"/>
        <v>0.70673722522327032</v>
      </c>
      <c r="W466" t="str">
        <f t="shared" si="363"/>
        <v>1-5,03416146151596i</v>
      </c>
      <c r="X466" s="4">
        <f t="shared" si="377"/>
        <v>5.1325219552002403</v>
      </c>
      <c r="Y466" s="4">
        <f t="shared" si="378"/>
        <v>-1.3747060932084421</v>
      </c>
      <c r="Z466" t="str">
        <f t="shared" si="364"/>
        <v>-0,88431991602461+6,52622120471353i</v>
      </c>
      <c r="AA466" s="4">
        <f t="shared" si="379"/>
        <v>6.585862504390013</v>
      </c>
      <c r="AB466" s="4">
        <f t="shared" si="380"/>
        <v>1.7054786220630607</v>
      </c>
      <c r="AC466" s="47" t="str">
        <f t="shared" si="381"/>
        <v>-0,0324755185121374+0,0335209886221734i</v>
      </c>
      <c r="AD466" s="20">
        <f t="shared" si="382"/>
        <v>-26.618791223847794</v>
      </c>
      <c r="AE466" s="43">
        <f t="shared" si="383"/>
        <v>134.09243659075116</v>
      </c>
      <c r="AF466" t="str">
        <f t="shared" si="365"/>
        <v>77,9756878975879</v>
      </c>
      <c r="AG466" t="str">
        <f t="shared" si="366"/>
        <v>1+723,279161656356i</v>
      </c>
      <c r="AH466">
        <f t="shared" si="384"/>
        <v>723.27985295203746</v>
      </c>
      <c r="AI466">
        <f t="shared" si="385"/>
        <v>1.5694137356519087</v>
      </c>
      <c r="AJ466" t="str">
        <f t="shared" si="367"/>
        <v>1+0,853871232510977i</v>
      </c>
      <c r="AK466">
        <f t="shared" si="386"/>
        <v>1.3149509807250668</v>
      </c>
      <c r="AL466">
        <f t="shared" si="387"/>
        <v>0.70673722522327032</v>
      </c>
      <c r="AM466" t="str">
        <f t="shared" si="368"/>
        <v>1-2,12670154984589i</v>
      </c>
      <c r="AN466">
        <f t="shared" si="388"/>
        <v>2.3500764843121402</v>
      </c>
      <c r="AO466">
        <f t="shared" si="389"/>
        <v>-1.1312620381550569</v>
      </c>
      <c r="AP466" s="41" t="str">
        <f t="shared" si="390"/>
        <v>-0,136802018340186-0,303770433108011i</v>
      </c>
      <c r="AQ466">
        <f t="shared" si="391"/>
        <v>-9.5471118606815804</v>
      </c>
      <c r="AR466" s="43">
        <f t="shared" si="392"/>
        <v>-114.24426344228677</v>
      </c>
      <c r="AS466" t="str">
        <f t="shared" si="369"/>
        <v>-0,0000166666666666667</v>
      </c>
      <c r="AT466" t="str">
        <f t="shared" si="370"/>
        <v>0,0129921251755615i</v>
      </c>
      <c r="AU466">
        <f t="shared" si="393"/>
        <v>1.29921251755615E-2</v>
      </c>
      <c r="AV466">
        <f t="shared" si="394"/>
        <v>1.5707963267948966</v>
      </c>
      <c r="AW466" t="str">
        <f t="shared" si="371"/>
        <v>1+4,86248926552972i</v>
      </c>
      <c r="AX466">
        <f t="shared" si="395"/>
        <v>4.9642523966244667</v>
      </c>
      <c r="AY466">
        <f t="shared" si="396"/>
        <v>1.3679682860241413</v>
      </c>
      <c r="AZ466" t="str">
        <f t="shared" si="372"/>
        <v>1+708,371574491107i</v>
      </c>
      <c r="BA466">
        <f t="shared" si="397"/>
        <v>708.37228033500151</v>
      </c>
      <c r="BB466">
        <f t="shared" si="398"/>
        <v>1.5693846392403374</v>
      </c>
      <c r="BC466" s="41" t="str">
        <f t="shared" si="399"/>
        <v>-0,0366210300322627+0,179352193787197i</v>
      </c>
      <c r="BD466">
        <f t="shared" si="400"/>
        <v>-14.748474849943758</v>
      </c>
      <c r="BE466" s="43">
        <f t="shared" si="401"/>
        <v>101.54030696420423</v>
      </c>
      <c r="BF466" s="41" t="str">
        <f t="shared" si="402"/>
        <v>-0,00482277590855618-0,00705212862057232i</v>
      </c>
      <c r="BG466" s="20">
        <f t="shared" si="403"/>
        <v>-41.367266073791555</v>
      </c>
      <c r="BH466" s="43">
        <f t="shared" si="404"/>
        <v>-124.3672564450446</v>
      </c>
      <c r="BI466" s="41" t="str">
        <f t="shared" si="409"/>
        <v>0,0594917244077189-0,0134113559500668i</v>
      </c>
      <c r="BJ466" s="20">
        <f t="shared" si="405"/>
        <v>-24.295586710625329</v>
      </c>
      <c r="BK466" s="43">
        <f t="shared" si="410"/>
        <v>-12.703956478082532</v>
      </c>
      <c r="BL466">
        <f t="shared" si="406"/>
        <v>-41.367266073791555</v>
      </c>
      <c r="BM466" s="43">
        <f t="shared" si="407"/>
        <v>-124.3672564450446</v>
      </c>
    </row>
    <row r="467" spans="14:65" x14ac:dyDescent="0.25">
      <c r="N467" s="9">
        <v>49</v>
      </c>
      <c r="O467" s="34">
        <f t="shared" si="408"/>
        <v>309029.54325135931</v>
      </c>
      <c r="P467" s="33" t="str">
        <f t="shared" ref="P467:P530" si="411">COMPLEX(Adc,0)</f>
        <v>32,2315671197498</v>
      </c>
      <c r="Q467" s="4" t="str">
        <f t="shared" ref="Q467:Q530" si="412">IMSUM(COMPLEX(1,0),IMDIV(COMPLEX(0,2*PI()*O467),COMPLEX(wp_lf,0)))</f>
        <v>1+724,18290540827i</v>
      </c>
      <c r="R467" s="4">
        <f t="shared" si="373"/>
        <v>724.18359584125028</v>
      </c>
      <c r="S467" s="4">
        <f t="shared" si="374"/>
        <v>1.5694154610537487</v>
      </c>
      <c r="T467" s="4" t="str">
        <f t="shared" ref="T467:T530" si="413">IMSUM(COMPLEX(1,0),IMDIV(COMPLEX(0,2*PI()*O467),COMPLEX(wz_esr,0)))</f>
        <v>1+0,873760448538613i</v>
      </c>
      <c r="U467" s="4">
        <f t="shared" si="375"/>
        <v>1.3279523038989007</v>
      </c>
      <c r="V467" s="4">
        <f t="shared" si="376"/>
        <v>0.71812752136565505</v>
      </c>
      <c r="W467" t="str">
        <f t="shared" ref="W467:W530" si="414">IMSUB(COMPLEX(1,0),IMDIV(COMPLEX(0,2*PI()*O467),COMPLEX(wz_rhp,0)))</f>
        <v>1-5,15142214557912i</v>
      </c>
      <c r="X467" s="4">
        <f t="shared" si="377"/>
        <v>5.2475851705296765</v>
      </c>
      <c r="Y467" s="4">
        <f t="shared" si="378"/>
        <v>-1.3790598431687857</v>
      </c>
      <c r="Z467" t="str">
        <f t="shared" ref="Z467:Z530" si="415">IMSUM(COMPLEX(1,0),IMDIV(COMPLEX(0,2*PI()*O467),COMPLEX(Q*(wsl/2),0)),IMDIV(IMPOWER(COMPLEX(0,2*PI()*O467),2),IMPOWER(COMPLEX(wsl/2,0),2)))</f>
        <v>-0,97312517773025+6,67823642485741i</v>
      </c>
      <c r="AA467" s="4">
        <f t="shared" si="379"/>
        <v>6.7487639133270036</v>
      </c>
      <c r="AB467" s="4">
        <f t="shared" si="380"/>
        <v>1.7154938274410692</v>
      </c>
      <c r="AC467" s="47" t="str">
        <f t="shared" si="381"/>
        <v>-0,0318780962869967+0,0331031902045077i</v>
      </c>
      <c r="AD467" s="20">
        <f t="shared" si="382"/>
        <v>-26.752990485274321</v>
      </c>
      <c r="AE467" s="43">
        <f t="shared" si="383"/>
        <v>133.91992910282315</v>
      </c>
      <c r="AF467" t="str">
        <f t="shared" ref="AF467:AF530" si="416">COMPLEX($B$72,0)</f>
        <v>77,9756878975879</v>
      </c>
      <c r="AG467" t="str">
        <f t="shared" ref="AG467:AG530" si="417">IMSUM(COMPLEX(1,0),IMDIV(COMPLEX(0,2*PI()*O467),COMPLEX(wp_lf_DCM,0)))</f>
        <v>1+740,126497585647i</v>
      </c>
      <c r="AH467">
        <f t="shared" si="384"/>
        <v>740.12717314553231</v>
      </c>
      <c r="AI467">
        <f t="shared" si="385"/>
        <v>1.5694452072298575</v>
      </c>
      <c r="AJ467" t="str">
        <f t="shared" ref="AJ467:AJ530" si="418">IMSUM(COMPLEX(1,0),IMDIV(COMPLEX(0,2*PI()*O467),COMPLEX(wz1_dcm,0)))</f>
        <v>1+0,873760448538613i</v>
      </c>
      <c r="AK467">
        <f t="shared" si="386"/>
        <v>1.3279523038989007</v>
      </c>
      <c r="AL467">
        <f t="shared" si="387"/>
        <v>0.71812752136565505</v>
      </c>
      <c r="AM467" t="str">
        <f t="shared" ref="AM467:AM530" si="419">IMSUB(COMPLEX(1,0),IMDIV(COMPLEX(0,2*PI()*O467),COMPLEX(wz2_dcm,0)))</f>
        <v>1-2,17623879262991i</v>
      </c>
      <c r="AN467">
        <f t="shared" si="388"/>
        <v>2.3949979713033764</v>
      </c>
      <c r="AO467">
        <f t="shared" si="389"/>
        <v>-1.1400634083991976</v>
      </c>
      <c r="AP467" s="41" t="str">
        <f t="shared" si="390"/>
        <v>-0,13680873868943-0,305872246912048i</v>
      </c>
      <c r="AQ467">
        <f t="shared" si="391"/>
        <v>-9.497190157282251</v>
      </c>
      <c r="AR467" s="43">
        <f t="shared" si="392"/>
        <v>-114.09773210343633</v>
      </c>
      <c r="AS467" t="str">
        <f t="shared" ref="AS467:AS530" si="420">COMPLEX(Adc_ea,0)</f>
        <v>-0,0000166666666666667</v>
      </c>
      <c r="AT467" t="str">
        <f t="shared" ref="AT467:AT530" si="421">COMPLEX(0,2*PI()*O467*wp0_ea)</f>
        <v>0,0132947506469864i</v>
      </c>
      <c r="AU467">
        <f t="shared" si="393"/>
        <v>1.3294750646986399E-2</v>
      </c>
      <c r="AV467">
        <f t="shared" si="394"/>
        <v>1.5707963267948966</v>
      </c>
      <c r="AW467" t="str">
        <f t="shared" ref="AW467:AW530" si="422">IMSUM(COMPLEX(1,0),IMDIV(COMPLEX(0,2*PI()*O467),COMPLEX(wp1_ea,0)))</f>
        <v>1+4,97575119045695i</v>
      </c>
      <c r="AX467">
        <f t="shared" si="395"/>
        <v>5.0752438275745675</v>
      </c>
      <c r="AY467">
        <f t="shared" si="396"/>
        <v>1.3724637511745919</v>
      </c>
      <c r="AZ467" t="str">
        <f t="shared" ref="AZ467:AZ530" si="423">IMSUM(COMPLEX(1,0),IMDIV(COMPLEX(0,2*PI()*O467),COMPLEX(wz_ea,0)))</f>
        <v>1+724,871668107633i</v>
      </c>
      <c r="BA467">
        <f t="shared" si="397"/>
        <v>724.8723578845744</v>
      </c>
      <c r="BB467">
        <f t="shared" si="398"/>
        <v>1.5694167731309756</v>
      </c>
      <c r="BC467" s="41" t="str">
        <f t="shared" si="399"/>
        <v>-0,0350368005056791+0,175588029450042i</v>
      </c>
      <c r="BD467">
        <f t="shared" si="400"/>
        <v>-14.94053639041325</v>
      </c>
      <c r="BE467" s="43">
        <f t="shared" si="401"/>
        <v>101.2845769204482</v>
      </c>
      <c r="BF467" s="41" t="str">
        <f t="shared" si="402"/>
        <v>-0,00469561743641111-0,00675724198094934i</v>
      </c>
      <c r="BG467" s="20">
        <f t="shared" si="403"/>
        <v>-41.693526875687574</v>
      </c>
      <c r="BH467" s="43">
        <f t="shared" si="404"/>
        <v>-124.79549397672866</v>
      </c>
      <c r="BI467" s="41" t="str">
        <f t="shared" si="409"/>
        <v>0,0585008455836383-0,0133051919427415i</v>
      </c>
      <c r="BJ467" s="20">
        <f t="shared" si="405"/>
        <v>-24.437726547695512</v>
      </c>
      <c r="BK467" s="43">
        <f t="shared" si="410"/>
        <v>-12.813155182988149</v>
      </c>
      <c r="BL467">
        <f t="shared" si="406"/>
        <v>-41.693526875687574</v>
      </c>
      <c r="BM467" s="43">
        <f t="shared" si="407"/>
        <v>-124.79549397672866</v>
      </c>
    </row>
    <row r="468" spans="14:65" x14ac:dyDescent="0.25">
      <c r="N468" s="9">
        <v>50</v>
      </c>
      <c r="O468" s="34">
        <f t="shared" si="408"/>
        <v>316227.7660168382</v>
      </c>
      <c r="P468" s="33" t="str">
        <f t="shared" si="411"/>
        <v>32,2315671197498</v>
      </c>
      <c r="Q468" s="4" t="str">
        <f t="shared" si="412"/>
        <v>1+741,051292233798i</v>
      </c>
      <c r="R468" s="4">
        <f t="shared" ref="R468:R531" si="424">IMABS(Q468)</f>
        <v>741.05196695061932</v>
      </c>
      <c r="S468" s="4">
        <f t="shared" ref="S468:S531" si="425">IMARGUMENT(Q468)</f>
        <v>1.5694468933569017</v>
      </c>
      <c r="T468" s="4" t="str">
        <f t="shared" si="413"/>
        <v>1+0,89411294392165i</v>
      </c>
      <c r="U468" s="4">
        <f t="shared" ref="U468:U531" si="426">IMABS(T468)</f>
        <v>1.3414313088966723</v>
      </c>
      <c r="V468" s="4">
        <f t="shared" ref="V468:V531" si="427">IMARGUMENT(T468)</f>
        <v>0.72955304725329184</v>
      </c>
      <c r="W468" t="str">
        <f t="shared" si="414"/>
        <v>1-5,27141418185099i</v>
      </c>
      <c r="X468" s="4">
        <f t="shared" ref="X468:X531" si="428">IMABS(W468)</f>
        <v>5.3654270544496026</v>
      </c>
      <c r="Y468" s="4">
        <f t="shared" ref="Y468:Y531" si="429">IMARGUMENT(W468)</f>
        <v>-1.3833216125724854</v>
      </c>
      <c r="Z468" t="str">
        <f t="shared" si="415"/>
        <v>-1,06611570247934+6,83379253435065i</v>
      </c>
      <c r="AA468" s="4">
        <f t="shared" ref="AA468:AA531" si="430">IMABS(Z468)</f>
        <v>6.9164530717427484</v>
      </c>
      <c r="AB468" s="4">
        <f t="shared" ref="AB468:AB531" si="431">IMARGUMENT(Z468)</f>
        <v>1.7255553126800158</v>
      </c>
      <c r="AC468" s="47" t="str">
        <f t="shared" ref="AC468:AC531" si="432">(IMDIV(IMPRODUCT(P468,T468,W468),IMPRODUCT(Q468,Z468)))</f>
        <v>-0,0312996204819023+0,0326936105616084i</v>
      </c>
      <c r="AD468" s="20">
        <f t="shared" ref="AD468:AD531" si="433">20*LOG(IMABS(AC468))</f>
        <v>-26.885558878137047</v>
      </c>
      <c r="AE468" s="43">
        <f t="shared" ref="AE468:AE531" si="434">(180/PI())*IMARGUMENT(AC468)</f>
        <v>133.75210053667629</v>
      </c>
      <c r="AF468" t="str">
        <f t="shared" si="416"/>
        <v>77,9756878975879</v>
      </c>
      <c r="AG468" t="str">
        <f t="shared" si="417"/>
        <v>1+757,36625838069i</v>
      </c>
      <c r="AH468">
        <f t="shared" ref="AH468:AH531" si="435">IMABS(AG468)</f>
        <v>757.36691856296852</v>
      </c>
      <c r="AI468">
        <f t="shared" ref="AI468:AI531" si="436">IMARGUMENT(AG468)</f>
        <v>1.5694759624298174</v>
      </c>
      <c r="AJ468" t="str">
        <f t="shared" si="418"/>
        <v>1+0,89411294392165i</v>
      </c>
      <c r="AK468">
        <f t="shared" ref="AK468:AK531" si="437">IMABS(AJ468)</f>
        <v>1.3414313088966723</v>
      </c>
      <c r="AL468">
        <f t="shared" ref="AL468:AL531" si="438">IMARGUMENT(AJ468)</f>
        <v>0.72955304725329184</v>
      </c>
      <c r="AM468" t="str">
        <f t="shared" si="419"/>
        <v>1-2,22692990602772i</v>
      </c>
      <c r="AN468">
        <f t="shared" ref="AN468:AN531" si="439">IMABS(AM468)</f>
        <v>2.4411507135694492</v>
      </c>
      <c r="AO468">
        <f t="shared" ref="AO468:AO531" si="440">IMARGUMENT(AM468)</f>
        <v>-1.1487337763589653</v>
      </c>
      <c r="AP468" s="41" t="str">
        <f t="shared" ref="AP468:AP531" si="441">(IMDIV(IMPRODUCT(AF468,AJ468,AM468),IMPRODUCT(AG468)))</f>
        <v>-0,136815156574215-0,308136237412548i</v>
      </c>
      <c r="AQ468">
        <f t="shared" ref="AQ468:AQ531" si="442">20*LOG(IMABS(AP468))</f>
        <v>-9.4436817017427757</v>
      </c>
      <c r="AR468" s="43">
        <f t="shared" ref="AR468:AR531" si="443">(180/PI())*IMARGUMENT(AP468)</f>
        <v>-113.94163532543318</v>
      </c>
      <c r="AS468" t="str">
        <f t="shared" si="420"/>
        <v>-0,0000166666666666667</v>
      </c>
      <c r="AT468" t="str">
        <f t="shared" si="421"/>
        <v>0,0136044251711812i</v>
      </c>
      <c r="AU468">
        <f t="shared" ref="AU468:AU531" si="444">IMABS(AT468)</f>
        <v>1.3604425171181199E-2</v>
      </c>
      <c r="AV468">
        <f t="shared" ref="AV468:AV531" si="445">IMARGUMENT(AT468)</f>
        <v>1.5707963267948966</v>
      </c>
      <c r="AW468" t="str">
        <f t="shared" si="422"/>
        <v>1+5,09165132452721i</v>
      </c>
      <c r="AX468">
        <f t="shared" ref="AX468:AX531" si="446">IMABS(AW468)</f>
        <v>5.1889221627000435</v>
      </c>
      <c r="AY468">
        <f t="shared" ref="AY468:AY531" si="447">IMARGUMENT(AW468)</f>
        <v>1.3768647502018816</v>
      </c>
      <c r="AZ468" t="str">
        <f t="shared" si="423"/>
        <v>1+741,7560982774i</v>
      </c>
      <c r="BA468">
        <f t="shared" ref="BA468:BA531" si="448">IMABS(AZ468)</f>
        <v>741.75677235311571</v>
      </c>
      <c r="BB468">
        <f t="shared" ref="BB468:BB531" si="449">IMARGUMENT(AZ468)</f>
        <v>1.5694481755677143</v>
      </c>
      <c r="BC468" s="41" t="str">
        <f t="shared" ref="BC468:BC531" si="450">IMPRODUCT(AS468,IMDIV(AZ468,IMPRODUCT(AT468,AW468)))</f>
        <v>-0,0335184518839871+0,1718893615067i</v>
      </c>
      <c r="BD468">
        <f t="shared" ref="BD468:BD531" si="451">20*LOG(IMABS(BC468))</f>
        <v>-15.132941649263948</v>
      </c>
      <c r="BE468" s="43">
        <f t="shared" ref="BE468:BE531" si="452">(180/PI())*IMARGUMENT(BC468)</f>
        <v>101.03421747763485</v>
      </c>
      <c r="BF468" s="41" t="str">
        <f t="shared" ref="BF468:BF531" si="453">IMPRODUCT(AC468,BC468)</f>
        <v>-0,00457056902167387-0,0064759109925593i</v>
      </c>
      <c r="BG468" s="20">
        <f t="shared" ref="BG468:BG531" si="454">20*LOG(IMABS(BF468))</f>
        <v>-42.018500527400995</v>
      </c>
      <c r="BH468" s="43">
        <f t="shared" ref="BH468:BH531" si="455">(180/PI())*IMARGUMENT(BF468)</f>
        <v>-125.21368198568882</v>
      </c>
      <c r="BI468" s="41" t="str">
        <f t="shared" si="409"/>
        <v>0,0575511733485528-0,0131888202605557i</v>
      </c>
      <c r="BJ468" s="20">
        <f t="shared" ref="BJ468:BJ531" si="456">20*LOG(IMABS(BI468))</f>
        <v>-24.57662335100672</v>
      </c>
      <c r="BK468" s="43">
        <f t="shared" si="410"/>
        <v>-12.907417847798332</v>
      </c>
      <c r="BL468">
        <f t="shared" ref="BL468:BL531" si="457">IF($B$31=0,BJ468,BG468)</f>
        <v>-42.018500527400995</v>
      </c>
      <c r="BM468" s="43">
        <f t="shared" ref="BM468:BM531" si="458">IF($B$31=0,BK468,BH468)</f>
        <v>-125.21368198568882</v>
      </c>
    </row>
    <row r="469" spans="14:65" x14ac:dyDescent="0.25">
      <c r="N469" s="9">
        <v>51</v>
      </c>
      <c r="O469" s="34">
        <f t="shared" si="408"/>
        <v>323593.65692962846</v>
      </c>
      <c r="P469" s="33" t="str">
        <f t="shared" si="411"/>
        <v>32,2315671197498</v>
      </c>
      <c r="Q469" s="4" t="str">
        <f t="shared" si="412"/>
        <v>1+758,312594263442i</v>
      </c>
      <c r="R469" s="4">
        <f t="shared" si="424"/>
        <v>758.31325362184702</v>
      </c>
      <c r="S469" s="4">
        <f t="shared" si="425"/>
        <v>1.5694776101760595</v>
      </c>
      <c r="T469" s="4" t="str">
        <f t="shared" si="413"/>
        <v>1+0,914939509822538i</v>
      </c>
      <c r="U469" s="4">
        <f t="shared" si="426"/>
        <v>1.3554018985652581</v>
      </c>
      <c r="V469" s="4">
        <f t="shared" si="427"/>
        <v>0.74100792963918916</v>
      </c>
      <c r="W469" t="str">
        <f t="shared" si="414"/>
        <v>1-5,3942011916975i</v>
      </c>
      <c r="X469" s="4">
        <f t="shared" si="428"/>
        <v>5.4861103248577443</v>
      </c>
      <c r="Y469" s="4">
        <f t="shared" si="429"/>
        <v>-1.3874930415254394</v>
      </c>
      <c r="Z469" t="str">
        <f t="shared" si="415"/>
        <v>-1,16348873564235+6,99297201110155i</v>
      </c>
      <c r="AA469" s="4">
        <f t="shared" si="430"/>
        <v>7.0891017474724043</v>
      </c>
      <c r="AB469" s="4">
        <f t="shared" si="431"/>
        <v>1.7356658013300519</v>
      </c>
      <c r="AC469" s="47" t="str">
        <f t="shared" si="432"/>
        <v>-0,0307390973897972+0,0322923622861452i</v>
      </c>
      <c r="AD469" s="20">
        <f t="shared" si="433"/>
        <v>-27.016516158628008</v>
      </c>
      <c r="AE469" s="43">
        <f t="shared" si="434"/>
        <v>133.58836340610418</v>
      </c>
      <c r="AF469" t="str">
        <f t="shared" si="416"/>
        <v>77,9756878975879</v>
      </c>
      <c r="AG469" t="str">
        <f t="shared" si="417"/>
        <v>1+775,007584790854i</v>
      </c>
      <c r="AH469">
        <f t="shared" si="435"/>
        <v>775.00822994556177</v>
      </c>
      <c r="AI469">
        <f t="shared" si="436"/>
        <v>1.5695060175583697</v>
      </c>
      <c r="AJ469" t="str">
        <f t="shared" si="418"/>
        <v>1+0,914939509822538i</v>
      </c>
      <c r="AK469">
        <f t="shared" si="437"/>
        <v>1.3554018985652581</v>
      </c>
      <c r="AL469">
        <f t="shared" si="438"/>
        <v>0.74100792963918916</v>
      </c>
      <c r="AM469" t="str">
        <f t="shared" si="419"/>
        <v>1-2,2788017671386i</v>
      </c>
      <c r="AN469">
        <f t="shared" si="439"/>
        <v>2.4885613301492095</v>
      </c>
      <c r="AO469">
        <f t="shared" si="440"/>
        <v>-1.1572725237647461</v>
      </c>
      <c r="AP469" s="41" t="str">
        <f t="shared" si="441"/>
        <v>-0,136821285607586-0,310563605061806i</v>
      </c>
      <c r="AQ469">
        <f t="shared" si="442"/>
        <v>-9.3866132329727865</v>
      </c>
      <c r="AR469" s="43">
        <f t="shared" si="443"/>
        <v>-113.77627513060078</v>
      </c>
      <c r="AS469" t="str">
        <f t="shared" si="420"/>
        <v>-0,0000166666666666667</v>
      </c>
      <c r="AT469" t="str">
        <f t="shared" si="421"/>
        <v>0,0139213129416776i</v>
      </c>
      <c r="AU469">
        <f t="shared" si="444"/>
        <v>1.39213129416776E-2</v>
      </c>
      <c r="AV469">
        <f t="shared" si="445"/>
        <v>1.5707963267948966</v>
      </c>
      <c r="AW469" t="str">
        <f t="shared" si="422"/>
        <v>1+5,21025111952571i</v>
      </c>
      <c r="AX469">
        <f t="shared" si="446"/>
        <v>5.305347936612538</v>
      </c>
      <c r="AY469">
        <f t="shared" si="447"/>
        <v>1.3811729343119783</v>
      </c>
      <c r="AZ469" t="str">
        <f t="shared" si="423"/>
        <v>1+759,033817348778i</v>
      </c>
      <c r="BA469">
        <f t="shared" si="448"/>
        <v>759.03447608067063</v>
      </c>
      <c r="BB469">
        <f t="shared" si="449"/>
        <v>1.5694788632002932</v>
      </c>
      <c r="BC469" s="41" t="str">
        <f t="shared" si="450"/>
        <v>-0,0320634700179527+0,16825593564357i</v>
      </c>
      <c r="BD469">
        <f t="shared" si="451"/>
        <v>-15.325676307340164</v>
      </c>
      <c r="BE469" s="43">
        <f t="shared" si="452"/>
        <v>100.78913498259108</v>
      </c>
      <c r="BF469" s="41" t="str">
        <f t="shared" si="453"/>
        <v>-0,0044477795030598-0,00620744078212983i</v>
      </c>
      <c r="BG469" s="20">
        <f t="shared" si="454"/>
        <v>-42.342192465968182</v>
      </c>
      <c r="BH469" s="43">
        <f t="shared" si="455"/>
        <v>-125.62250161130471</v>
      </c>
      <c r="BI469" s="41" t="str">
        <f t="shared" si="409"/>
        <v>0,0566411351354109-0,013063246586294i</v>
      </c>
      <c r="BJ469" s="20">
        <f t="shared" si="456"/>
        <v>-24.712289540312952</v>
      </c>
      <c r="BK469" s="43">
        <f t="shared" si="410"/>
        <v>-12.987140148009729</v>
      </c>
      <c r="BL469">
        <f t="shared" si="457"/>
        <v>-42.342192465968182</v>
      </c>
      <c r="BM469" s="43">
        <f t="shared" si="458"/>
        <v>-125.62250161130471</v>
      </c>
    </row>
    <row r="470" spans="14:65" x14ac:dyDescent="0.25">
      <c r="N470" s="9">
        <v>52</v>
      </c>
      <c r="O470" s="34">
        <f t="shared" si="408"/>
        <v>331131.12148259126</v>
      </c>
      <c r="P470" s="33" t="str">
        <f t="shared" si="411"/>
        <v>32,2315671197498</v>
      </c>
      <c r="Q470" s="4" t="str">
        <f t="shared" si="412"/>
        <v>1+775,975963668022i</v>
      </c>
      <c r="R470" s="4">
        <f t="shared" si="424"/>
        <v>775.97660801760992</v>
      </c>
      <c r="S470" s="4">
        <f t="shared" si="425"/>
        <v>1.5695076277974545</v>
      </c>
      <c r="T470" s="4" t="str">
        <f t="shared" si="413"/>
        <v>1+0,936251188762195i</v>
      </c>
      <c r="U470" s="4">
        <f t="shared" si="426"/>
        <v>1.3698782020525122</v>
      </c>
      <c r="V470" s="4">
        <f t="shared" si="427"/>
        <v>0.75248621867802712</v>
      </c>
      <c r="W470" t="str">
        <f t="shared" si="414"/>
        <v>1-5,51984827841656i</v>
      </c>
      <c r="X470" s="4">
        <f t="shared" si="428"/>
        <v>5.6096991912880902</v>
      </c>
      <c r="Y470" s="4">
        <f t="shared" si="429"/>
        <v>-1.3915757608011929</v>
      </c>
      <c r="Z470" t="str">
        <f t="shared" si="415"/>
        <v>-1,26545081847767+7,15585925417569i</v>
      </c>
      <c r="AA470" s="4">
        <f t="shared" si="430"/>
        <v>7.2668898051062856</v>
      </c>
      <c r="AB470" s="4">
        <f t="shared" si="431"/>
        <v>1.7458279327520119</v>
      </c>
      <c r="AC470" s="47" t="str">
        <f t="shared" si="432"/>
        <v>-0,030195566047433+0,0318995281117281i</v>
      </c>
      <c r="AD470" s="20">
        <f t="shared" si="433"/>
        <v>-27.145885072991547</v>
      </c>
      <c r="AE470" s="43">
        <f t="shared" si="434"/>
        <v>133.42813121627111</v>
      </c>
      <c r="AF470" t="str">
        <f t="shared" si="416"/>
        <v>77,9756878975879</v>
      </c>
      <c r="AG470" t="str">
        <f t="shared" si="417"/>
        <v>1+793,059830480916i</v>
      </c>
      <c r="AH470">
        <f t="shared" si="435"/>
        <v>793.06046095012152</v>
      </c>
      <c r="AI470">
        <f t="shared" si="436"/>
        <v>1.5695353885509244</v>
      </c>
      <c r="AJ470" t="str">
        <f t="shared" si="418"/>
        <v>1+0,936251188762195i</v>
      </c>
      <c r="AK470">
        <f t="shared" si="437"/>
        <v>1.3698782020525122</v>
      </c>
      <c r="AL470">
        <f t="shared" si="438"/>
        <v>0.75248621867802712</v>
      </c>
      <c r="AM470" t="str">
        <f t="shared" si="419"/>
        <v>1-2,33188187910993i</v>
      </c>
      <c r="AN470">
        <f t="shared" si="439"/>
        <v>2.5372570027731238</v>
      </c>
      <c r="AO470">
        <f t="shared" si="440"/>
        <v>-1.1656791964339797</v>
      </c>
      <c r="AP470" s="41" t="str">
        <f t="shared" si="441"/>
        <v>-0,136827138789913-0,313155636933206i</v>
      </c>
      <c r="AQ470">
        <f t="shared" si="442"/>
        <v>-9.3260133684061444</v>
      </c>
      <c r="AR470" s="43">
        <f t="shared" si="443"/>
        <v>-113.60196731025279</v>
      </c>
      <c r="AS470" t="str">
        <f t="shared" si="420"/>
        <v>-0,0000166666666666667</v>
      </c>
      <c r="AT470" t="str">
        <f t="shared" si="421"/>
        <v>0,0142455819765661i</v>
      </c>
      <c r="AU470">
        <f t="shared" si="444"/>
        <v>1.4245581976566101E-2</v>
      </c>
      <c r="AV470">
        <f t="shared" si="445"/>
        <v>1.5707963267948966</v>
      </c>
      <c r="AW470" t="str">
        <f t="shared" si="422"/>
        <v>1+5,33161345863364i</v>
      </c>
      <c r="AX470">
        <f t="shared" si="446"/>
        <v>5.4245831242855296</v>
      </c>
      <c r="AY470">
        <f t="shared" si="447"/>
        <v>1.3853899477583347</v>
      </c>
      <c r="AZ470" t="str">
        <f t="shared" si="423"/>
        <v>1+776,713986197117i</v>
      </c>
      <c r="BA470">
        <f t="shared" si="448"/>
        <v>776.71462993445368</v>
      </c>
      <c r="BB470">
        <f t="shared" si="449"/>
        <v>1.5695088522994702</v>
      </c>
      <c r="BC470" s="41" t="str">
        <f t="shared" si="450"/>
        <v>-0,0306694174346227+0,164687432134683i</v>
      </c>
      <c r="BD470">
        <f t="shared" si="451"/>
        <v>-15.518726594108312</v>
      </c>
      <c r="BE470" s="43">
        <f t="shared" si="452"/>
        <v>100.54923615877912</v>
      </c>
      <c r="BF470" s="41" t="str">
        <f t="shared" si="453"/>
        <v>-0,00432737095124519-0,00595117017783103i</v>
      </c>
      <c r="BG470" s="20">
        <f t="shared" si="454"/>
        <v>-42.664611667099862</v>
      </c>
      <c r="BH470" s="43">
        <f t="shared" si="455"/>
        <v>-126.02263262494976</v>
      </c>
      <c r="BI470" s="41" t="str">
        <f t="shared" si="409"/>
        <v>0,0557692063409637-0,012929409182537i</v>
      </c>
      <c r="BJ470" s="20">
        <f t="shared" si="456"/>
        <v>-24.844739962514456</v>
      </c>
      <c r="BK470" s="43">
        <f t="shared" si="410"/>
        <v>-13.052731151473642</v>
      </c>
      <c r="BL470">
        <f t="shared" si="457"/>
        <v>-42.664611667099862</v>
      </c>
      <c r="BM470" s="43">
        <f t="shared" si="458"/>
        <v>-126.02263262494976</v>
      </c>
    </row>
    <row r="471" spans="14:65" x14ac:dyDescent="0.25">
      <c r="N471" s="9">
        <v>53</v>
      </c>
      <c r="O471" s="34">
        <f t="shared" si="408"/>
        <v>338844.15613920329</v>
      </c>
      <c r="P471" s="33" t="str">
        <f t="shared" si="411"/>
        <v>32,2315671197498</v>
      </c>
      <c r="Q471" s="4" t="str">
        <f t="shared" si="412"/>
        <v>1+794,050765799792i</v>
      </c>
      <c r="R471" s="4">
        <f t="shared" si="424"/>
        <v>794.05139548220427</v>
      </c>
      <c r="S471" s="4">
        <f t="shared" si="425"/>
        <v>1.5695369621366102</v>
      </c>
      <c r="T471" s="4" t="str">
        <f t="shared" si="413"/>
        <v>1+0,95805928047488i</v>
      </c>
      <c r="U471" s="4">
        <f t="shared" si="426"/>
        <v>1.3848745737084078</v>
      </c>
      <c r="V471" s="4">
        <f t="shared" si="427"/>
        <v>0.76398190311183944</v>
      </c>
      <c r="W471" t="str">
        <f t="shared" si="414"/>
        <v>1-5,64842206175666i</v>
      </c>
      <c r="X471" s="4">
        <f t="shared" si="428"/>
        <v>5.7362593898584615</v>
      </c>
      <c r="Y471" s="4">
        <f t="shared" si="429"/>
        <v>-1.3955713904185774</v>
      </c>
      <c r="Z471" t="str">
        <f t="shared" si="415"/>
        <v>-1,37221822623325+7,32254062854538i</v>
      </c>
      <c r="AA471" s="4">
        <f t="shared" si="430"/>
        <v>7.4500056454411157</v>
      </c>
      <c r="AB471" s="4">
        <f t="shared" si="431"/>
        <v>1.7560442558848648</v>
      </c>
      <c r="AC471" s="47" t="str">
        <f t="shared" si="432"/>
        <v>-0,0296680976665139+0,0315151624436965i</v>
      </c>
      <c r="AD471" s="20">
        <f t="shared" si="433"/>
        <v>-27.273691403141921</v>
      </c>
      <c r="AE471" s="43">
        <f t="shared" si="434"/>
        <v>133.27081977188627</v>
      </c>
      <c r="AF471" t="str">
        <f t="shared" si="416"/>
        <v>77,9756878975879</v>
      </c>
      <c r="AG471" t="str">
        <f t="shared" si="417"/>
        <v>1+811,532566990485i</v>
      </c>
      <c r="AH471">
        <f t="shared" si="435"/>
        <v>811.53318310847033</v>
      </c>
      <c r="AI471">
        <f t="shared" si="436"/>
        <v>1.5695640909801674</v>
      </c>
      <c r="AJ471" t="str">
        <f t="shared" si="418"/>
        <v>1+0,95805928047488i</v>
      </c>
      <c r="AK471">
        <f t="shared" si="437"/>
        <v>1.3848745737084078</v>
      </c>
      <c r="AL471">
        <f t="shared" si="438"/>
        <v>0.76398190311183944</v>
      </c>
      <c r="AM471" t="str">
        <f t="shared" si="419"/>
        <v>1-2,38619838571967i</v>
      </c>
      <c r="AN471">
        <f t="shared" si="439"/>
        <v>2.5872654939165325</v>
      </c>
      <c r="AO471">
        <f t="shared" si="440"/>
        <v>-1.1739534977048696</v>
      </c>
      <c r="AP471" s="41" t="str">
        <f t="shared" si="441"/>
        <v>-0,136832728536458-0,315913707403883i</v>
      </c>
      <c r="AQ471">
        <f t="shared" si="442"/>
        <v>-9.2619125938412257</v>
      </c>
      <c r="AR471" s="43">
        <f t="shared" si="443"/>
        <v>-113.41904017888012</v>
      </c>
      <c r="AS471" t="str">
        <f t="shared" si="420"/>
        <v>-0,0000166666666666667</v>
      </c>
      <c r="AT471" t="str">
        <f t="shared" si="421"/>
        <v>0,0145774042075811i</v>
      </c>
      <c r="AU471">
        <f t="shared" si="444"/>
        <v>1.45774042075811E-2</v>
      </c>
      <c r="AV471">
        <f t="shared" si="445"/>
        <v>1.5707963267948966</v>
      </c>
      <c r="AW471" t="str">
        <f t="shared" si="422"/>
        <v>1+5,45580268976956i</v>
      </c>
      <c r="AX471">
        <f t="shared" si="446"/>
        <v>5.5466911748984877</v>
      </c>
      <c r="AY471">
        <f t="shared" si="447"/>
        <v>1.3895174262299919</v>
      </c>
      <c r="AZ471" t="str">
        <f t="shared" si="423"/>
        <v>1+794,805979081961i</v>
      </c>
      <c r="BA471">
        <f t="shared" si="448"/>
        <v>794.8066081660586</v>
      </c>
      <c r="BB471">
        <f t="shared" si="449"/>
        <v>1.5695381587656465</v>
      </c>
      <c r="BC471" s="41" t="str">
        <f t="shared" si="450"/>
        <v>-0,0293339327079994+0,161183470951523i</v>
      </c>
      <c r="BD471">
        <f t="shared" si="451"/>
        <v>-15.712079270732545</v>
      </c>
      <c r="BE471" s="43">
        <f t="shared" si="452"/>
        <v>100.31442819914646</v>
      </c>
      <c r="BF471" s="41" t="str">
        <f t="shared" si="453"/>
        <v>-0,00420944128975221-0,00570647061282255i</v>
      </c>
      <c r="BG471" s="20">
        <f t="shared" si="454"/>
        <v>-42.98577067387447</v>
      </c>
      <c r="BH471" s="43">
        <f t="shared" si="455"/>
        <v>-126.41475202896729</v>
      </c>
      <c r="BI471" s="41" t="str">
        <f t="shared" si="409"/>
        <v>0,0549339099316621-0,0127881826907537i</v>
      </c>
      <c r="BJ471" s="20">
        <f t="shared" si="456"/>
        <v>-24.973991864573772</v>
      </c>
      <c r="BK471" s="43">
        <f t="shared" si="410"/>
        <v>-13.104611979733669</v>
      </c>
      <c r="BL471">
        <f t="shared" si="457"/>
        <v>-42.98577067387447</v>
      </c>
      <c r="BM471" s="43">
        <f t="shared" si="458"/>
        <v>-126.41475202896729</v>
      </c>
    </row>
    <row r="472" spans="14:65" x14ac:dyDescent="0.25">
      <c r="N472" s="9">
        <v>54</v>
      </c>
      <c r="O472" s="34">
        <f t="shared" si="408"/>
        <v>346736.85045253241</v>
      </c>
      <c r="P472" s="33" t="str">
        <f t="shared" si="411"/>
        <v>32,2315671197498</v>
      </c>
      <c r="Q472" s="4" t="str">
        <f t="shared" si="412"/>
        <v>1+812,546584158094i</v>
      </c>
      <c r="R472" s="4">
        <f t="shared" si="424"/>
        <v>812.54719950719573</v>
      </c>
      <c r="S472" s="4">
        <f t="shared" si="425"/>
        <v>1.5695656287467799</v>
      </c>
      <c r="T472" s="4" t="str">
        <f t="shared" si="413"/>
        <v>1+0,980375347899487i</v>
      </c>
      <c r="U472" s="4">
        <f t="shared" si="426"/>
        <v>1.4004055922371348</v>
      </c>
      <c r="V472" s="4">
        <f t="shared" si="427"/>
        <v>0.77548892584674478</v>
      </c>
      <c r="W472" t="str">
        <f t="shared" si="414"/>
        <v>1-5,7799907132396i</v>
      </c>
      <c r="X472" s="4">
        <f t="shared" si="428"/>
        <v>5.8658582189766584</v>
      </c>
      <c r="Y472" s="4">
        <f t="shared" si="429"/>
        <v>-1.3994815383372874</v>
      </c>
      <c r="Z472" t="str">
        <f t="shared" si="415"/>
        <v>-1,4840174268955+7,4931045108816i</v>
      </c>
      <c r="AA472" s="4">
        <f t="shared" si="430"/>
        <v>7.6386466690326573</v>
      </c>
      <c r="AB472" s="4">
        <f t="shared" si="431"/>
        <v>1.7663172228900172</v>
      </c>
      <c r="AC472" s="47" t="str">
        <f t="shared" si="432"/>
        <v>-0,0291557950752917+0,0311392928007525i</v>
      </c>
      <c r="AD472" s="20">
        <f t="shared" si="433"/>
        <v>-27.399964000302994</v>
      </c>
      <c r="AE472" s="43">
        <f t="shared" si="434"/>
        <v>133.11584850809552</v>
      </c>
      <c r="AF472" t="str">
        <f t="shared" si="416"/>
        <v>77,9756878975879</v>
      </c>
      <c r="AG472" t="str">
        <f t="shared" si="417"/>
        <v>1+830,435588808975i</v>
      </c>
      <c r="AH472">
        <f t="shared" si="435"/>
        <v>830.43619090241316</v>
      </c>
      <c r="AI472">
        <f t="shared" si="436"/>
        <v>1.5695921400643171</v>
      </c>
      <c r="AJ472" t="str">
        <f t="shared" si="418"/>
        <v>1+0,980375347899487i</v>
      </c>
      <c r="AK472">
        <f t="shared" si="437"/>
        <v>1.4004055922371348</v>
      </c>
      <c r="AL472">
        <f t="shared" si="438"/>
        <v>0.77548892584674478</v>
      </c>
      <c r="AM472" t="str">
        <f t="shared" si="419"/>
        <v>1-2,44178008629859i</v>
      </c>
      <c r="AN472">
        <f t="shared" si="439"/>
        <v>2.6386151651660663</v>
      </c>
      <c r="AO472">
        <f t="shared" si="440"/>
        <v>-1.1820952817319168</v>
      </c>
      <c r="AP472" s="41" t="str">
        <f t="shared" si="441"/>
        <v>-0,136838066703715-0,318839278883663i</v>
      </c>
      <c r="AQ472">
        <f t="shared" si="442"/>
        <v>-9.1943432484563239</v>
      </c>
      <c r="AR472" s="43">
        <f t="shared" si="443"/>
        <v>-113.22783329800696</v>
      </c>
      <c r="AS472" t="str">
        <f t="shared" si="420"/>
        <v>-0,0000166666666666667</v>
      </c>
      <c r="AT472" t="str">
        <f t="shared" si="421"/>
        <v>0,0149169555712617i</v>
      </c>
      <c r="AU472">
        <f t="shared" si="444"/>
        <v>1.49169555712617E-2</v>
      </c>
      <c r="AV472">
        <f t="shared" si="445"/>
        <v>1.5707963267948966</v>
      </c>
      <c r="AW472" t="str">
        <f t="shared" si="422"/>
        <v>1+5,58288465970768i</v>
      </c>
      <c r="AX472">
        <f t="shared" si="446"/>
        <v>5.6717370464082109</v>
      </c>
      <c r="AY472">
        <f t="shared" si="447"/>
        <v>1.3935569953670737</v>
      </c>
      <c r="AZ472" t="str">
        <f t="shared" si="423"/>
        <v>1+813,319388617414i</v>
      </c>
      <c r="BA472">
        <f t="shared" si="448"/>
        <v>813.32000338182013</v>
      </c>
      <c r="BB472">
        <f t="shared" si="449"/>
        <v>1.5695667981372972</v>
      </c>
      <c r="BC472" s="41" t="str">
        <f t="shared" si="450"/>
        <v>-0,0280547296558259+0,157743616623812i</v>
      </c>
      <c r="BD472">
        <f t="shared" si="451"/>
        <v>-15.905721613309307</v>
      </c>
      <c r="BE472" s="43">
        <f t="shared" si="452"/>
        <v>100.08461885166379</v>
      </c>
      <c r="BF472" s="41" t="str">
        <f t="shared" si="453"/>
        <v>-0,00409406671676056-0,00547274500191796i</v>
      </c>
      <c r="BG472" s="20">
        <f t="shared" si="454"/>
        <v>-43.305685613612297</v>
      </c>
      <c r="BH472" s="43">
        <f t="shared" si="455"/>
        <v>-126.79953264024066</v>
      </c>
      <c r="BI472" s="41" t="str">
        <f t="shared" si="409"/>
        <v>0,0541338159408358-0,0126403817609148i</v>
      </c>
      <c r="BJ472" s="20">
        <f t="shared" si="456"/>
        <v>-25.100064861765631</v>
      </c>
      <c r="BK472" s="43">
        <f t="shared" si="410"/>
        <v>-13.143214446343162</v>
      </c>
      <c r="BL472">
        <f t="shared" si="457"/>
        <v>-43.305685613612297</v>
      </c>
      <c r="BM472" s="43">
        <f t="shared" si="458"/>
        <v>-126.79953264024066</v>
      </c>
    </row>
    <row r="473" spans="14:65" x14ac:dyDescent="0.25">
      <c r="N473" s="9">
        <v>55</v>
      </c>
      <c r="O473" s="34">
        <f t="shared" si="408"/>
        <v>354813.38923357555</v>
      </c>
      <c r="P473" s="33" t="str">
        <f t="shared" si="411"/>
        <v>32,2315671197498</v>
      </c>
      <c r="Q473" s="4" t="str">
        <f t="shared" si="412"/>
        <v>1+831,473225470638i</v>
      </c>
      <c r="R473" s="4">
        <f t="shared" si="424"/>
        <v>831.47382681269426</v>
      </c>
      <c r="S473" s="4">
        <f t="shared" si="425"/>
        <v>1.5695936428271906</v>
      </c>
      <c r="T473" s="4" t="str">
        <f t="shared" si="413"/>
        <v>1+1,00321122331035i</v>
      </c>
      <c r="U473" s="4">
        <f t="shared" si="426"/>
        <v>1.4164860601417331</v>
      </c>
      <c r="V473" s="4">
        <f t="shared" si="427"/>
        <v>0.78700119982332684</v>
      </c>
      <c r="W473" t="str">
        <f t="shared" si="414"/>
        <v>1-5,91462399230589i</v>
      </c>
      <c r="X473" s="4">
        <f t="shared" si="428"/>
        <v>5.9985645758264914</v>
      </c>
      <c r="Y473" s="4">
        <f t="shared" si="429"/>
        <v>-1.4033077992652903</v>
      </c>
      <c r="Z473" t="str">
        <f t="shared" si="415"/>
        <v>-1,60108556155819+7,66764133641241i</v>
      </c>
      <c r="AA473" s="4">
        <f t="shared" si="430"/>
        <v>7.8330197650261546</v>
      </c>
      <c r="AB473" s="4">
        <f t="shared" si="431"/>
        <v>1.7766491826777393</v>
      </c>
      <c r="AC473" s="47" t="str">
        <f t="shared" si="432"/>
        <v>-0,0286577921752326+0,0307719211736705i</v>
      </c>
      <c r="AD473" s="20">
        <f t="shared" si="433"/>
        <v>-27.524734806139357</v>
      </c>
      <c r="AE473" s="43">
        <f t="shared" si="434"/>
        <v>132.96264183855163</v>
      </c>
      <c r="AF473" t="str">
        <f t="shared" si="416"/>
        <v>77,9756878975879</v>
      </c>
      <c r="AG473" t="str">
        <f t="shared" si="417"/>
        <v>1+849,778918568762i</v>
      </c>
      <c r="AH473">
        <f t="shared" si="435"/>
        <v>849.7795069568898</v>
      </c>
      <c r="AI473">
        <f t="shared" si="436"/>
        <v>1.5696195506751931</v>
      </c>
      <c r="AJ473" t="str">
        <f t="shared" si="418"/>
        <v>1+1,00321122331035i</v>
      </c>
      <c r="AK473">
        <f t="shared" si="437"/>
        <v>1.4164860601417331</v>
      </c>
      <c r="AL473">
        <f t="shared" si="438"/>
        <v>0.78700119982332684</v>
      </c>
      <c r="AM473" t="str">
        <f t="shared" si="419"/>
        <v>1-2,49865645100003i</v>
      </c>
      <c r="AN473">
        <f t="shared" si="439"/>
        <v>2.6913349958940578</v>
      </c>
      <c r="AO473">
        <f t="shared" si="440"/>
        <v>-1.190104546685345</v>
      </c>
      <c r="AP473" s="41" t="str">
        <f t="shared" si="441"/>
        <v>-0,136843164614548-0,321933902590663i</v>
      </c>
      <c r="AQ473">
        <f t="shared" si="442"/>
        <v>-9.123339504593865</v>
      </c>
      <c r="AR473" s="43">
        <f t="shared" si="443"/>
        <v>-113.02869617770099</v>
      </c>
      <c r="AS473" t="str">
        <f t="shared" si="420"/>
        <v>-0,0000166666666666667</v>
      </c>
      <c r="AT473" t="str">
        <f t="shared" si="421"/>
        <v>0,0152644161022354i</v>
      </c>
      <c r="AU473">
        <f t="shared" si="444"/>
        <v>1.52644161022354E-2</v>
      </c>
      <c r="AV473">
        <f t="shared" si="445"/>
        <v>1.5707963267948966</v>
      </c>
      <c r="AW473" t="str">
        <f t="shared" si="422"/>
        <v>1+5,71292674899056i</v>
      </c>
      <c r="AX473">
        <f t="shared" si="446"/>
        <v>5.7997872408677065</v>
      </c>
      <c r="AY473">
        <f t="shared" si="447"/>
        <v>1.3975102693973549</v>
      </c>
      <c r="AZ473" t="str">
        <f t="shared" si="423"/>
        <v>1+832,264030858263i</v>
      </c>
      <c r="BA473">
        <f t="shared" si="448"/>
        <v>832.26463162893322</v>
      </c>
      <c r="BB473">
        <f t="shared" si="449"/>
        <v>1.5695947855992078</v>
      </c>
      <c r="BC473" s="41" t="str">
        <f t="shared" si="450"/>
        <v>-0,0268295963827971+0,154367382855861i</v>
      </c>
      <c r="BD473">
        <f t="shared" si="451"/>
        <v>-16.099641396297443</v>
      </c>
      <c r="BE473" s="43">
        <f t="shared" si="452"/>
        <v>99.859716497916835</v>
      </c>
      <c r="BF473" s="41" t="str">
        <f t="shared" si="453"/>
        <v>-0,0039813039397428-0,00524942660153066i</v>
      </c>
      <c r="BG473" s="20">
        <f t="shared" si="454"/>
        <v>-43.624376202436785</v>
      </c>
      <c r="BH473" s="43">
        <f t="shared" si="455"/>
        <v>-127.17764166353153</v>
      </c>
      <c r="BI473" s="41" t="str">
        <f t="shared" si="409"/>
        <v>0,0533675408698473-0,0124867645148153i</v>
      </c>
      <c r="BJ473" s="20">
        <f t="shared" si="456"/>
        <v>-25.222980900891315</v>
      </c>
      <c r="BK473" s="43">
        <f t="shared" si="410"/>
        <v>-13.168979679784114</v>
      </c>
      <c r="BL473">
        <f t="shared" si="457"/>
        <v>-43.624376202436785</v>
      </c>
      <c r="BM473" s="43">
        <f t="shared" si="458"/>
        <v>-127.17764166353153</v>
      </c>
    </row>
    <row r="474" spans="14:65" x14ac:dyDescent="0.25">
      <c r="N474" s="9">
        <v>56</v>
      </c>
      <c r="O474" s="34">
        <f t="shared" si="408"/>
        <v>363078.05477010203</v>
      </c>
      <c r="P474" s="33" t="str">
        <f t="shared" si="411"/>
        <v>32,2315671197498</v>
      </c>
      <c r="Q474" s="4" t="str">
        <f t="shared" si="412"/>
        <v>1+850,840724893182i</v>
      </c>
      <c r="R474" s="4">
        <f t="shared" si="424"/>
        <v>850.84131254703152</v>
      </c>
      <c r="S474" s="4">
        <f t="shared" si="425"/>
        <v>1.5696210192311029</v>
      </c>
      <c r="T474" s="4" t="str">
        <f t="shared" si="413"/>
        <v>1+1,02657901459088i</v>
      </c>
      <c r="U474" s="4">
        <f t="shared" si="426"/>
        <v>1.4331310035019067</v>
      </c>
      <c r="V474" s="4">
        <f t="shared" si="427"/>
        <v>0.79851262407986434</v>
      </c>
      <c r="W474" t="str">
        <f t="shared" si="414"/>
        <v>1-6,05239328330225i</v>
      </c>
      <c r="X474" s="4">
        <f t="shared" si="428"/>
        <v>6.1344489936555986</v>
      </c>
      <c r="Y474" s="4">
        <f t="shared" si="429"/>
        <v>-1.407051753572127</v>
      </c>
      <c r="Z474" t="str">
        <f t="shared" si="415"/>
        <v>-1,7236709474306+7,84624364687308i</v>
      </c>
      <c r="AA474" s="4">
        <f t="shared" si="430"/>
        <v>8.0333418264824559</v>
      </c>
      <c r="AB474" s="4">
        <f t="shared" si="431"/>
        <v>1.7870423743233914</v>
      </c>
      <c r="AC474" s="47" t="str">
        <f t="shared" si="432"/>
        <v>-0,028173253416819+0,0304130253074011i</v>
      </c>
      <c r="AD474" s="20">
        <f t="shared" si="433"/>
        <v>-27.648038860934925</v>
      </c>
      <c r="AE474" s="43">
        <f t="shared" si="434"/>
        <v>132.81063051479532</v>
      </c>
      <c r="AF474" t="str">
        <f t="shared" si="416"/>
        <v>77,9756878975879</v>
      </c>
      <c r="AG474" t="str">
        <f t="shared" si="417"/>
        <v>1+869,572812359335i</v>
      </c>
      <c r="AH474">
        <f t="shared" si="435"/>
        <v>869.57338735412259</v>
      </c>
      <c r="AI474">
        <f t="shared" si="436"/>
        <v>1.5696463373460987</v>
      </c>
      <c r="AJ474" t="str">
        <f t="shared" si="418"/>
        <v>1+1,02657901459088i</v>
      </c>
      <c r="AK474">
        <f t="shared" si="437"/>
        <v>1.4331310035019067</v>
      </c>
      <c r="AL474">
        <f t="shared" si="438"/>
        <v>0.79851262407986434</v>
      </c>
      <c r="AM474" t="str">
        <f t="shared" si="419"/>
        <v>1-2,55685763642544i</v>
      </c>
      <c r="AN474">
        <f t="shared" si="439"/>
        <v>2.745454602237503</v>
      </c>
      <c r="AO474">
        <f t="shared" si="440"/>
        <v>-1.197981427893732</v>
      </c>
      <c r="AP474" s="41" t="str">
        <f t="shared" si="441"/>
        <v>-0,13684803308222-0,325199219373962i</v>
      </c>
      <c r="AQ474">
        <f t="shared" si="442"/>
        <v>-9.0489373419701522</v>
      </c>
      <c r="AR474" s="43">
        <f t="shared" si="443"/>
        <v>-112.8219869637735</v>
      </c>
      <c r="AS474" t="str">
        <f t="shared" si="420"/>
        <v>-0,0000166666666666667</v>
      </c>
      <c r="AT474" t="str">
        <f t="shared" si="421"/>
        <v>0,0156199700286751i</v>
      </c>
      <c r="AU474">
        <f t="shared" si="444"/>
        <v>1.5619970028675099E-2</v>
      </c>
      <c r="AV474">
        <f t="shared" si="445"/>
        <v>1.5707963267948966</v>
      </c>
      <c r="AW474" t="str">
        <f t="shared" si="422"/>
        <v>1+5,84599790765533i</v>
      </c>
      <c r="AX474">
        <f t="shared" si="446"/>
        <v>5.9309098405143956</v>
      </c>
      <c r="AY474">
        <f t="shared" si="447"/>
        <v>1.4013788498877455</v>
      </c>
      <c r="AZ474" t="str">
        <f t="shared" si="423"/>
        <v>1+851,649950504597i</v>
      </c>
      <c r="BA474">
        <f t="shared" si="448"/>
        <v>851.65053760006651</v>
      </c>
      <c r="BB474">
        <f t="shared" si="449"/>
        <v>1.5696221359905258</v>
      </c>
      <c r="BC474" s="41" t="str">
        <f t="shared" si="450"/>
        <v>-0,0256563941890689+0,151054236903895i</v>
      </c>
      <c r="BD474">
        <f t="shared" si="451"/>
        <v>-16.29382687617527</v>
      </c>
      <c r="BE474" s="43">
        <f t="shared" si="452"/>
        <v>99.639630225101342</v>
      </c>
      <c r="BF474" s="41" t="str">
        <f t="shared" si="453"/>
        <v>-0,00387119223449788-0,00503597786174646i</v>
      </c>
      <c r="BG474" s="20">
        <f t="shared" si="454"/>
        <v>-43.941865737110192</v>
      </c>
      <c r="BH474" s="43">
        <f t="shared" si="455"/>
        <v>-127.54973926010334</v>
      </c>
      <c r="BI474" s="41" t="str">
        <f t="shared" si="409"/>
        <v>0,0526337470050324-0,0123280358467979i</v>
      </c>
      <c r="BJ474" s="20">
        <f t="shared" si="456"/>
        <v>-25.342764218145412</v>
      </c>
      <c r="BK474" s="43">
        <f t="shared" si="410"/>
        <v>-13.18235673867219</v>
      </c>
      <c r="BL474">
        <f t="shared" si="457"/>
        <v>-43.941865737110192</v>
      </c>
      <c r="BM474" s="43">
        <f t="shared" si="458"/>
        <v>-127.54973926010334</v>
      </c>
    </row>
    <row r="475" spans="14:65" x14ac:dyDescent="0.25">
      <c r="N475" s="9">
        <v>57</v>
      </c>
      <c r="O475" s="34">
        <f t="shared" si="408"/>
        <v>371535.2290971732</v>
      </c>
      <c r="P475" s="33" t="str">
        <f t="shared" si="411"/>
        <v>32,2315671197498</v>
      </c>
      <c r="Q475" s="4" t="str">
        <f t="shared" si="412"/>
        <v>1+870,65935133027i</v>
      </c>
      <c r="R475" s="4">
        <f t="shared" si="424"/>
        <v>870.65992560749373</v>
      </c>
      <c r="S475" s="4">
        <f t="shared" si="425"/>
        <v>1.5696477724736844</v>
      </c>
      <c r="T475" s="4" t="str">
        <f t="shared" si="413"/>
        <v>1+1,05049111165333i</v>
      </c>
      <c r="U475" s="4">
        <f t="shared" si="426"/>
        <v>1.4503556721241342</v>
      </c>
      <c r="V475" s="4">
        <f t="shared" si="427"/>
        <v>0.81001709990524751</v>
      </c>
      <c r="W475" t="str">
        <f t="shared" si="414"/>
        <v>1-6,1933716333303i</v>
      </c>
      <c r="X475" s="4">
        <f t="shared" si="428"/>
        <v>6.2735836798866735</v>
      </c>
      <c r="Y475" s="4">
        <f t="shared" si="429"/>
        <v>-1.4107149663023124</v>
      </c>
      <c r="Z475" t="str">
        <f t="shared" si="415"/>
        <v>-1,85203360455142+8,02900613957261i</v>
      </c>
      <c r="AA475" s="4">
        <f t="shared" si="430"/>
        <v>8.239840293457295</v>
      </c>
      <c r="AB475" s="4">
        <f t="shared" si="431"/>
        <v>1.7974989203835132</v>
      </c>
      <c r="AC475" s="47" t="str">
        <f t="shared" si="432"/>
        <v>-0,0277013732979919+0,0300625599129712i</v>
      </c>
      <c r="AD475" s="20">
        <f t="shared" si="433"/>
        <v>-27.769914298464723</v>
      </c>
      <c r="AE475" s="43">
        <f t="shared" si="434"/>
        <v>132.65925299078444</v>
      </c>
      <c r="AF475" t="str">
        <f t="shared" si="416"/>
        <v>77,9756878975879</v>
      </c>
      <c r="AG475" t="str">
        <f t="shared" si="417"/>
        <v>1+889,827765165174i</v>
      </c>
      <c r="AH475">
        <f t="shared" si="435"/>
        <v>889.82832707149078</v>
      </c>
      <c r="AI475">
        <f t="shared" si="436"/>
        <v>1.569672514279528</v>
      </c>
      <c r="AJ475" t="str">
        <f t="shared" si="418"/>
        <v>1+1,05049111165333i</v>
      </c>
      <c r="AK475">
        <f t="shared" si="437"/>
        <v>1.4503556721241342</v>
      </c>
      <c r="AL475">
        <f t="shared" si="438"/>
        <v>0.81001709990524751</v>
      </c>
      <c r="AM475" t="str">
        <f t="shared" si="419"/>
        <v>1-2,61641450161368i</v>
      </c>
      <c r="AN475">
        <f t="shared" si="439"/>
        <v>2.8010042563791946</v>
      </c>
      <c r="AO475">
        <f t="shared" si="440"/>
        <v>-1.2057261909662116</v>
      </c>
      <c r="AP475" s="41" t="str">
        <f t="shared" si="441"/>
        <v>-0,136852682433316-0,328636960583797i</v>
      </c>
      <c r="AQ475">
        <f t="shared" si="442"/>
        <v>-8.9711745160383458</v>
      </c>
      <c r="AR475" s="43">
        <f t="shared" si="443"/>
        <v>-112.60807111865654</v>
      </c>
      <c r="AS475" t="str">
        <f t="shared" si="420"/>
        <v>-0,0000166666666666667</v>
      </c>
      <c r="AT475" t="str">
        <f t="shared" si="421"/>
        <v>0,0159838058699786i</v>
      </c>
      <c r="AU475">
        <f t="shared" si="444"/>
        <v>1.59838058699786E-2</v>
      </c>
      <c r="AV475">
        <f t="shared" si="445"/>
        <v>1.5707963267948966</v>
      </c>
      <c r="AW475" t="str">
        <f t="shared" si="422"/>
        <v>1+5,98216869179165i</v>
      </c>
      <c r="AX475">
        <f t="shared" si="446"/>
        <v>6.0651745446485075</v>
      </c>
      <c r="AY475">
        <f t="shared" si="447"/>
        <v>1.4051643246046455</v>
      </c>
      <c r="AZ475" t="str">
        <f t="shared" si="423"/>
        <v>1+871,487426227605i</v>
      </c>
      <c r="BA475">
        <f t="shared" si="448"/>
        <v>871.4879999591592</v>
      </c>
      <c r="BB475">
        <f t="shared" si="449"/>
        <v>1.5696488638126271</v>
      </c>
      <c r="BC475" s="41" t="str">
        <f t="shared" si="450"/>
        <v>-0,0245330563615811+0,147803603720396i</v>
      </c>
      <c r="BD475">
        <f t="shared" si="451"/>
        <v>-16.488266775352795</v>
      </c>
      <c r="BE475" s="43">
        <f t="shared" si="452"/>
        <v>99.424269891771431</v>
      </c>
      <c r="BF475" s="41" t="str">
        <f t="shared" si="453"/>
        <v>-0,00376375533978463-0,00483188927816549i</v>
      </c>
      <c r="BG475" s="20">
        <f t="shared" si="454"/>
        <v>-44.258181073817511</v>
      </c>
      <c r="BH475" s="43">
        <f t="shared" si="455"/>
        <v>-127.91647711744415</v>
      </c>
      <c r="BI475" s="41" t="str">
        <f t="shared" si="409"/>
        <v>0,051931141661373-0,012164850565946i</v>
      </c>
      <c r="BJ475" s="20">
        <f t="shared" si="456"/>
        <v>-25.459441291391144</v>
      </c>
      <c r="BK475" s="43">
        <f t="shared" si="410"/>
        <v>-13.183801226885066</v>
      </c>
      <c r="BL475">
        <f t="shared" si="457"/>
        <v>-44.258181073817511</v>
      </c>
      <c r="BM475" s="43">
        <f t="shared" si="458"/>
        <v>-127.91647711744415</v>
      </c>
    </row>
    <row r="476" spans="14:65" x14ac:dyDescent="0.25">
      <c r="N476" s="9">
        <v>58</v>
      </c>
      <c r="O476" s="34">
        <f t="shared" si="408"/>
        <v>380189.39632056188</v>
      </c>
      <c r="P476" s="33" t="str">
        <f t="shared" si="411"/>
        <v>32,2315671197498</v>
      </c>
      <c r="Q476" s="4" t="str">
        <f t="shared" si="412"/>
        <v>1+890,939612879972i</v>
      </c>
      <c r="R476" s="4">
        <f t="shared" si="424"/>
        <v>890.9401740850584</v>
      </c>
      <c r="S476" s="4">
        <f t="shared" si="425"/>
        <v>1.5696739167397049</v>
      </c>
      <c r="T476" s="4" t="str">
        <f t="shared" si="413"/>
        <v>1+1,07496019300807i</v>
      </c>
      <c r="U476" s="4">
        <f t="shared" si="426"/>
        <v>1.4681755401013692</v>
      </c>
      <c r="V476" s="4">
        <f t="shared" si="427"/>
        <v>0.82150854697735198</v>
      </c>
      <c r="W476" t="str">
        <f t="shared" si="414"/>
        <v>1-6,3376337909773i</v>
      </c>
      <c r="X476" s="4">
        <f t="shared" si="428"/>
        <v>6.4160425550753102</v>
      </c>
      <c r="Y476" s="4">
        <f t="shared" si="429"/>
        <v>-1.4142989862832567</v>
      </c>
      <c r="Z476" t="str">
        <f t="shared" si="415"/>
        <v>-1,98644580732631+8,2160257176038i</v>
      </c>
      <c r="AA476" s="4">
        <f t="shared" si="430"/>
        <v>8.4527537251342739</v>
      </c>
      <c r="AB476" s="4">
        <f t="shared" si="431"/>
        <v>1.808020820124544</v>
      </c>
      <c r="AC476" s="47" t="str">
        <f t="shared" si="432"/>
        <v>-0,0272413758881878+0,0297204578156248i</v>
      </c>
      <c r="AD476" s="20">
        <f t="shared" si="433"/>
        <v>-27.890402327300666</v>
      </c>
      <c r="AE476" s="43">
        <f t="shared" si="434"/>
        <v>132.5079567861932</v>
      </c>
      <c r="AF476" t="str">
        <f t="shared" si="416"/>
        <v>77,9756878975879</v>
      </c>
      <c r="AG476" t="str">
        <f t="shared" si="417"/>
        <v>1+910,554516430367i</v>
      </c>
      <c r="AH476">
        <f t="shared" si="435"/>
        <v>910.55506554614237</v>
      </c>
      <c r="AI476">
        <f t="shared" si="436"/>
        <v>1.5696980953546937</v>
      </c>
      <c r="AJ476" t="str">
        <f t="shared" si="418"/>
        <v>1+1,07496019300807i</v>
      </c>
      <c r="AK476">
        <f t="shared" si="437"/>
        <v>1.4681755401013692</v>
      </c>
      <c r="AL476">
        <f t="shared" si="438"/>
        <v>0.82150854697735198</v>
      </c>
      <c r="AM476" t="str">
        <f t="shared" si="419"/>
        <v>1-2,67735862440302i</v>
      </c>
      <c r="AN476">
        <f t="shared" si="439"/>
        <v>2.8580149061306925</v>
      </c>
      <c r="AO476">
        <f t="shared" si="440"/>
        <v>-1.2133392249277899</v>
      </c>
      <c r="AP476" s="41" t="str">
        <f t="shared" si="441"/>
        <v>-0,136857122529661-0,332248948989706i</v>
      </c>
      <c r="AQ476">
        <f t="shared" si="442"/>
        <v>-8.8900905203084921</v>
      </c>
      <c r="AR476" s="43">
        <f t="shared" si="443"/>
        <v>-112.3873201038576</v>
      </c>
      <c r="AS476" t="str">
        <f t="shared" si="420"/>
        <v>-0,0000166666666666667</v>
      </c>
      <c r="AT476" t="str">
        <f t="shared" si="421"/>
        <v>0,0163561165367251i</v>
      </c>
      <c r="AU476">
        <f t="shared" si="444"/>
        <v>1.6356116536725099E-2</v>
      </c>
      <c r="AV476">
        <f t="shared" si="445"/>
        <v>1.5707963267948966</v>
      </c>
      <c r="AW476" t="str">
        <f t="shared" si="422"/>
        <v>1+6,12151130095172i</v>
      </c>
      <c r="AX476">
        <f t="shared" si="446"/>
        <v>6.2026527073244742</v>
      </c>
      <c r="AY476">
        <f t="shared" si="447"/>
        <v>1.4088682664773293</v>
      </c>
      <c r="AZ476" t="str">
        <f t="shared" si="423"/>
        <v>1+891,786976119498i</v>
      </c>
      <c r="BA476">
        <f t="shared" si="448"/>
        <v>891.78753679133581</v>
      </c>
      <c r="BB476">
        <f t="shared" si="449"/>
        <v>1.5696749832368035</v>
      </c>
      <c r="BC476" s="41" t="str">
        <f t="shared" si="450"/>
        <v>-0,0234575868643637+0,144614869872039i</v>
      </c>
      <c r="BD476">
        <f t="shared" si="451"/>
        <v>-16.682950266363598</v>
      </c>
      <c r="BE476" s="43">
        <f t="shared" si="452"/>
        <v>99.213546187673501</v>
      </c>
      <c r="BF476" s="41" t="str">
        <f t="shared" si="453"/>
        <v>-0,00365900319834206-0,00463667825006425i</v>
      </c>
      <c r="BG476" s="20">
        <f t="shared" si="454"/>
        <v>-44.573352593664268</v>
      </c>
      <c r="BH476" s="43">
        <f t="shared" si="455"/>
        <v>-128.27849702613332</v>
      </c>
      <c r="BI476" s="41" t="str">
        <f t="shared" si="409"/>
        <v>0,0512584763630145-0,0119978163841691i</v>
      </c>
      <c r="BJ476" s="20">
        <f t="shared" si="456"/>
        <v>-25.573040786672081</v>
      </c>
      <c r="BK476" s="43">
        <f t="shared" si="410"/>
        <v>-13.173773916184134</v>
      </c>
      <c r="BL476">
        <f t="shared" si="457"/>
        <v>-44.573352593664268</v>
      </c>
      <c r="BM476" s="43">
        <f t="shared" si="458"/>
        <v>-128.27849702613332</v>
      </c>
    </row>
    <row r="477" spans="14:65" x14ac:dyDescent="0.25">
      <c r="N477" s="9">
        <v>59</v>
      </c>
      <c r="O477" s="34">
        <f t="shared" si="408"/>
        <v>389045.14499428123</v>
      </c>
      <c r="P477" s="33" t="str">
        <f t="shared" si="411"/>
        <v>32,2315671197498</v>
      </c>
      <c r="Q477" s="4" t="str">
        <f t="shared" si="412"/>
        <v>1+911,692262405403i</v>
      </c>
      <c r="R477" s="4">
        <f t="shared" si="424"/>
        <v>911.69281083590988</v>
      </c>
      <c r="S477" s="4">
        <f t="shared" si="425"/>
        <v>1.5696994658910572</v>
      </c>
      <c r="T477" s="4" t="str">
        <f t="shared" si="413"/>
        <v>1+1,09999923248593i</v>
      </c>
      <c r="U477" s="4">
        <f t="shared" si="426"/>
        <v>1.486606306817523</v>
      </c>
      <c r="V477" s="4">
        <f t="shared" si="427"/>
        <v>0.83298091938286467</v>
      </c>
      <c r="W477" t="str">
        <f t="shared" si="414"/>
        <v>1-6,48525624594879i</v>
      </c>
      <c r="X477" s="4">
        <f t="shared" si="428"/>
        <v>6.5619012927365636</v>
      </c>
      <c r="Y477" s="4">
        <f t="shared" si="429"/>
        <v>-1.4178053453222748</v>
      </c>
      <c r="Z477" t="str">
        <f t="shared" si="415"/>
        <v>-2,12719266205829+8,40740154122242i</v>
      </c>
      <c r="AA477" s="4">
        <f t="shared" si="430"/>
        <v>8.6723324023508077</v>
      </c>
      <c r="AB477" s="4">
        <f t="shared" si="431"/>
        <v>1.8186099426795508</v>
      </c>
      <c r="AC477" s="47" t="str">
        <f t="shared" si="432"/>
        <v>-0,026792514380383+0,0293866310456843i</v>
      </c>
      <c r="AD477" s="20">
        <f t="shared" si="433"/>
        <v>-28.009547198386567</v>
      </c>
      <c r="AE477" s="43">
        <f t="shared" si="434"/>
        <v>132.35619984194662</v>
      </c>
      <c r="AF477" t="str">
        <f t="shared" si="416"/>
        <v>77,9756878975879</v>
      </c>
      <c r="AG477" t="str">
        <f t="shared" si="417"/>
        <v>1+931,764055752786i</v>
      </c>
      <c r="AH477">
        <f t="shared" si="435"/>
        <v>931.76459236916753</v>
      </c>
      <c r="AI477">
        <f t="shared" si="436"/>
        <v>1.5697230941348868</v>
      </c>
      <c r="AJ477" t="str">
        <f t="shared" si="418"/>
        <v>1+1,09999923248593i</v>
      </c>
      <c r="AK477">
        <f t="shared" si="437"/>
        <v>1.486606306817523</v>
      </c>
      <c r="AL477">
        <f t="shared" si="438"/>
        <v>0.83298091938286467</v>
      </c>
      <c r="AM477" t="str">
        <f t="shared" si="419"/>
        <v>1-2,73972231817406i</v>
      </c>
      <c r="AN477">
        <f t="shared" si="439"/>
        <v>2.9165181948174173</v>
      </c>
      <c r="AO477">
        <f t="shared" si="440"/>
        <v>-1.2208210353982607</v>
      </c>
      <c r="AP477" s="41" t="str">
        <f t="shared" si="441"/>
        <v>-0,136861362789223-0,336037099747156i</v>
      </c>
      <c r="AQ477">
        <f t="shared" si="442"/>
        <v>-8.8057265425063935</v>
      </c>
      <c r="AR477" s="43">
        <f t="shared" si="443"/>
        <v>-112.16011007169213</v>
      </c>
      <c r="AS477" t="str">
        <f t="shared" si="420"/>
        <v>-0,0000166666666666667</v>
      </c>
      <c r="AT477" t="str">
        <f t="shared" si="421"/>
        <v>0,0167370994329581i</v>
      </c>
      <c r="AU477">
        <f t="shared" si="444"/>
        <v>1.6737099432958098E-2</v>
      </c>
      <c r="AV477">
        <f t="shared" si="445"/>
        <v>1.5707963267948966</v>
      </c>
      <c r="AW477" t="str">
        <f t="shared" si="422"/>
        <v>1+6,26409961643134i</v>
      </c>
      <c r="AX477">
        <f t="shared" si="446"/>
        <v>6.3434173758767649</v>
      </c>
      <c r="AY477">
        <f t="shared" si="447"/>
        <v>1.4124922326586467</v>
      </c>
      <c r="AZ477" t="str">
        <f t="shared" si="423"/>
        <v>1+912,559363270327i</v>
      </c>
      <c r="BA477">
        <f t="shared" si="448"/>
        <v>912.55991117972349</v>
      </c>
      <c r="BB477">
        <f t="shared" si="449"/>
        <v>1.5697005081117772</v>
      </c>
      <c r="BC477" s="41" t="str">
        <f t="shared" si="450"/>
        <v>-0,0224280589427512+0,141487387238245i</v>
      </c>
      <c r="BD477">
        <f t="shared" si="451"/>
        <v>-16.877866956356119</v>
      </c>
      <c r="BE477" s="43">
        <f t="shared" si="452"/>
        <v>99.007370687994495</v>
      </c>
      <c r="BF477" s="41" t="str">
        <f t="shared" si="453"/>
        <v>-0,00355693355464043-0,00444988795044499i</v>
      </c>
      <c r="BG477" s="20">
        <f t="shared" si="454"/>
        <v>-44.887414154742686</v>
      </c>
      <c r="BH477" s="43">
        <f t="shared" si="455"/>
        <v>-128.63642947005889</v>
      </c>
      <c r="BI477" s="41" t="str">
        <f t="shared" si="409"/>
        <v>0,0506145459699646-0,0118274967548324i</v>
      </c>
      <c r="BJ477" s="20">
        <f t="shared" si="456"/>
        <v>-25.683593498862507</v>
      </c>
      <c r="BK477" s="43">
        <f t="shared" si="410"/>
        <v>-13.152739383697682</v>
      </c>
      <c r="BL477">
        <f t="shared" si="457"/>
        <v>-44.887414154742686</v>
      </c>
      <c r="BM477" s="43">
        <f t="shared" si="458"/>
        <v>-128.63642947005889</v>
      </c>
    </row>
    <row r="478" spans="14:65" x14ac:dyDescent="0.25">
      <c r="N478" s="9">
        <v>60</v>
      </c>
      <c r="O478" s="34">
        <f t="shared" si="408"/>
        <v>398107.17055349716</v>
      </c>
      <c r="P478" s="33" t="str">
        <f t="shared" si="411"/>
        <v>32,2315671197498</v>
      </c>
      <c r="Q478" s="4" t="str">
        <f t="shared" si="412"/>
        <v>1+932,928303236033i</v>
      </c>
      <c r="R478" s="4">
        <f t="shared" si="424"/>
        <v>932.9288391827447</v>
      </c>
      <c r="S478" s="4">
        <f t="shared" si="425"/>
        <v>1.5697244334741063</v>
      </c>
      <c r="T478" s="4" t="str">
        <f t="shared" si="413"/>
        <v>1+1,12562150611706i</v>
      </c>
      <c r="U478" s="4">
        <f t="shared" si="426"/>
        <v>1.5056638984292738</v>
      </c>
      <c r="V478" s="4">
        <f t="shared" si="427"/>
        <v>0.84442822141587859</v>
      </c>
      <c r="W478" t="str">
        <f t="shared" si="414"/>
        <v>1-6,63631726962437i</v>
      </c>
      <c r="X478" s="4">
        <f t="shared" si="428"/>
        <v>6.7112373600636905</v>
      </c>
      <c r="Y478" s="4">
        <f t="shared" si="429"/>
        <v>-1.4212355574874724</v>
      </c>
      <c r="Z478" t="str">
        <f t="shared" si="415"/>
        <v>-2,27457271169651+8,6032350804233i</v>
      </c>
      <c r="AA478" s="4">
        <f t="shared" si="430"/>
        <v>8.8988389618994965</v>
      </c>
      <c r="AB478" s="4">
        <f t="shared" si="431"/>
        <v>1.8292680201512983</v>
      </c>
      <c r="AC478" s="47" t="str">
        <f t="shared" si="432"/>
        <v>-0,0263540706730066+0,0290609718786112i</v>
      </c>
      <c r="AD478" s="20">
        <f t="shared" si="433"/>
        <v>-28.127396158816104</v>
      </c>
      <c r="AE478" s="43">
        <f t="shared" si="434"/>
        <v>132.20345186136166</v>
      </c>
      <c r="AF478" t="str">
        <f t="shared" si="416"/>
        <v>77,9756878975879</v>
      </c>
      <c r="AG478" t="str">
        <f t="shared" si="417"/>
        <v>1+953,467628710917i</v>
      </c>
      <c r="AH478">
        <f t="shared" si="435"/>
        <v>953.46815311242506</v>
      </c>
      <c r="AI478">
        <f t="shared" si="436"/>
        <v>1.5697475238746659</v>
      </c>
      <c r="AJ478" t="str">
        <f t="shared" si="418"/>
        <v>1+1,12562150611706i</v>
      </c>
      <c r="AK478">
        <f t="shared" si="437"/>
        <v>1.5056638984292738</v>
      </c>
      <c r="AL478">
        <f t="shared" si="438"/>
        <v>0.84442822141587859</v>
      </c>
      <c r="AM478" t="str">
        <f t="shared" si="419"/>
        <v>1-2,80353864898269i</v>
      </c>
      <c r="AN478">
        <f t="shared" si="439"/>
        <v>2.9765464814680258</v>
      </c>
      <c r="AO478">
        <f t="shared" si="440"/>
        <v>-1.2281722378423976</v>
      </c>
      <c r="AP478" s="41" t="str">
        <f t="shared" si="441"/>
        <v>-0,136865412206097-0,340003421413119i</v>
      </c>
      <c r="AQ478">
        <f t="shared" si="442"/>
        <v>-8.7181254145354963</v>
      </c>
      <c r="AR478" s="43">
        <f t="shared" si="443"/>
        <v>-111.92682057376824</v>
      </c>
      <c r="AS478" t="str">
        <f t="shared" si="420"/>
        <v>-0,0000166666666666667</v>
      </c>
      <c r="AT478" t="str">
        <f t="shared" si="421"/>
        <v>0,0171269565608522i</v>
      </c>
      <c r="AU478">
        <f t="shared" si="444"/>
        <v>1.71269565608522E-2</v>
      </c>
      <c r="AV478">
        <f t="shared" si="445"/>
        <v>1.5707963267948966</v>
      </c>
      <c r="AW478" t="str">
        <f t="shared" si="422"/>
        <v>1+6,41000924044274i</v>
      </c>
      <c r="AX478">
        <f t="shared" si="446"/>
        <v>6.4875433303031826</v>
      </c>
      <c r="AY478">
        <f t="shared" si="447"/>
        <v>1.4160377636775388</v>
      </c>
      <c r="AZ478" t="str">
        <f t="shared" si="423"/>
        <v>1+933,815601474711i</v>
      </c>
      <c r="BA478">
        <f t="shared" si="448"/>
        <v>933.8161369121741</v>
      </c>
      <c r="BB478">
        <f t="shared" si="449"/>
        <v>1.5697254519710415</v>
      </c>
      <c r="BC478" s="41" t="str">
        <f t="shared" si="450"/>
        <v>-0,0214426136552075+0,138420476497663i</v>
      </c>
      <c r="BD478">
        <f t="shared" si="451"/>
        <v>-17.073006871902944</v>
      </c>
      <c r="BE478" s="43">
        <f t="shared" si="452"/>
        <v>98.805655902339808</v>
      </c>
      <c r="BF478" s="41" t="str">
        <f t="shared" si="453"/>
        <v>-0,00345753341923923-0,00427108621264857i</v>
      </c>
      <c r="BG478" s="20">
        <f t="shared" si="454"/>
        <v>-45.200403030719045</v>
      </c>
      <c r="BH478" s="43">
        <f t="shared" si="455"/>
        <v>-128.99089223629849</v>
      </c>
      <c r="BI478" s="41" t="str">
        <f t="shared" si="409"/>
        <v>0,0499981877595357-0,0116544135668068i</v>
      </c>
      <c r="BJ478" s="20">
        <f t="shared" si="456"/>
        <v>-25.791132286438444</v>
      </c>
      <c r="BK478" s="43">
        <f t="shared" si="410"/>
        <v>-13.121164671428449</v>
      </c>
      <c r="BL478">
        <f t="shared" si="457"/>
        <v>-45.200403030719045</v>
      </c>
      <c r="BM478" s="43">
        <f t="shared" si="458"/>
        <v>-128.99089223629849</v>
      </c>
    </row>
    <row r="479" spans="14:65" x14ac:dyDescent="0.25">
      <c r="N479" s="9">
        <v>61</v>
      </c>
      <c r="O479" s="34">
        <f t="shared" si="408"/>
        <v>407380.27780411334</v>
      </c>
      <c r="P479" s="33" t="str">
        <f t="shared" si="411"/>
        <v>32,2315671197498</v>
      </c>
      <c r="Q479" s="4" t="str">
        <f t="shared" si="412"/>
        <v>1+954,658995001808i</v>
      </c>
      <c r="R479" s="4">
        <f t="shared" si="424"/>
        <v>954.65951874888992</v>
      </c>
      <c r="S479" s="4">
        <f t="shared" si="425"/>
        <v>1.5697488327268707</v>
      </c>
      <c r="T479" s="4" t="str">
        <f t="shared" si="413"/>
        <v>1+1,15184059917009i</v>
      </c>
      <c r="U479" s="4">
        <f t="shared" si="426"/>
        <v>1.5253644698551594</v>
      </c>
      <c r="V479" s="4">
        <f t="shared" si="427"/>
        <v>0.85584452305533742</v>
      </c>
      <c r="W479" t="str">
        <f t="shared" si="414"/>
        <v>1-6,79089695655837i</v>
      </c>
      <c r="X479" s="4">
        <f t="shared" si="428"/>
        <v>6.8641300595628101</v>
      </c>
      <c r="Y479" s="4">
        <f t="shared" si="429"/>
        <v>-1.4245911184674913</v>
      </c>
      <c r="Z479" t="str">
        <f t="shared" si="415"/>
        <v>-2,42889856908587+8,80363016874112i</v>
      </c>
      <c r="AA479" s="4">
        <f t="shared" si="430"/>
        <v>9.132549064027863</v>
      </c>
      <c r="AB479" s="4">
        <f t="shared" si="431"/>
        <v>1.839996640682845</v>
      </c>
      <c r="AC479" s="47" t="str">
        <f t="shared" si="432"/>
        <v>-0,0259253549830409+0,0287433538307312i</v>
      </c>
      <c r="AD479" s="20">
        <f t="shared" si="433"/>
        <v>-28.24399939184271</v>
      </c>
      <c r="AE479" s="43">
        <f t="shared" si="434"/>
        <v>132.04919563023543</v>
      </c>
      <c r="AF479" t="str">
        <f t="shared" si="416"/>
        <v>77,9756878975879</v>
      </c>
      <c r="AG479" t="str">
        <f t="shared" si="417"/>
        <v>1+975,676742826431i</v>
      </c>
      <c r="AH479">
        <f t="shared" si="435"/>
        <v>975.67725529110999</v>
      </c>
      <c r="AI479">
        <f t="shared" si="436"/>
        <v>1.5697713975268861</v>
      </c>
      <c r="AJ479" t="str">
        <f t="shared" si="418"/>
        <v>1+1,15184059917009i</v>
      </c>
      <c r="AK479">
        <f t="shared" si="437"/>
        <v>1.5253644698551594</v>
      </c>
      <c r="AL479">
        <f t="shared" si="438"/>
        <v>0.85584452305533742</v>
      </c>
      <c r="AM479" t="str">
        <f t="shared" si="419"/>
        <v>1-2,86884145309224i</v>
      </c>
      <c r="AN479">
        <f t="shared" si="439"/>
        <v>3.0381328613114325</v>
      </c>
      <c r="AO479">
        <f t="shared" si="440"/>
        <v>-1.2353935509162199</v>
      </c>
      <c r="AP479" s="41" t="str">
        <f t="shared" si="441"/>
        <v>-0,136869279369581-0,344150017011194i</v>
      </c>
      <c r="AQ479">
        <f t="shared" si="442"/>
        <v>-8.6273315562858492</v>
      </c>
      <c r="AR479" s="43">
        <f t="shared" si="443"/>
        <v>-111.68783329336533</v>
      </c>
      <c r="AS479" t="str">
        <f t="shared" si="420"/>
        <v>-0,0000166666666666667</v>
      </c>
      <c r="AT479" t="str">
        <f t="shared" si="421"/>
        <v>0,017525894627817i</v>
      </c>
      <c r="AU479">
        <f t="shared" si="444"/>
        <v>1.7525894627817E-2</v>
      </c>
      <c r="AV479">
        <f t="shared" si="445"/>
        <v>1.5707963267948966</v>
      </c>
      <c r="AW479" t="str">
        <f t="shared" si="422"/>
        <v>1+6,55931753619994i</v>
      </c>
      <c r="AX479">
        <f t="shared" si="446"/>
        <v>6.6351071235286057</v>
      </c>
      <c r="AY479">
        <f t="shared" si="447"/>
        <v>1.4195063826780561</v>
      </c>
      <c r="AZ479" t="str">
        <f t="shared" si="423"/>
        <v>1+955,56696107151i</v>
      </c>
      <c r="BA479">
        <f t="shared" si="448"/>
        <v>955.56748432093514</v>
      </c>
      <c r="BB479">
        <f t="shared" si="449"/>
        <v>1.5697498280400366</v>
      </c>
      <c r="BC479" s="41" t="str">
        <f t="shared" si="450"/>
        <v>-0,0204994583453237+0,135413430410166i</v>
      </c>
      <c r="BD479">
        <f t="shared" si="451"/>
        <v>-17.268360444142015</v>
      </c>
      <c r="BE479" s="43">
        <f t="shared" si="452"/>
        <v>98.608315318745866</v>
      </c>
      <c r="BF479" s="41" t="str">
        <f t="shared" si="453"/>
        <v>-0,00336078040914992-0,00409986443741283i</v>
      </c>
      <c r="BG479" s="20">
        <f t="shared" si="454"/>
        <v>-45.512359835984732</v>
      </c>
      <c r="BH479" s="43">
        <f t="shared" si="455"/>
        <v>-129.34248905101867</v>
      </c>
      <c r="BI479" s="41" t="str">
        <f t="shared" si="409"/>
        <v>0,049408280470394-0,0114790496989389i</v>
      </c>
      <c r="BJ479" s="20">
        <f t="shared" si="456"/>
        <v>-25.895692000427857</v>
      </c>
      <c r="BK479" s="43">
        <f t="shared" si="410"/>
        <v>-13.079517974619446</v>
      </c>
      <c r="BL479">
        <f t="shared" si="457"/>
        <v>-45.512359835984732</v>
      </c>
      <c r="BM479" s="43">
        <f t="shared" si="458"/>
        <v>-129.34248905101867</v>
      </c>
    </row>
    <row r="480" spans="14:65" x14ac:dyDescent="0.25">
      <c r="N480" s="9">
        <v>62</v>
      </c>
      <c r="O480" s="34">
        <f t="shared" si="408"/>
        <v>416869.38347033598</v>
      </c>
      <c r="P480" s="33" t="str">
        <f t="shared" si="411"/>
        <v>32,2315671197498</v>
      </c>
      <c r="Q480" s="4" t="str">
        <f t="shared" si="412"/>
        <v>1+976,89585960314i</v>
      </c>
      <c r="R480" s="4">
        <f t="shared" si="424"/>
        <v>976.89637142828906</v>
      </c>
      <c r="S480" s="4">
        <f t="shared" si="425"/>
        <v>1.5697726765860405</v>
      </c>
      <c r="T480" s="4" t="str">
        <f t="shared" si="413"/>
        <v>1+1,17867041335522i</v>
      </c>
      <c r="U480" s="4">
        <f t="shared" si="426"/>
        <v>1.5457244072987153</v>
      </c>
      <c r="V480" s="4">
        <f t="shared" si="427"/>
        <v>0.86722397502510129</v>
      </c>
      <c r="W480" t="str">
        <f t="shared" si="414"/>
        <v>1-6,94907726694689i</v>
      </c>
      <c r="X480" s="4">
        <f t="shared" si="428"/>
        <v>7.0206605716270074</v>
      </c>
      <c r="Y480" s="4">
        <f t="shared" si="429"/>
        <v>-1.4278735050052775</v>
      </c>
      <c r="Z480" t="str">
        <f t="shared" si="415"/>
        <v>-2,59049758006071+9,00869305830424i</v>
      </c>
      <c r="AA480" s="4">
        <f t="shared" si="430"/>
        <v>9.3737520946011479</v>
      </c>
      <c r="AB480" s="4">
        <f t="shared" si="431"/>
        <v>1.850797241519913</v>
      </c>
      <c r="AC480" s="47" t="str">
        <f t="shared" si="432"/>
        <v>-0,0255057054910811+0,0284336326170328i</v>
      </c>
      <c r="AD480" s="20">
        <f t="shared" si="433"/>
        <v>-28.359409943247073</v>
      </c>
      <c r="AE480" s="43">
        <f t="shared" si="434"/>
        <v>131.8929283092618</v>
      </c>
      <c r="AF480" t="str">
        <f t="shared" si="416"/>
        <v>77,9756878975879</v>
      </c>
      <c r="AG480" t="str">
        <f t="shared" si="417"/>
        <v>1+998,4031736656i</v>
      </c>
      <c r="AH480">
        <f t="shared" si="435"/>
        <v>998.40367446516439</v>
      </c>
      <c r="AI480">
        <f t="shared" si="436"/>
        <v>1.5697947277495647</v>
      </c>
      <c r="AJ480" t="str">
        <f t="shared" si="418"/>
        <v>1+1,17867041335522i</v>
      </c>
      <c r="AK480">
        <f t="shared" si="437"/>
        <v>1.5457244072987153</v>
      </c>
      <c r="AL480">
        <f t="shared" si="438"/>
        <v>0.86722397502510129</v>
      </c>
      <c r="AM480" t="str">
        <f t="shared" si="419"/>
        <v>1-2,93566535491383i</v>
      </c>
      <c r="AN480">
        <f t="shared" si="439"/>
        <v>3.1013111865856584</v>
      </c>
      <c r="AO480">
        <f t="shared" si="440"/>
        <v>-1.2424857899313204</v>
      </c>
      <c r="AP480" s="41" t="str">
        <f t="shared" si="441"/>
        <v>-0,136872972482396-0,34847908514678i</v>
      </c>
      <c r="AQ480">
        <f t="shared" si="442"/>
        <v>-8.5333909134163548</v>
      </c>
      <c r="AR480" s="43">
        <f t="shared" si="443"/>
        <v>-111.44353080848407</v>
      </c>
      <c r="AS480" t="str">
        <f t="shared" si="420"/>
        <v>-0,0000166666666666667</v>
      </c>
      <c r="AT480" t="str">
        <f t="shared" si="421"/>
        <v>0,017934125156096i</v>
      </c>
      <c r="AU480">
        <f t="shared" si="444"/>
        <v>1.7934125156095999E-2</v>
      </c>
      <c r="AV480">
        <f t="shared" si="445"/>
        <v>1.5707963267948966</v>
      </c>
      <c r="AW480" t="str">
        <f t="shared" si="422"/>
        <v>1+6,71210366893767i</v>
      </c>
      <c r="AX480">
        <f t="shared" si="446"/>
        <v>6.78618712257233</v>
      </c>
      <c r="AY480">
        <f t="shared" si="447"/>
        <v>1.4228995947397451</v>
      </c>
      <c r="AZ480" t="str">
        <f t="shared" si="423"/>
        <v>1+977,824974919494i</v>
      </c>
      <c r="BA480">
        <f t="shared" si="448"/>
        <v>977.82548625831453</v>
      </c>
      <c r="BB480">
        <f t="shared" si="449"/>
        <v>1.5697736492431607</v>
      </c>
      <c r="BC480" s="41" t="str">
        <f t="shared" si="450"/>
        <v>-0,019596865065462+0,132465516902092i</v>
      </c>
      <c r="BD480">
        <f t="shared" si="451"/>
        <v>-17.463918494262018</v>
      </c>
      <c r="BE480" s="43">
        <f t="shared" si="452"/>
        <v>98.415263443020109</v>
      </c>
      <c r="BF480" s="41" t="str">
        <f t="shared" si="453"/>
        <v>-0,0032666439731113-0,0039358365235455i</v>
      </c>
      <c r="BG480" s="20">
        <f t="shared" si="454"/>
        <v>-45.823328437509083</v>
      </c>
      <c r="BH480" s="43">
        <f t="shared" si="455"/>
        <v>-129.69180824771797</v>
      </c>
      <c r="BI480" s="41" t="str">
        <f t="shared" si="409"/>
        <v>0,0488437433163825-0,0113018514400493i</v>
      </c>
      <c r="BJ480" s="20">
        <f t="shared" si="456"/>
        <v>-25.99730940767838</v>
      </c>
      <c r="BK480" s="43">
        <f t="shared" si="410"/>
        <v>-13.028267365463959</v>
      </c>
      <c r="BL480">
        <f t="shared" si="457"/>
        <v>-45.823328437509083</v>
      </c>
      <c r="BM480" s="43">
        <f t="shared" si="458"/>
        <v>-129.69180824771797</v>
      </c>
    </row>
    <row r="481" spans="14:65" x14ac:dyDescent="0.25">
      <c r="N481" s="9">
        <v>63</v>
      </c>
      <c r="O481" s="34">
        <f t="shared" si="408"/>
        <v>426579.51880159322</v>
      </c>
      <c r="P481" s="33" t="str">
        <f t="shared" si="411"/>
        <v>32,2315671197498</v>
      </c>
      <c r="Q481" s="4" t="str">
        <f t="shared" si="412"/>
        <v>1+999,650687319976i</v>
      </c>
      <c r="R481" s="4">
        <f t="shared" si="424"/>
        <v>999.65118749456826</v>
      </c>
      <c r="S481" s="4">
        <f t="shared" si="425"/>
        <v>1.5697959776938373</v>
      </c>
      <c r="T481" s="4" t="str">
        <f t="shared" si="413"/>
        <v>1+1,20612517419506i</v>
      </c>
      <c r="U481" s="4">
        <f t="shared" si="426"/>
        <v>1.566760331329289</v>
      </c>
      <c r="V481" s="4">
        <f t="shared" si="427"/>
        <v>0.87856082334536434</v>
      </c>
      <c r="W481" t="str">
        <f t="shared" si="414"/>
        <v>1-7,11094207008425i</v>
      </c>
      <c r="X481" s="4">
        <f t="shared" si="428"/>
        <v>7.1809119980747615</v>
      </c>
      <c r="Y481" s="4">
        <f t="shared" si="429"/>
        <v>-1.4310841744012663</v>
      </c>
      <c r="Z481" t="str">
        <f t="shared" si="415"/>
        <v>-2,75971251778924+9,218532476171i</v>
      </c>
      <c r="AA481" s="4">
        <f t="shared" si="430"/>
        <v>9.6227519034350077</v>
      </c>
      <c r="AB481" s="4">
        <f t="shared" si="431"/>
        <v>1.8616711020923413</v>
      </c>
      <c r="AC481" s="47" t="str">
        <f t="shared" si="432"/>
        <v>-0,0250944880185752+0,0281316470773762i</v>
      </c>
      <c r="AD481" s="20">
        <f t="shared" si="433"/>
        <v>-28.473683634280306</v>
      </c>
      <c r="AE481" s="43">
        <f t="shared" si="434"/>
        <v>131.73416269224236</v>
      </c>
      <c r="AF481" t="str">
        <f t="shared" si="416"/>
        <v>77,9756878975879</v>
      </c>
      <c r="AG481" t="str">
        <f t="shared" si="417"/>
        <v>1+1021,65897108287i</v>
      </c>
      <c r="AH481">
        <f t="shared" si="435"/>
        <v>1021.6594604828502</v>
      </c>
      <c r="AI481">
        <f t="shared" si="436"/>
        <v>1.5698175269125931</v>
      </c>
      <c r="AJ481" t="str">
        <f t="shared" si="418"/>
        <v>1+1,20612517419506i</v>
      </c>
      <c r="AK481">
        <f t="shared" si="437"/>
        <v>1.566760331329289</v>
      </c>
      <c r="AL481">
        <f t="shared" si="438"/>
        <v>0.87856082334536434</v>
      </c>
      <c r="AM481" t="str">
        <f t="shared" si="419"/>
        <v>1-3,00404578536471i</v>
      </c>
      <c r="AN481">
        <f t="shared" si="439"/>
        <v>3.1661160876644239</v>
      </c>
      <c r="AO481">
        <f t="shared" si="440"/>
        <v>-1.2494498604566389</v>
      </c>
      <c r="AP481" s="41" t="str">
        <f t="shared" si="441"/>
        <v>-0,136876499378078-0,352992921172924i</v>
      </c>
      <c r="AQ481">
        <f t="shared" si="442"/>
        <v>-8.4363508893123473</v>
      </c>
      <c r="AR481" s="43">
        <f t="shared" si="443"/>
        <v>-111.1942953919031</v>
      </c>
      <c r="AS481" t="str">
        <f t="shared" si="420"/>
        <v>-0,0000166666666666667</v>
      </c>
      <c r="AT481" t="str">
        <f t="shared" si="421"/>
        <v>0,018351864594919i</v>
      </c>
      <c r="AU481">
        <f t="shared" si="444"/>
        <v>1.8351864594918998E-2</v>
      </c>
      <c r="AV481">
        <f t="shared" si="445"/>
        <v>1.5707963267948966</v>
      </c>
      <c r="AW481" t="str">
        <f t="shared" si="422"/>
        <v>1+6,86844864788586i</v>
      </c>
      <c r="AX481">
        <f t="shared" si="446"/>
        <v>6.9408635506430389</v>
      </c>
      <c r="AY481">
        <f t="shared" si="447"/>
        <v>1.4262188862744909</v>
      </c>
      <c r="AZ481" t="str">
        <f t="shared" si="423"/>
        <v>1+1000,60144451222i</v>
      </c>
      <c r="BA481">
        <f t="shared" si="448"/>
        <v>1000.6019442115537</v>
      </c>
      <c r="BB481">
        <f t="shared" si="449"/>
        <v>1.5697969282106232</v>
      </c>
      <c r="BC481" s="41" t="str">
        <f t="shared" si="450"/>
        <v>-0,0187331689625015+0,129575981962557i</v>
      </c>
      <c r="BD481">
        <f t="shared" si="451"/>
        <v>-17.659672219341608</v>
      </c>
      <c r="BE481" s="43">
        <f t="shared" si="452"/>
        <v>98.226415833692698</v>
      </c>
      <c r="BF481" s="41" t="str">
        <f t="shared" si="453"/>
        <v>-0,00317508651019568-0,00377863782474845i</v>
      </c>
      <c r="BG481" s="20">
        <f t="shared" si="454"/>
        <v>-46.133355853621921</v>
      </c>
      <c r="BH481" s="43">
        <f t="shared" si="455"/>
        <v>-130.03942147406497</v>
      </c>
      <c r="BI481" s="41" t="str">
        <f t="shared" si="409"/>
        <v>0,0483035349766584-0,0111232307796124i</v>
      </c>
      <c r="BJ481" s="20">
        <f t="shared" si="456"/>
        <v>-26.096023108653949</v>
      </c>
      <c r="BK481" s="43">
        <f t="shared" si="410"/>
        <v>-12.967879558210361</v>
      </c>
      <c r="BL481">
        <f t="shared" si="457"/>
        <v>-46.133355853621921</v>
      </c>
      <c r="BM481" s="43">
        <f t="shared" si="458"/>
        <v>-130.03942147406497</v>
      </c>
    </row>
    <row r="482" spans="14:65" x14ac:dyDescent="0.25">
      <c r="N482" s="9">
        <v>64</v>
      </c>
      <c r="O482" s="34">
        <f t="shared" si="408"/>
        <v>436515.83224016649</v>
      </c>
      <c r="P482" s="33" t="str">
        <f t="shared" si="411"/>
        <v>32,2315671197498</v>
      </c>
      <c r="Q482" s="4" t="str">
        <f t="shared" si="412"/>
        <v>1+1022,93554306317i</v>
      </c>
      <c r="R482" s="4">
        <f t="shared" si="424"/>
        <v>1022.936031852404</v>
      </c>
      <c r="S482" s="4">
        <f t="shared" si="425"/>
        <v>1.5698187484047155</v>
      </c>
      <c r="T482" s="4" t="str">
        <f t="shared" si="413"/>
        <v>1+1,23421943856721i</v>
      </c>
      <c r="U482" s="4">
        <f t="shared" si="426"/>
        <v>1.5884891005408752</v>
      </c>
      <c r="V482" s="4">
        <f t="shared" si="427"/>
        <v>0.88984942329008854</v>
      </c>
      <c r="W482" t="str">
        <f t="shared" si="414"/>
        <v>1-7,2765771888316i</v>
      </c>
      <c r="X482" s="4">
        <f t="shared" si="428"/>
        <v>7.344969406677226</v>
      </c>
      <c r="Y482" s="4">
        <f t="shared" si="429"/>
        <v>-1.4342245640815516</v>
      </c>
      <c r="Z482" t="str">
        <f t="shared" si="415"/>
        <v>-2,93690230984142+9,43325968197831i</v>
      </c>
      <c r="AA482" s="4">
        <f t="shared" si="430"/>
        <v>9.8798675803468843</v>
      </c>
      <c r="AB482" s="4">
        <f t="shared" si="431"/>
        <v>1.8726193371450097</v>
      </c>
      <c r="AC482" s="47" t="str">
        <f t="shared" si="432"/>
        <v>-0,0246910957369218+0,027837220077338i</v>
      </c>
      <c r="AD482" s="20">
        <f t="shared" si="433"/>
        <v>-28.586878961489841</v>
      </c>
      <c r="AE482" s="43">
        <f t="shared" si="434"/>
        <v>131.57242842371485</v>
      </c>
      <c r="AF482" t="str">
        <f t="shared" si="416"/>
        <v>77,9756878975879</v>
      </c>
      <c r="AG482" t="str">
        <f t="shared" si="417"/>
        <v>1+1045,45646560987i</v>
      </c>
      <c r="AH482">
        <f t="shared" si="435"/>
        <v>1045.4569438697517</v>
      </c>
      <c r="AI482">
        <f t="shared" si="436"/>
        <v>1.5698398071042943</v>
      </c>
      <c r="AJ482" t="str">
        <f t="shared" si="418"/>
        <v>1+1,23421943856721i</v>
      </c>
      <c r="AK482">
        <f t="shared" si="437"/>
        <v>1.5884891005408752</v>
      </c>
      <c r="AL482">
        <f t="shared" si="438"/>
        <v>0.88984942329008854</v>
      </c>
      <c r="AM482" t="str">
        <f t="shared" si="419"/>
        <v>1-3,07401900065424i</v>
      </c>
      <c r="AN482">
        <f t="shared" si="439"/>
        <v>3.2325829945081521</v>
      </c>
      <c r="AO482">
        <f t="shared" si="440"/>
        <v>-1.2562867520744607</v>
      </c>
      <c r="AP482" s="41" t="str">
        <f t="shared" si="441"/>
        <v>-0,136879867537603-0,357693918407459i</v>
      </c>
      <c r="AQ482">
        <f t="shared" si="442"/>
        <v>-8.3362602714942504</v>
      </c>
      <c r="AR482" s="43">
        <f t="shared" si="443"/>
        <v>-110.94050785409959</v>
      </c>
      <c r="AS482" t="str">
        <f t="shared" si="420"/>
        <v>-0,0000166666666666667</v>
      </c>
      <c r="AT482" t="str">
        <f t="shared" si="421"/>
        <v>0,0187793344352659i</v>
      </c>
      <c r="AU482">
        <f t="shared" si="444"/>
        <v>1.8779334435265901E-2</v>
      </c>
      <c r="AV482">
        <f t="shared" si="445"/>
        <v>1.5707963267948966</v>
      </c>
      <c r="AW482" t="str">
        <f t="shared" si="422"/>
        <v>1+7,0284353692218i</v>
      </c>
      <c r="AX482">
        <f t="shared" si="446"/>
        <v>7.0992185301854152</v>
      </c>
      <c r="AY482">
        <f t="shared" si="447"/>
        <v>1.429465724495083</v>
      </c>
      <c r="AZ482" t="str">
        <f t="shared" si="423"/>
        <v>1+1023,90844623535i</v>
      </c>
      <c r="BA482">
        <f t="shared" si="448"/>
        <v>1023.9089345601437</v>
      </c>
      <c r="BB482">
        <f t="shared" si="449"/>
        <v>1.5698196772851396</v>
      </c>
      <c r="BC482" s="41" t="str">
        <f t="shared" si="450"/>
        <v>-0,0179067666351725+0,126744052358721i</v>
      </c>
      <c r="BD482">
        <f t="shared" si="451"/>
        <v>-17.855613178549035</v>
      </c>
      <c r="BE482" s="43">
        <f t="shared" si="452"/>
        <v>98.041689132848617</v>
      </c>
      <c r="BF482" s="41" t="str">
        <f t="shared" si="453"/>
        <v>-0,00308606438967561-0,00362792413457144i</v>
      </c>
      <c r="BG482" s="20">
        <f t="shared" si="454"/>
        <v>-46.442492140038866</v>
      </c>
      <c r="BH482" s="43">
        <f t="shared" si="455"/>
        <v>-130.38588244343654</v>
      </c>
      <c r="BI482" s="41" t="str">
        <f t="shared" si="409"/>
        <v>0,0477866525680802-0,0109435675742979i</v>
      </c>
      <c r="BJ482" s="20">
        <f t="shared" si="456"/>
        <v>-26.191873450043296</v>
      </c>
      <c r="BK482" s="43">
        <f t="shared" si="410"/>
        <v>-12.898818721250926</v>
      </c>
      <c r="BL482">
        <f t="shared" si="457"/>
        <v>-46.442492140038866</v>
      </c>
      <c r="BM482" s="43">
        <f t="shared" si="458"/>
        <v>-130.38588244343654</v>
      </c>
    </row>
    <row r="483" spans="14:65" x14ac:dyDescent="0.25">
      <c r="N483" s="9">
        <v>65</v>
      </c>
      <c r="O483" s="34">
        <f t="shared" si="408"/>
        <v>446683.59215096442</v>
      </c>
      <c r="P483" s="33" t="str">
        <f t="shared" si="411"/>
        <v>32,2315671197498</v>
      </c>
      <c r="Q483" s="4" t="str">
        <f t="shared" si="412"/>
        <v>1+1046,76277277145i</v>
      </c>
      <c r="R483" s="4">
        <f t="shared" si="424"/>
        <v>1046.7632504344881</v>
      </c>
      <c r="S483" s="4">
        <f t="shared" si="425"/>
        <v>1.5698410007919128</v>
      </c>
      <c r="T483" s="4" t="str">
        <f t="shared" si="413"/>
        <v>1+1,26296810242251i</v>
      </c>
      <c r="U483" s="4">
        <f t="shared" si="426"/>
        <v>1.6109278158057596</v>
      </c>
      <c r="V483" s="4">
        <f t="shared" si="427"/>
        <v>0.90108425267186121</v>
      </c>
      <c r="W483" t="str">
        <f t="shared" si="414"/>
        <v>1-7,44607044512139i</v>
      </c>
      <c r="X483" s="4">
        <f t="shared" si="428"/>
        <v>7.5129198766997547</v>
      </c>
      <c r="Y483" s="4">
        <f t="shared" si="429"/>
        <v>-1.4372960912268236</v>
      </c>
      <c r="Z483" t="str">
        <f t="shared" si="415"/>
        <v>-3,12244279952251+9,65298852693302i</v>
      </c>
      <c r="AA483" s="4">
        <f t="shared" si="430"/>
        <v>10.145434270517477</v>
      </c>
      <c r="AB483" s="4">
        <f t="shared" si="431"/>
        <v>1.8836428899517126</v>
      </c>
      <c r="AC483" s="47" t="str">
        <f t="shared" si="432"/>
        <v>-0,0242949489075516+0,0275501593897694i</v>
      </c>
      <c r="AD483" s="20">
        <f t="shared" si="433"/>
        <v>-28.69905698382113</v>
      </c>
      <c r="AE483" s="43">
        <f t="shared" si="434"/>
        <v>131.40727316982196</v>
      </c>
      <c r="AF483" t="str">
        <f t="shared" si="416"/>
        <v>77,9756878975879</v>
      </c>
      <c r="AG483" t="str">
        <f t="shared" si="417"/>
        <v>1+1069,80827499319i</v>
      </c>
      <c r="AH483">
        <f t="shared" si="435"/>
        <v>1069.8087423665527</v>
      </c>
      <c r="AI483">
        <f t="shared" si="436"/>
        <v>1.5698615801378324</v>
      </c>
      <c r="AJ483" t="str">
        <f t="shared" si="418"/>
        <v>1+1,26296810242251i</v>
      </c>
      <c r="AK483">
        <f t="shared" si="437"/>
        <v>1.6109278158057596</v>
      </c>
      <c r="AL483">
        <f t="shared" si="438"/>
        <v>0.90108425267186121</v>
      </c>
      <c r="AM483" t="str">
        <f t="shared" si="419"/>
        <v>1-3,14562210150738i</v>
      </c>
      <c r="AN483">
        <f t="shared" si="439"/>
        <v>3.300748158447067</v>
      </c>
      <c r="AO483">
        <f t="shared" si="440"/>
        <v>-1.2629975323050033</v>
      </c>
      <c r="AP483" s="41" t="str">
        <f t="shared" si="441"/>
        <v>-0,136883084105251-0,362584569402095i</v>
      </c>
      <c r="AQ483">
        <f t="shared" si="442"/>
        <v>-8.2331691528211355</v>
      </c>
      <c r="AR483" s="43">
        <f t="shared" si="443"/>
        <v>-110.68254643435338</v>
      </c>
      <c r="AS483" t="str">
        <f t="shared" si="420"/>
        <v>-0,0000166666666666667</v>
      </c>
      <c r="AT483" t="str">
        <f t="shared" si="421"/>
        <v>0,0192167613273043i</v>
      </c>
      <c r="AU483">
        <f t="shared" si="444"/>
        <v>1.9216761327304301E-2</v>
      </c>
      <c r="AV483">
        <f t="shared" si="445"/>
        <v>1.5707963267948966</v>
      </c>
      <c r="AW483" t="str">
        <f t="shared" si="422"/>
        <v>1+7,19214866002289i</v>
      </c>
      <c r="AX483">
        <f t="shared" si="446"/>
        <v>7.2613361269031653</v>
      </c>
      <c r="AY483">
        <f t="shared" si="447"/>
        <v>1.4326415569509892</v>
      </c>
      <c r="AZ483" t="str">
        <f t="shared" si="423"/>
        <v>1+1047,75833776972i</v>
      </c>
      <c r="BA483">
        <f t="shared" si="448"/>
        <v>1047.7588149788894</v>
      </c>
      <c r="BB483">
        <f t="shared" si="449"/>
        <v>1.569841908528476</v>
      </c>
      <c r="BC483" s="41" t="str">
        <f t="shared" si="450"/>
        <v>-0,0171161144715665+0,123968938177832i</v>
      </c>
      <c r="BD483">
        <f t="shared" si="451"/>
        <v>-18.051733279709129</v>
      </c>
      <c r="BE483" s="43">
        <f t="shared" si="452"/>
        <v>97.861001093101024</v>
      </c>
      <c r="BF483" s="41" t="str">
        <f t="shared" si="453"/>
        <v>-0,00299952887959723-0,00348337070097905i</v>
      </c>
      <c r="BG483" s="20">
        <f t="shared" si="454"/>
        <v>-46.750790263530256</v>
      </c>
      <c r="BH483" s="43">
        <f t="shared" si="455"/>
        <v>-130.731725737077</v>
      </c>
      <c r="BI483" s="41" t="str">
        <f t="shared" si="409"/>
        <v>0,0472921306052107-0,0107632115955249i</v>
      </c>
      <c r="BJ483" s="20">
        <f t="shared" si="456"/>
        <v>-26.284902432530263</v>
      </c>
      <c r="BK483" s="43">
        <f t="shared" si="410"/>
        <v>-12.821545341252307</v>
      </c>
      <c r="BL483">
        <f t="shared" si="457"/>
        <v>-46.750790263530256</v>
      </c>
      <c r="BM483" s="43">
        <f t="shared" si="458"/>
        <v>-130.731725737077</v>
      </c>
    </row>
    <row r="484" spans="14:65" x14ac:dyDescent="0.25">
      <c r="N484" s="9">
        <v>66</v>
      </c>
      <c r="O484" s="34">
        <f t="shared" ref="O484:O518" si="459">10^(5+(N484/100))</f>
        <v>457088.18961487547</v>
      </c>
      <c r="P484" s="33" t="str">
        <f t="shared" si="411"/>
        <v>32,2315671197498</v>
      </c>
      <c r="Q484" s="4" t="str">
        <f t="shared" si="412"/>
        <v>1+1071,14500995739i</v>
      </c>
      <c r="R484" s="4">
        <f t="shared" si="424"/>
        <v>1071.1454767474943</v>
      </c>
      <c r="S484" s="4">
        <f t="shared" si="425"/>
        <v>1.5698627466538513</v>
      </c>
      <c r="T484" s="4" t="str">
        <f t="shared" si="413"/>
        <v>1+1,29238640868308i</v>
      </c>
      <c r="U484" s="4">
        <f t="shared" si="426"/>
        <v>1.6340938251363506</v>
      </c>
      <c r="V484" s="4">
        <f t="shared" si="427"/>
        <v>0.91225992438319614</v>
      </c>
      <c r="W484" t="str">
        <f t="shared" si="414"/>
        <v>1-7,61951170652153i</v>
      </c>
      <c r="X484" s="4">
        <f t="shared" si="428"/>
        <v>7.6848525454831353</v>
      </c>
      <c r="Y484" s="4">
        <f t="shared" si="429"/>
        <v>-1.4403001524580401</v>
      </c>
      <c r="Z484" t="str">
        <f t="shared" si="415"/>
        <v>-3,31672754308686+9,87783551417704i</v>
      </c>
      <c r="AA484" s="4">
        <f t="shared" si="430"/>
        <v>10.419804030796749</v>
      </c>
      <c r="AB484" s="4">
        <f t="shared" si="431"/>
        <v>1.8947425256484858</v>
      </c>
      <c r="AC484" s="47" t="str">
        <f t="shared" si="432"/>
        <v>-0,0239054946515709+0,0272702585629633i</v>
      </c>
      <c r="AD484" s="20">
        <f t="shared" si="433"/>
        <v>-28.810281197468306</v>
      </c>
      <c r="AE484" s="43">
        <f t="shared" si="434"/>
        <v>131.23826373648868</v>
      </c>
      <c r="AF484" t="str">
        <f t="shared" si="416"/>
        <v>77,9756878975879</v>
      </c>
      <c r="AG484" t="str">
        <f t="shared" si="417"/>
        <v>1+1094,72731088449i</v>
      </c>
      <c r="AH484">
        <f t="shared" si="435"/>
        <v>1094.7277676191404</v>
      </c>
      <c r="AI484">
        <f t="shared" si="436"/>
        <v>1.5698828575574753</v>
      </c>
      <c r="AJ484" t="str">
        <f t="shared" si="418"/>
        <v>1+1,29238640868308i</v>
      </c>
      <c r="AK484">
        <f t="shared" si="437"/>
        <v>1.6340938251363506</v>
      </c>
      <c r="AL484">
        <f t="shared" si="438"/>
        <v>0.91225992438319614</v>
      </c>
      <c r="AM484" t="str">
        <f t="shared" si="419"/>
        <v>1-3,21889305283595i</v>
      </c>
      <c r="AN484">
        <f t="shared" si="439"/>
        <v>3.3706486743052206</v>
      </c>
      <c r="AO484">
        <f t="shared" si="440"/>
        <v>-1.2695833407116695</v>
      </c>
      <c r="AP484" s="41" t="str">
        <f t="shared" si="441"/>
        <v>-0,136886155903752-0,367667467264087i</v>
      </c>
      <c r="AQ484">
        <f t="shared" si="442"/>
        <v>-8.1271288478957651</v>
      </c>
      <c r="AR484" s="43">
        <f t="shared" si="443"/>
        <v>-110.42078574479824</v>
      </c>
      <c r="AS484" t="str">
        <f t="shared" si="420"/>
        <v>-0,0000166666666666667</v>
      </c>
      <c r="AT484" t="str">
        <f t="shared" si="421"/>
        <v>0,0196643772005623i</v>
      </c>
      <c r="AU484">
        <f t="shared" si="444"/>
        <v>1.96643772005623E-2</v>
      </c>
      <c r="AV484">
        <f t="shared" si="445"/>
        <v>1.5707963267948966</v>
      </c>
      <c r="AW484" t="str">
        <f t="shared" si="422"/>
        <v>1+7,35967532324282i</v>
      </c>
      <c r="AX484">
        <f t="shared" si="446"/>
        <v>7.427302394783001</v>
      </c>
      <c r="AY484">
        <f t="shared" si="447"/>
        <v>1.435747811127003</v>
      </c>
      <c r="AZ484" t="str">
        <f t="shared" si="423"/>
        <v>1+1072,16376464348i</v>
      </c>
      <c r="BA484">
        <f t="shared" si="448"/>
        <v>1072.1642309900471</v>
      </c>
      <c r="BB484">
        <f t="shared" si="449"/>
        <v>1.5698636337278442</v>
      </c>
      <c r="BC484" s="41" t="str">
        <f t="shared" si="450"/>
        <v>-0,016359726974569+0,121249835203865i</v>
      </c>
      <c r="BD484">
        <f t="shared" si="451"/>
        <v>-18.248024766239602</v>
      </c>
      <c r="BE484" s="43">
        <f t="shared" si="452"/>
        <v>97.684270600953454</v>
      </c>
      <c r="BF484" s="41" t="str">
        <f t="shared" si="453"/>
        <v>-0,00291542699103437-0,00334467127158583i</v>
      </c>
      <c r="BG484" s="20">
        <f t="shared" si="454"/>
        <v>-47.058305963707909</v>
      </c>
      <c r="BH484" s="43">
        <f t="shared" si="455"/>
        <v>-131.0774656625579</v>
      </c>
      <c r="BI484" s="41" t="str">
        <f t="shared" si="409"/>
        <v>0,0468190399527766-0,0105824844631488i</v>
      </c>
      <c r="BJ484" s="20">
        <f t="shared" si="456"/>
        <v>-26.375153614135375</v>
      </c>
      <c r="BK484" s="43">
        <f t="shared" si="410"/>
        <v>-12.736515143844864</v>
      </c>
      <c r="BL484">
        <f t="shared" si="457"/>
        <v>-47.058305963707909</v>
      </c>
      <c r="BM484" s="43">
        <f t="shared" si="458"/>
        <v>-131.0774656625579</v>
      </c>
    </row>
    <row r="485" spans="14:65" x14ac:dyDescent="0.25">
      <c r="N485" s="9">
        <v>67</v>
      </c>
      <c r="O485" s="34">
        <f t="shared" si="459"/>
        <v>467735.14128719864</v>
      </c>
      <c r="P485" s="33" t="str">
        <f t="shared" si="411"/>
        <v>32,2315671197498</v>
      </c>
      <c r="Q485" s="4" t="str">
        <f t="shared" si="412"/>
        <v>1+1096,0951824059i</v>
      </c>
      <c r="R485" s="4">
        <f t="shared" si="424"/>
        <v>1096.095638570569</v>
      </c>
      <c r="S485" s="4">
        <f t="shared" si="425"/>
        <v>1.5698839975203926</v>
      </c>
      <c r="T485" s="4" t="str">
        <f t="shared" si="413"/>
        <v>1+1,32248995532428i</v>
      </c>
      <c r="U485" s="4">
        <f t="shared" si="426"/>
        <v>1.6580047291650335</v>
      </c>
      <c r="V485" s="4">
        <f t="shared" si="427"/>
        <v>0.92337119813147706</v>
      </c>
      <c r="W485" t="str">
        <f t="shared" si="414"/>
        <v>1-7,79699293388464i</v>
      </c>
      <c r="X485" s="4">
        <f t="shared" si="428"/>
        <v>7.8608586560913958</v>
      </c>
      <c r="Y485" s="4">
        <f t="shared" si="429"/>
        <v>-1.443238123575014</v>
      </c>
      <c r="Z485" t="str">
        <f t="shared" si="415"/>
        <v>-3,52016864452386+10,1079198605593i</v>
      </c>
      <c r="AA485" s="4">
        <f t="shared" si="430"/>
        <v>10.703346728634838</v>
      </c>
      <c r="AB485" s="4">
        <f t="shared" si="431"/>
        <v>1.9059188247259082</v>
      </c>
      <c r="AC485" s="47" t="str">
        <f t="shared" si="432"/>
        <v>-0,0235222067470016+0,0269972977810957i</v>
      </c>
      <c r="AD485" s="20">
        <f t="shared" si="433"/>
        <v>-28.920617399022564</v>
      </c>
      <c r="AE485" s="43">
        <f t="shared" si="434"/>
        <v>131.06498712926981</v>
      </c>
      <c r="AF485" t="str">
        <f t="shared" si="416"/>
        <v>77,9756878975879</v>
      </c>
      <c r="AG485" t="str">
        <f t="shared" si="417"/>
        <v>1+1120,22678568645i</v>
      </c>
      <c r="AH485">
        <f t="shared" si="435"/>
        <v>1120.2272320245547</v>
      </c>
      <c r="AI485">
        <f t="shared" si="436"/>
        <v>1.5699036506447155</v>
      </c>
      <c r="AJ485" t="str">
        <f t="shared" si="418"/>
        <v>1+1,32248995532428i</v>
      </c>
      <c r="AK485">
        <f t="shared" si="437"/>
        <v>1.6580047291650335</v>
      </c>
      <c r="AL485">
        <f t="shared" si="438"/>
        <v>0.92337119813147706</v>
      </c>
      <c r="AM485" t="str">
        <f t="shared" si="419"/>
        <v>1-3,29387070386823i</v>
      </c>
      <c r="AN485">
        <f t="shared" si="439"/>
        <v>3.4423225028752591</v>
      </c>
      <c r="AO485">
        <f t="shared" si="440"/>
        <v>-1.2760453831969159</v>
      </c>
      <c r="AP485" s="41" t="str">
        <f t="shared" si="441"/>
        <v>-0,136889089448774-0,372945307031227i</v>
      </c>
      <c r="AQ485">
        <f t="shared" si="442"/>
        <v>-8.0181918051298791</v>
      </c>
      <c r="AR485" s="43">
        <f t="shared" si="443"/>
        <v>-110.15559577158801</v>
      </c>
      <c r="AS485" t="str">
        <f t="shared" si="420"/>
        <v>-0,0000166666666666667</v>
      </c>
      <c r="AT485" t="str">
        <f t="shared" si="421"/>
        <v>0,0201224193869008i</v>
      </c>
      <c r="AU485">
        <f t="shared" si="444"/>
        <v>2.0122419386900799E-2</v>
      </c>
      <c r="AV485">
        <f t="shared" si="445"/>
        <v>1.5707963267948966</v>
      </c>
      <c r="AW485" t="str">
        <f t="shared" si="422"/>
        <v>1+7,53110418373596i</v>
      </c>
      <c r="AX485">
        <f t="shared" si="446"/>
        <v>7.597205422146045</v>
      </c>
      <c r="AY485">
        <f t="shared" si="447"/>
        <v>1.4387858941006577</v>
      </c>
      <c r="AZ485" t="str">
        <f t="shared" si="423"/>
        <v>1+1097,13766693702i</v>
      </c>
      <c r="BA485">
        <f t="shared" si="448"/>
        <v>1097.1381226682477</v>
      </c>
      <c r="BB485">
        <f t="shared" si="449"/>
        <v>1.5698848644021501</v>
      </c>
      <c r="BC485" s="41" t="str">
        <f t="shared" si="450"/>
        <v>-0,0156361750821707+0,118585927136452i</v>
      </c>
      <c r="BD485">
        <f t="shared" si="451"/>
        <v>-18.444480204458333</v>
      </c>
      <c r="BE485" s="43">
        <f t="shared" si="452"/>
        <v>97.511417696786438</v>
      </c>
      <c r="BF485" s="41" t="str">
        <f t="shared" si="453"/>
        <v>-0,00283370224453498-0,0032115371702392i</v>
      </c>
      <c r="BG485" s="20">
        <f t="shared" si="454"/>
        <v>-47.365097603480905</v>
      </c>
      <c r="BH485" s="43">
        <f t="shared" si="455"/>
        <v>-131.4235951739438</v>
      </c>
      <c r="BI485" s="41" t="str">
        <f t="shared" si="409"/>
        <v>0,0463664867749468-0,0104016814703334i</v>
      </c>
      <c r="BJ485" s="20">
        <f t="shared" si="456"/>
        <v>-26.462672009588207</v>
      </c>
      <c r="BK485" s="43">
        <f t="shared" si="410"/>
        <v>-12.644178074801561</v>
      </c>
      <c r="BL485">
        <f t="shared" si="457"/>
        <v>-47.365097603480905</v>
      </c>
      <c r="BM485" s="43">
        <f t="shared" si="458"/>
        <v>-131.4235951739438</v>
      </c>
    </row>
    <row r="486" spans="14:65" x14ac:dyDescent="0.25">
      <c r="N486" s="9">
        <v>68</v>
      </c>
      <c r="O486" s="34">
        <f t="shared" si="459"/>
        <v>478630.09232263872</v>
      </c>
      <c r="P486" s="33" t="str">
        <f t="shared" si="411"/>
        <v>32,2315671197498</v>
      </c>
      <c r="Q486" s="4" t="str">
        <f t="shared" si="412"/>
        <v>1+1121,62651902865i</v>
      </c>
      <c r="R486" s="4">
        <f t="shared" si="424"/>
        <v>1121.6269648097473</v>
      </c>
      <c r="S486" s="4">
        <f t="shared" si="425"/>
        <v>1.5699047646589506</v>
      </c>
      <c r="T486" s="4" t="str">
        <f t="shared" si="413"/>
        <v>1+1,35329470364503i</v>
      </c>
      <c r="U486" s="4">
        <f t="shared" si="426"/>
        <v>1.6826783872486415</v>
      </c>
      <c r="V486" s="4">
        <f t="shared" si="427"/>
        <v>0.93441299131353117</v>
      </c>
      <c r="W486" t="str">
        <f t="shared" si="414"/>
        <v>1-7,97860823010672i</v>
      </c>
      <c r="X486" s="4">
        <f t="shared" si="428"/>
        <v>8.0410316060519662</v>
      </c>
      <c r="Y486" s="4">
        <f t="shared" si="429"/>
        <v>-1.4461113593442532</v>
      </c>
      <c r="Z486" t="str">
        <f t="shared" si="415"/>
        <v>-3,73319762968548+10,3433635598458i</v>
      </c>
      <c r="AA486" s="4">
        <f t="shared" si="430"/>
        <v>10.99645098536047</v>
      </c>
      <c r="AB486" s="4">
        <f t="shared" si="431"/>
        <v>1.9171721767226126</v>
      </c>
      <c r="AC486" s="47" t="str">
        <f t="shared" si="432"/>
        <v>-0,023144585451124+0,0267310447223428i</v>
      </c>
      <c r="AD486" s="20">
        <f t="shared" si="433"/>
        <v>-29.030133537533573</v>
      </c>
      <c r="AE486" s="43">
        <f t="shared" si="434"/>
        <v>130.88705154955616</v>
      </c>
      <c r="AF486" t="str">
        <f t="shared" si="416"/>
        <v>77,9756878975879</v>
      </c>
      <c r="AG486" t="str">
        <f t="shared" si="417"/>
        <v>1+1146,32021955814i</v>
      </c>
      <c r="AH486">
        <f t="shared" si="435"/>
        <v>1146.320655736353</v>
      </c>
      <c r="AI486">
        <f t="shared" si="436"/>
        <v>1.5699239704242509</v>
      </c>
      <c r="AJ486" t="str">
        <f t="shared" si="418"/>
        <v>1+1,35329470364503i</v>
      </c>
      <c r="AK486">
        <f t="shared" si="437"/>
        <v>1.6826783872486415</v>
      </c>
      <c r="AL486">
        <f t="shared" si="438"/>
        <v>0.93441299131353117</v>
      </c>
      <c r="AM486" t="str">
        <f t="shared" si="419"/>
        <v>1-3,37059480874724i</v>
      </c>
      <c r="AN486">
        <f t="shared" si="439"/>
        <v>3.5158084937541525</v>
      </c>
      <c r="AO486">
        <f t="shared" si="440"/>
        <v>-1.2823849264966414</v>
      </c>
      <c r="AP486" s="41" t="str">
        <f t="shared" si="441"/>
        <v>-0,136891890962725-0,378420887100888i</v>
      </c>
      <c r="AQ486">
        <f t="shared" si="442"/>
        <v>-7.9064115149765799</v>
      </c>
      <c r="AR486" s="43">
        <f t="shared" si="443"/>
        <v>-109.88734093672262</v>
      </c>
      <c r="AS486" t="str">
        <f t="shared" si="420"/>
        <v>-0,0000166666666666667</v>
      </c>
      <c r="AT486" t="str">
        <f t="shared" si="421"/>
        <v>0,02059113074635i</v>
      </c>
      <c r="AU486">
        <f t="shared" si="444"/>
        <v>2.0591130746349998E-2</v>
      </c>
      <c r="AV486">
        <f t="shared" si="445"/>
        <v>1.5707963267948966</v>
      </c>
      <c r="AW486" t="str">
        <f t="shared" si="422"/>
        <v>1+7,70652613535328i</v>
      </c>
      <c r="AX486">
        <f t="shared" si="446"/>
        <v>7.771135378751497</v>
      </c>
      <c r="AY486">
        <f t="shared" si="447"/>
        <v>1.4417571922544568</v>
      </c>
      <c r="AZ486" t="str">
        <f t="shared" si="423"/>
        <v>1+1122,69328614391i</v>
      </c>
      <c r="BA486">
        <f t="shared" si="448"/>
        <v>1122.6937315014329</v>
      </c>
      <c r="BB486">
        <f t="shared" si="449"/>
        <v>1.5699056118081018</v>
      </c>
      <c r="BC486" s="41" t="str">
        <f t="shared" si="450"/>
        <v>-0,0149440844888816+0,115976387659633i</v>
      </c>
      <c r="BD486">
        <f t="shared" si="451"/>
        <v>-18.641092471264443</v>
      </c>
      <c r="BE486" s="43">
        <f t="shared" si="452"/>
        <v>97.342363591695587</v>
      </c>
      <c r="BF486" s="41" t="str">
        <f t="shared" si="453"/>
        <v>-0,00275429536482368-0,00308369640530782i</v>
      </c>
      <c r="BG486" s="20">
        <f t="shared" si="454"/>
        <v>-47.671226008798016</v>
      </c>
      <c r="BH486" s="43">
        <f t="shared" si="455"/>
        <v>-131.77058485874826</v>
      </c>
      <c r="BI486" s="41" t="str">
        <f t="shared" si="409"/>
        <v>0,0459336114853045-0,01022107330456i</v>
      </c>
      <c r="BJ486" s="20">
        <f t="shared" si="456"/>
        <v>-26.547503986241029</v>
      </c>
      <c r="BK486" s="43">
        <f t="shared" si="410"/>
        <v>-12.544977345027036</v>
      </c>
      <c r="BL486">
        <f t="shared" si="457"/>
        <v>-47.671226008798016</v>
      </c>
      <c r="BM486" s="43">
        <f t="shared" si="458"/>
        <v>-131.77058485874826</v>
      </c>
    </row>
    <row r="487" spans="14:65" x14ac:dyDescent="0.25">
      <c r="N487" s="9">
        <v>69</v>
      </c>
      <c r="O487" s="34">
        <f t="shared" si="459"/>
        <v>489778.81936844654</v>
      </c>
      <c r="P487" s="33" t="str">
        <f t="shared" si="411"/>
        <v>32,2315671197498</v>
      </c>
      <c r="Q487" s="4" t="str">
        <f t="shared" si="412"/>
        <v>1+1147,75255687828i</v>
      </c>
      <c r="R487" s="4">
        <f t="shared" si="424"/>
        <v>1147.7529925121651</v>
      </c>
      <c r="S487" s="4">
        <f t="shared" si="425"/>
        <v>1.5699250590804652</v>
      </c>
      <c r="T487" s="4" t="str">
        <f t="shared" si="413"/>
        <v>1+1,38481698673062i</v>
      </c>
      <c r="U487" s="4">
        <f t="shared" si="426"/>
        <v>1.7081329242004775</v>
      </c>
      <c r="V487" s="4">
        <f t="shared" si="427"/>
        <v>0.94538038898471566</v>
      </c>
      <c r="W487" t="str">
        <f t="shared" si="414"/>
        <v>1-8,16445389002177i</v>
      </c>
      <c r="X487" s="4">
        <f t="shared" si="428"/>
        <v>8.2254669972161221</v>
      </c>
      <c r="Y487" s="4">
        <f t="shared" si="429"/>
        <v>-1.4489211933326054</v>
      </c>
      <c r="Z487" t="str">
        <f t="shared" si="415"/>
        <v>-3,95626636161053+10,5842914474024i</v>
      </c>
      <c r="AA487" s="4">
        <f t="shared" si="430"/>
        <v>11.299525165579597</v>
      </c>
      <c r="AB487" s="4">
        <f t="shared" si="431"/>
        <v>1.9285027741650076</v>
      </c>
      <c r="AC487" s="47" t="str">
        <f t="shared" si="432"/>
        <v>-0,0227721573448877+0,0264712554197412i</v>
      </c>
      <c r="AD487" s="20">
        <f t="shared" si="433"/>
        <v>-29.138899556167278</v>
      </c>
      <c r="AE487" s="43">
        <f t="shared" si="434"/>
        <v>130.70408732218024</v>
      </c>
      <c r="AF487" t="str">
        <f t="shared" si="416"/>
        <v>77,9756878975879</v>
      </c>
      <c r="AG487" t="str">
        <f t="shared" si="417"/>
        <v>1+1173,02144758358i</v>
      </c>
      <c r="AH487">
        <f t="shared" si="435"/>
        <v>1173.0218738331685</v>
      </c>
      <c r="AI487">
        <f t="shared" si="436"/>
        <v>1.5699438276698308</v>
      </c>
      <c r="AJ487" t="str">
        <f t="shared" si="418"/>
        <v>1+1,38481698673062i</v>
      </c>
      <c r="AK487">
        <f t="shared" si="437"/>
        <v>1.7081329242004775</v>
      </c>
      <c r="AL487">
        <f t="shared" si="438"/>
        <v>0.94538038898471566</v>
      </c>
      <c r="AM487" t="str">
        <f t="shared" si="419"/>
        <v>1-3,44910604760894i</v>
      </c>
      <c r="AN487">
        <f t="shared" si="439"/>
        <v>3.5911464085515314</v>
      </c>
      <c r="AO487">
        <f t="shared" si="440"/>
        <v>-1.2886032928792144</v>
      </c>
      <c r="AP487" s="41" t="str">
        <f t="shared" si="441"/>
        <v>-0,136894566387967-0,384097110713833i</v>
      </c>
      <c r="AQ487">
        <f t="shared" si="442"/>
        <v>-7.7918424148745347</v>
      </c>
      <c r="AR487" s="43">
        <f t="shared" si="443"/>
        <v>-109.61637922347424</v>
      </c>
      <c r="AS487" t="str">
        <f t="shared" si="420"/>
        <v>-0,0000166666666666667</v>
      </c>
      <c r="AT487" t="str">
        <f t="shared" si="421"/>
        <v>0,0210707597958767i</v>
      </c>
      <c r="AU487">
        <f t="shared" si="444"/>
        <v>2.1070759795876699E-2</v>
      </c>
      <c r="AV487">
        <f t="shared" si="445"/>
        <v>1.5707963267948966</v>
      </c>
      <c r="AW487" t="str">
        <f t="shared" si="422"/>
        <v>1+7,88603418913551i</v>
      </c>
      <c r="AX487">
        <f t="shared" si="446"/>
        <v>7.9491845639797658</v>
      </c>
      <c r="AY487">
        <f t="shared" si="447"/>
        <v>1.4446630710391928</v>
      </c>
      <c r="AZ487" t="str">
        <f t="shared" si="423"/>
        <v>1+1148,84417219172i</v>
      </c>
      <c r="BA487">
        <f t="shared" si="448"/>
        <v>1148.8446074116716</v>
      </c>
      <c r="BB487">
        <f t="shared" si="449"/>
        <v>1.5699258869461772</v>
      </c>
      <c r="BC487" s="41" t="str">
        <f t="shared" si="450"/>
        <v>-0,0142821339738006+0,113420382367878i</v>
      </c>
      <c r="BD487">
        <f t="shared" si="451"/>
        <v>-18.837854742189233</v>
      </c>
      <c r="BE487" s="43">
        <f t="shared" si="452"/>
        <v>97.177030681394427</v>
      </c>
      <c r="BF487" s="41" t="str">
        <f t="shared" si="453"/>
        <v>-0,00267714490939266-0,00296089280975808i</v>
      </c>
      <c r="BG487" s="20">
        <f t="shared" si="454"/>
        <v>-47.976754298356511</v>
      </c>
      <c r="BH487" s="43">
        <f t="shared" si="455"/>
        <v>-132.11888199642539</v>
      </c>
      <c r="BI487" s="41" t="str">
        <f t="shared" si="409"/>
        <v>0,0455195877009984-0,0100409076696434i</v>
      </c>
      <c r="BJ487" s="20">
        <f t="shared" si="456"/>
        <v>-26.629697157063767</v>
      </c>
      <c r="BK487" s="43">
        <f t="shared" si="410"/>
        <v>-12.439348542079827</v>
      </c>
      <c r="BL487">
        <f t="shared" si="457"/>
        <v>-47.976754298356511</v>
      </c>
      <c r="BM487" s="43">
        <f t="shared" si="458"/>
        <v>-132.11888199642539</v>
      </c>
    </row>
    <row r="488" spans="14:65" x14ac:dyDescent="0.25">
      <c r="N488" s="9">
        <v>70</v>
      </c>
      <c r="O488" s="34">
        <f t="shared" si="459"/>
        <v>501187.23362727347</v>
      </c>
      <c r="P488" s="33" t="str">
        <f t="shared" si="411"/>
        <v>32,2315671197498</v>
      </c>
      <c r="Q488" s="4" t="str">
        <f t="shared" si="412"/>
        <v>1+1174,48714832586i</v>
      </c>
      <c r="R488" s="4">
        <f t="shared" si="424"/>
        <v>1174.4875740435104</v>
      </c>
      <c r="S488" s="4">
        <f t="shared" si="425"/>
        <v>1.5699448915452405</v>
      </c>
      <c r="T488" s="4" t="str">
        <f t="shared" si="413"/>
        <v>1+1,41707351811279i</v>
      </c>
      <c r="U488" s="4">
        <f t="shared" si="426"/>
        <v>1.7343867376501008</v>
      </c>
      <c r="V488" s="4">
        <f t="shared" si="427"/>
        <v>0.95626865288686747</v>
      </c>
      <c r="W488" t="str">
        <f t="shared" si="414"/>
        <v>1-8,35462845145863i</v>
      </c>
      <c r="X488" s="4">
        <f t="shared" si="428"/>
        <v>8.4142626867671559</v>
      </c>
      <c r="Y488" s="4">
        <f t="shared" si="429"/>
        <v>-1.451668937783428</v>
      </c>
      <c r="Z488" t="str">
        <f t="shared" si="415"/>
        <v>-4,18984799898677+10,830831266384i</v>
      </c>
      <c r="AA488" s="4">
        <f t="shared" si="430"/>
        <v>11.612998414513569</v>
      </c>
      <c r="AB488" s="4">
        <f t="shared" si="431"/>
        <v>1.9399106068005669</v>
      </c>
      <c r="AC488" s="47" t="str">
        <f t="shared" si="432"/>
        <v>-0,0224044751958691+0,0262176751295109i</v>
      </c>
      <c r="AD488" s="20">
        <f t="shared" si="433"/>
        <v>-29.246987224192644</v>
      </c>
      <c r="AE488" s="43">
        <f t="shared" si="434"/>
        <v>130.51574774984741</v>
      </c>
      <c r="AF488" t="str">
        <f t="shared" si="416"/>
        <v>77,9756878975879</v>
      </c>
      <c r="AG488" t="str">
        <f t="shared" si="417"/>
        <v>1+1200,3446271073i</v>
      </c>
      <c r="AH488">
        <f t="shared" si="435"/>
        <v>1200.3450436542666</v>
      </c>
      <c r="AI488">
        <f t="shared" si="436"/>
        <v>1.5699632329099666</v>
      </c>
      <c r="AJ488" t="str">
        <f t="shared" si="418"/>
        <v>1+1,41707351811279i</v>
      </c>
      <c r="AK488">
        <f t="shared" si="437"/>
        <v>1.7343867376501008</v>
      </c>
      <c r="AL488">
        <f t="shared" si="438"/>
        <v>0.95626865288686747</v>
      </c>
      <c r="AM488" t="str">
        <f t="shared" si="419"/>
        <v>1-3,52944604815141i</v>
      </c>
      <c r="AN488">
        <f t="shared" si="439"/>
        <v>3.6683769444826151</v>
      </c>
      <c r="AO488">
        <f t="shared" si="440"/>
        <v>-1.2947018550535276</v>
      </c>
      <c r="AP488" s="41" t="str">
        <f t="shared" si="441"/>
        <v>-0,136897121399409-0,389976987493647i</v>
      </c>
      <c r="AQ488">
        <f t="shared" si="442"/>
        <v>-7.6745397914765059</v>
      </c>
      <c r="AR488" s="43">
        <f t="shared" si="443"/>
        <v>-109.34306136770276</v>
      </c>
      <c r="AS488" t="str">
        <f t="shared" si="420"/>
        <v>-0,0000166666666666667</v>
      </c>
      <c r="AT488" t="str">
        <f t="shared" si="421"/>
        <v>0,0215615608411517i</v>
      </c>
      <c r="AU488">
        <f t="shared" si="444"/>
        <v>2.1561560841151701E-2</v>
      </c>
      <c r="AV488">
        <f t="shared" si="445"/>
        <v>1.5707963267948966</v>
      </c>
      <c r="AW488" t="str">
        <f t="shared" si="422"/>
        <v>1+8,06972352262882i</v>
      </c>
      <c r="AX488">
        <f t="shared" si="446"/>
        <v>8.1314474561217516</v>
      </c>
      <c r="AY488">
        <f t="shared" si="447"/>
        <v>1.4475048747848001</v>
      </c>
      <c r="AZ488" t="str">
        <f t="shared" si="423"/>
        <v>1+1175,60419062637i</v>
      </c>
      <c r="BA488">
        <f t="shared" si="448"/>
        <v>1175.6046159395098</v>
      </c>
      <c r="BB488">
        <f t="shared" si="449"/>
        <v>1.5699457005664559</v>
      </c>
      <c r="BC488" s="41" t="str">
        <f t="shared" si="450"/>
        <v>-0,0136490537402542+0,110917070556573i</v>
      </c>
      <c r="BD488">
        <f t="shared" si="451"/>
        <v>-19.034760479817404</v>
      </c>
      <c r="BE488" s="43">
        <f t="shared" si="452"/>
        <v>97.015342557385509</v>
      </c>
      <c r="BF488" s="41" t="str">
        <f t="shared" si="453"/>
        <v>-0,00260218783619866-0,00284288521287042i</v>
      </c>
      <c r="BG488" s="20">
        <f t="shared" si="454"/>
        <v>-48.281747704010051</v>
      </c>
      <c r="BH488" s="43">
        <f t="shared" si="455"/>
        <v>-132.46890969276714</v>
      </c>
      <c r="BI488" s="41" t="str">
        <f t="shared" si="409"/>
        <v>0,0451236212041393-0,00986141081348676i</v>
      </c>
      <c r="BJ488" s="20">
        <f t="shared" si="456"/>
        <v>-26.709300271293905</v>
      </c>
      <c r="BK488" s="43">
        <f t="shared" si="410"/>
        <v>-12.327718810317238</v>
      </c>
      <c r="BL488">
        <f t="shared" si="457"/>
        <v>-48.281747704010051</v>
      </c>
      <c r="BM488" s="43">
        <f t="shared" si="458"/>
        <v>-132.46890969276714</v>
      </c>
    </row>
    <row r="489" spans="14:65" x14ac:dyDescent="0.25">
      <c r="N489" s="9">
        <v>71</v>
      </c>
      <c r="O489" s="34">
        <f t="shared" si="459"/>
        <v>512861.38399136515</v>
      </c>
      <c r="P489" s="33" t="str">
        <f t="shared" si="411"/>
        <v>32,2315671197498</v>
      </c>
      <c r="Q489" s="4" t="str">
        <f t="shared" si="412"/>
        <v>1+1201,84446840566i</v>
      </c>
      <c r="R489" s="4">
        <f t="shared" si="424"/>
        <v>1201.8448844327972</v>
      </c>
      <c r="S489" s="4">
        <f t="shared" si="425"/>
        <v>1.5699642725686496</v>
      </c>
      <c r="T489" s="4" t="str">
        <f t="shared" si="413"/>
        <v>1+1,45008140063145i</v>
      </c>
      <c r="U489" s="4">
        <f t="shared" si="426"/>
        <v>1.7614585060276802</v>
      </c>
      <c r="V489" s="4">
        <f t="shared" si="427"/>
        <v>0.96707322950858321</v>
      </c>
      <c r="W489" t="str">
        <f t="shared" si="414"/>
        <v>1-8,549232747487i</v>
      </c>
      <c r="X489" s="4">
        <f t="shared" si="428"/>
        <v>8.607518839404543</v>
      </c>
      <c r="Y489" s="4">
        <f t="shared" si="429"/>
        <v>-1.4543558835321684</v>
      </c>
      <c r="Z489" t="str">
        <f t="shared" si="415"/>
        <v>-4,43443799978382+11,083113735466i</v>
      </c>
      <c r="AA489" s="4">
        <f t="shared" si="430"/>
        <v>11.937321745148777</v>
      </c>
      <c r="AB489" s="4">
        <f t="shared" si="431"/>
        <v>1.9513954561741584</v>
      </c>
      <c r="AC489" s="47" t="str">
        <f t="shared" si="432"/>
        <v>-0,0220411178357441+0,025970039211112i</v>
      </c>
      <c r="AD489" s="20">
        <f t="shared" si="433"/>
        <v>-29.354469960088785</v>
      </c>
      <c r="AE489" s="43">
        <f t="shared" si="434"/>
        <v>130.32170989021978</v>
      </c>
      <c r="AF489" t="str">
        <f t="shared" si="416"/>
        <v>77,9756878975879</v>
      </c>
      <c r="AG489" t="str">
        <f t="shared" si="417"/>
        <v>1+1228,30424524075i</v>
      </c>
      <c r="AH489">
        <f t="shared" si="435"/>
        <v>1228.3046523059534</v>
      </c>
      <c r="AI489">
        <f t="shared" si="436"/>
        <v>1.5699821964335154</v>
      </c>
      <c r="AJ489" t="str">
        <f t="shared" si="418"/>
        <v>1+1,45008140063145i</v>
      </c>
      <c r="AK489">
        <f t="shared" si="437"/>
        <v>1.7614585060276802</v>
      </c>
      <c r="AL489">
        <f t="shared" si="438"/>
        <v>0.96707322950858321</v>
      </c>
      <c r="AM489" t="str">
        <f t="shared" si="419"/>
        <v>1-3,61165740770632i</v>
      </c>
      <c r="AN489">
        <f t="shared" si="439"/>
        <v>3.7475417583583952</v>
      </c>
      <c r="AO489">
        <f t="shared" si="440"/>
        <v>-1.3006820312889156</v>
      </c>
      <c r="AP489" s="41" t="str">
        <f t="shared" si="441"/>
        <v>-0,136899561416547-0,396063635042529i</v>
      </c>
      <c r="AQ489">
        <f t="shared" si="442"/>
        <v>-7.554559680757313</v>
      </c>
      <c r="AR489" s="43">
        <f t="shared" si="443"/>
        <v>-109.06773011674888</v>
      </c>
      <c r="AS489" t="str">
        <f t="shared" si="420"/>
        <v>-0,0000166666666666667</v>
      </c>
      <c r="AT489" t="str">
        <f t="shared" si="421"/>
        <v>0,0220637941113856i</v>
      </c>
      <c r="AU489">
        <f t="shared" si="444"/>
        <v>2.20637941113856E-2</v>
      </c>
      <c r="AV489">
        <f t="shared" si="445"/>
        <v>1.5707963267948966</v>
      </c>
      <c r="AW489" t="str">
        <f t="shared" si="422"/>
        <v>1+8,2576915303492i</v>
      </c>
      <c r="AX489">
        <f t="shared" si="446"/>
        <v>8.3180207628017442</v>
      </c>
      <c r="AY489">
        <f t="shared" si="447"/>
        <v>1.4502839265553689</v>
      </c>
      <c r="AZ489" t="str">
        <f t="shared" si="423"/>
        <v>1+1202,98752996385i</v>
      </c>
      <c r="BA489">
        <f t="shared" si="448"/>
        <v>1202.9879455956841</v>
      </c>
      <c r="BB489">
        <f t="shared" si="449"/>
        <v>1.5699650631743194</v>
      </c>
      <c r="BC489" s="41" t="str">
        <f t="shared" si="450"/>
        <v>-0,0130436237713512+0,108465606884021i</v>
      </c>
      <c r="BD489">
        <f t="shared" si="451"/>
        <v>-19.231803422573851</v>
      </c>
      <c r="BE489" s="43">
        <f t="shared" si="452"/>
        <v>96.857224015594483</v>
      </c>
      <c r="BF489" s="41" t="str">
        <f t="shared" si="453"/>
        <v>-0,00252936001528562-0,00272944664325319i</v>
      </c>
      <c r="BG489" s="20">
        <f t="shared" si="454"/>
        <v>-48.586273382662633</v>
      </c>
      <c r="BH489" s="43">
        <f t="shared" si="455"/>
        <v>-132.82106609418571</v>
      </c>
      <c r="BI489" s="41" t="str">
        <f t="shared" si="409"/>
        <v>0,0447449489131597-0,00968278896619358i</v>
      </c>
      <c r="BJ489" s="20">
        <f t="shared" si="456"/>
        <v>-26.786363103331176</v>
      </c>
      <c r="BK489" s="43">
        <f t="shared" si="410"/>
        <v>-12.210506101154406</v>
      </c>
      <c r="BL489">
        <f t="shared" si="457"/>
        <v>-48.586273382662633</v>
      </c>
      <c r="BM489" s="43">
        <f t="shared" si="458"/>
        <v>-132.82106609418571</v>
      </c>
    </row>
    <row r="490" spans="14:65" x14ac:dyDescent="0.25">
      <c r="N490" s="9">
        <v>72</v>
      </c>
      <c r="O490" s="34">
        <f t="shared" si="459"/>
        <v>524807.46024977288</v>
      </c>
      <c r="P490" s="33" t="str">
        <f t="shared" si="411"/>
        <v>32,2315671197498</v>
      </c>
      <c r="Q490" s="4" t="str">
        <f t="shared" si="412"/>
        <v>1+1229,8390223309i</v>
      </c>
      <c r="R490" s="4">
        <f t="shared" si="424"/>
        <v>1229.8394288881063</v>
      </c>
      <c r="S490" s="4">
        <f t="shared" si="425"/>
        <v>1.569983212426709</v>
      </c>
      <c r="T490" s="4" t="str">
        <f t="shared" si="413"/>
        <v>1+1,48385813550283i</v>
      </c>
      <c r="U490" s="4">
        <f t="shared" si="426"/>
        <v>1.7893671971671816</v>
      </c>
      <c r="V490" s="4">
        <f t="shared" si="427"/>
        <v>0.97778975716065142</v>
      </c>
      <c r="W490" t="str">
        <f t="shared" si="414"/>
        <v>1-8,7483699598806i</v>
      </c>
      <c r="X490" s="4">
        <f t="shared" si="428"/>
        <v>8.8053379807331247</v>
      </c>
      <c r="Y490" s="4">
        <f t="shared" si="429"/>
        <v>-1.4569832999584258</v>
      </c>
      <c r="Z490" t="str">
        <f t="shared" si="415"/>
        <v>-4,69055517218629+11,3412726181529i</v>
      </c>
      <c r="AA490" s="4">
        <f t="shared" si="430"/>
        <v>12.272969177122066</v>
      </c>
      <c r="AB490" s="4">
        <f t="shared" si="431"/>
        <v>1.9629568905987937</v>
      </c>
      <c r="AC490" s="47" t="str">
        <f t="shared" si="432"/>
        <v>-0,0216816900478032+0,0257280740228566i</v>
      </c>
      <c r="AD490" s="20">
        <f t="shared" si="433"/>
        <v>-29.461422646600678</v>
      </c>
      <c r="AE490" s="43">
        <f t="shared" si="434"/>
        <v>130.12167525189045</v>
      </c>
      <c r="AF490" t="str">
        <f t="shared" si="416"/>
        <v>77,9756878975879</v>
      </c>
      <c r="AG490" t="str">
        <f t="shared" si="417"/>
        <v>1+1256,91512654357i</v>
      </c>
      <c r="AH490">
        <f t="shared" si="435"/>
        <v>1256.9155243428409</v>
      </c>
      <c r="AI490">
        <f t="shared" si="436"/>
        <v>1.5700007282951334</v>
      </c>
      <c r="AJ490" t="str">
        <f t="shared" si="418"/>
        <v>1+1,48385813550283i</v>
      </c>
      <c r="AK490">
        <f t="shared" si="437"/>
        <v>1.7893671971671816</v>
      </c>
      <c r="AL490">
        <f t="shared" si="438"/>
        <v>0.97778975716065142</v>
      </c>
      <c r="AM490" t="str">
        <f t="shared" si="419"/>
        <v>1-3,69578371582476i</v>
      </c>
      <c r="AN490">
        <f t="shared" si="439"/>
        <v>3.8286834909868781</v>
      </c>
      <c r="AO490">
        <f t="shared" si="440"/>
        <v>-1.3065452807484141</v>
      </c>
      <c r="AP490" s="41" t="str">
        <f t="shared" si="441"/>
        <v>-0,136901891614966-0,402360280594372i</v>
      </c>
      <c r="AQ490">
        <f t="shared" si="442"/>
        <v>-7.4319587666050655</v>
      </c>
      <c r="AR490" s="43">
        <f t="shared" si="443"/>
        <v>-108.79071955696901</v>
      </c>
      <c r="AS490" t="str">
        <f t="shared" si="420"/>
        <v>-0,0000166666666666667</v>
      </c>
      <c r="AT490" t="str">
        <f t="shared" si="421"/>
        <v>0,0225777258973063i</v>
      </c>
      <c r="AU490">
        <f t="shared" si="444"/>
        <v>2.2577725897306299E-2</v>
      </c>
      <c r="AV490">
        <f t="shared" si="445"/>
        <v>1.5707963267948966</v>
      </c>
      <c r="AW490" t="str">
        <f t="shared" si="422"/>
        <v>1+8,45003787542249i</v>
      </c>
      <c r="AX490">
        <f t="shared" si="446"/>
        <v>8.5090034725621457</v>
      </c>
      <c r="AY490">
        <f t="shared" si="447"/>
        <v>1.4530015280451294</v>
      </c>
      <c r="AZ490" t="str">
        <f t="shared" si="423"/>
        <v>1+1231,00870921314i</v>
      </c>
      <c r="BA490">
        <f t="shared" si="448"/>
        <v>1231.0091153840419</v>
      </c>
      <c r="BB490">
        <f t="shared" si="449"/>
        <v>1.5699839850360209</v>
      </c>
      <c r="BC490" s="41" t="str">
        <f t="shared" si="450"/>
        <v>-0,0124646722052543+0,106065142911758i</v>
      </c>
      <c r="BD490">
        <f t="shared" si="451"/>
        <v>-19.428977573873425</v>
      </c>
      <c r="BE490" s="43">
        <f t="shared" si="452"/>
        <v>96.702601062648768</v>
      </c>
      <c r="BF490" s="41" t="str">
        <f t="shared" si="453"/>
        <v>-0,00245859668877678-0,00262036356265611i</v>
      </c>
      <c r="BG490" s="20">
        <f t="shared" si="454"/>
        <v>-48.890400220474113</v>
      </c>
      <c r="BH490" s="43">
        <f t="shared" si="455"/>
        <v>-133.17572368546081</v>
      </c>
      <c r="BI490" s="41" t="str">
        <f t="shared" si="409"/>
        <v>0,0443828378665169-0,00950522969300838i</v>
      </c>
      <c r="BJ490" s="20">
        <f t="shared" si="456"/>
        <v>-26.860936340478496</v>
      </c>
      <c r="BK490" s="43">
        <f t="shared" si="410"/>
        <v>-12.08811849432024</v>
      </c>
      <c r="BL490">
        <f t="shared" si="457"/>
        <v>-48.890400220474113</v>
      </c>
      <c r="BM490" s="43">
        <f t="shared" si="458"/>
        <v>-133.17572368546081</v>
      </c>
    </row>
    <row r="491" spans="14:65" x14ac:dyDescent="0.25">
      <c r="N491" s="9">
        <v>73</v>
      </c>
      <c r="O491" s="34">
        <f t="shared" si="459"/>
        <v>537031.7963702539</v>
      </c>
      <c r="P491" s="33" t="str">
        <f t="shared" si="411"/>
        <v>32,2315671197498</v>
      </c>
      <c r="Q491" s="4" t="str">
        <f t="shared" si="412"/>
        <v>1+1258,48565318462i</v>
      </c>
      <c r="R491" s="4">
        <f t="shared" si="424"/>
        <v>1258.4860504874575</v>
      </c>
      <c r="S491" s="4">
        <f t="shared" si="425"/>
        <v>1.570001721161528</v>
      </c>
      <c r="T491" s="4" t="str">
        <f t="shared" si="413"/>
        <v>1+1,51842163159883i</v>
      </c>
      <c r="U491" s="4">
        <f t="shared" si="426"/>
        <v>1.8181320775200167</v>
      </c>
      <c r="V491" s="4">
        <f t="shared" si="427"/>
        <v>0.98841407205842746</v>
      </c>
      <c r="W491" t="str">
        <f t="shared" si="414"/>
        <v>1-8,95214567382529i</v>
      </c>
      <c r="X491" s="4">
        <f t="shared" si="428"/>
        <v>9.0078250518862131</v>
      </c>
      <c r="Y491" s="4">
        <f t="shared" si="429"/>
        <v>-1.4595524349717086</v>
      </c>
      <c r="Z491" t="str">
        <f t="shared" si="415"/>
        <v>-4,95874277505498+11,6054447937015i</v>
      </c>
      <c r="AA491" s="4">
        <f t="shared" si="430"/>
        <v>12.620438929324653</v>
      </c>
      <c r="AB491" s="4">
        <f t="shared" si="431"/>
        <v>1.9745942605733693</v>
      </c>
      <c r="AC491" s="47" t="str">
        <f t="shared" si="432"/>
        <v>-0,0213258224596043+0,0254914978363462i</v>
      </c>
      <c r="AD491" s="20">
        <f t="shared" si="433"/>
        <v>-29.56792143861508</v>
      </c>
      <c r="AE491" s="43">
        <f t="shared" si="434"/>
        <v>129.91537040592576</v>
      </c>
      <c r="AF491" t="str">
        <f t="shared" si="416"/>
        <v>77,9756878975879</v>
      </c>
      <c r="AG491" t="str">
        <f t="shared" si="417"/>
        <v>1+1286,19244088371i</v>
      </c>
      <c r="AH491">
        <f t="shared" si="435"/>
        <v>1286.1928296279666</v>
      </c>
      <c r="AI491">
        <f t="shared" si="436"/>
        <v>1.5700188383206082</v>
      </c>
      <c r="AJ491" t="str">
        <f t="shared" si="418"/>
        <v>1+1,51842163159883i</v>
      </c>
      <c r="AK491">
        <f t="shared" si="437"/>
        <v>1.8181320775200167</v>
      </c>
      <c r="AL491">
        <f t="shared" si="438"/>
        <v>0.98841407205842746</v>
      </c>
      <c r="AM491" t="str">
        <f t="shared" si="419"/>
        <v>1-3,78186957738881i</v>
      </c>
      <c r="AN491">
        <f t="shared" si="439"/>
        <v>3.9118457919988381</v>
      </c>
      <c r="AO491">
        <f t="shared" si="440"/>
        <v>-1.3122930990355017</v>
      </c>
      <c r="AP491" s="41" t="str">
        <f t="shared" si="441"/>
        <v>-0,136904116937312-0,408870262725934i</v>
      </c>
      <c r="AQ491">
        <f t="shared" si="442"/>
        <v>-7.3067942785055982</v>
      </c>
      <c r="AR491" s="43">
        <f t="shared" si="443"/>
        <v>-108.51235451039332</v>
      </c>
      <c r="AS491" t="str">
        <f t="shared" si="420"/>
        <v>-0,0000166666666666667</v>
      </c>
      <c r="AT491" t="str">
        <f t="shared" si="421"/>
        <v>0,0231036286923493i</v>
      </c>
      <c r="AU491">
        <f t="shared" si="444"/>
        <v>2.31036286923493E-2</v>
      </c>
      <c r="AV491">
        <f t="shared" si="445"/>
        <v>1.5707963267948966</v>
      </c>
      <c r="AW491" t="str">
        <f t="shared" si="422"/>
        <v>1+8,6468645424268i</v>
      </c>
      <c r="AX491">
        <f t="shared" si="446"/>
        <v>8.7044969076379033</v>
      </c>
      <c r="AY491">
        <f t="shared" si="447"/>
        <v>1.4556589595123763</v>
      </c>
      <c r="AZ491" t="str">
        <f t="shared" si="423"/>
        <v>1+1259,68258557439i</v>
      </c>
      <c r="BA491">
        <f t="shared" si="448"/>
        <v>1259.6829824997162</v>
      </c>
      <c r="BB491">
        <f t="shared" si="449"/>
        <v>1.5700024761841274</v>
      </c>
      <c r="BC491" s="41" t="str">
        <f t="shared" si="450"/>
        <v>-0,0119110737334896+0,103714828529802i</v>
      </c>
      <c r="BD491">
        <f t="shared" si="451"/>
        <v>-19.626277191626926</v>
      </c>
      <c r="BE491" s="43">
        <f t="shared" si="452"/>
        <v>96.551400919975094</v>
      </c>
      <c r="BF491" s="41" t="str">
        <f t="shared" si="453"/>
        <v>-0,00238983288332081-0,00251543512996067i</v>
      </c>
      <c r="BG491" s="20">
        <f t="shared" si="454"/>
        <v>-49.194198630242013</v>
      </c>
      <c r="BH491" s="43">
        <f t="shared" si="455"/>
        <v>-133.53322867409915</v>
      </c>
      <c r="BI491" s="41" t="str">
        <f t="shared" si="409"/>
        <v>0,0440365842208139-0,00932890316641741i</v>
      </c>
      <c r="BJ491" s="20">
        <f t="shared" si="456"/>
        <v>-26.933071470132536</v>
      </c>
      <c r="BK491" s="43">
        <f t="shared" si="410"/>
        <v>-11.960953590418232</v>
      </c>
      <c r="BL491">
        <f t="shared" si="457"/>
        <v>-49.194198630242013</v>
      </c>
      <c r="BM491" s="43">
        <f t="shared" si="458"/>
        <v>-133.53322867409915</v>
      </c>
    </row>
    <row r="492" spans="14:65" x14ac:dyDescent="0.25">
      <c r="N492" s="9">
        <v>74</v>
      </c>
      <c r="O492" s="34">
        <f t="shared" si="459"/>
        <v>549540.87385762564</v>
      </c>
      <c r="P492" s="33" t="str">
        <f t="shared" si="411"/>
        <v>32,2315671197498</v>
      </c>
      <c r="Q492" s="4" t="str">
        <f t="shared" si="412"/>
        <v>1+1287,79954978969i</v>
      </c>
      <c r="R492" s="4">
        <f t="shared" si="424"/>
        <v>1287.7999380488136</v>
      </c>
      <c r="S492" s="4">
        <f t="shared" si="425"/>
        <v>1.5700198085866321</v>
      </c>
      <c r="T492" s="4" t="str">
        <f t="shared" si="413"/>
        <v>1+1,55379021494259i</v>
      </c>
      <c r="U492" s="4">
        <f t="shared" si="426"/>
        <v>1.8477727219686246</v>
      </c>
      <c r="V492" s="4">
        <f t="shared" si="427"/>
        <v>0.99894221341168232</v>
      </c>
      <c r="W492" t="str">
        <f t="shared" si="414"/>
        <v>1-9,16066793390187i</v>
      </c>
      <c r="X492" s="4">
        <f t="shared" si="428"/>
        <v>9.2150874654133332</v>
      </c>
      <c r="Y492" s="4">
        <f t="shared" si="429"/>
        <v>-1.4620645150282765</v>
      </c>
      <c r="Z492" t="str">
        <f t="shared" si="415"/>
        <v>-5,23956967025213+11,8757703296959i</v>
      </c>
      <c r="AA492" s="4">
        <f t="shared" si="430"/>
        <v>12.980254668268703</v>
      </c>
      <c r="AB492" s="4">
        <f t="shared" si="431"/>
        <v>1.9863066947011911</v>
      </c>
      <c r="AC492" s="47" t="str">
        <f t="shared" si="432"/>
        <v>-0,0209731714354765+0,0252600217724343i</v>
      </c>
      <c r="AD492" s="20">
        <f t="shared" si="433"/>
        <v>-29.674043564759216</v>
      </c>
      <c r="AE492" s="43">
        <f t="shared" si="434"/>
        <v>129.70254751007431</v>
      </c>
      <c r="AF492" t="str">
        <f t="shared" si="416"/>
        <v>77,9756878975879</v>
      </c>
      <c r="AG492" t="str">
        <f t="shared" si="417"/>
        <v>1+1316,15171148078i</v>
      </c>
      <c r="AH492">
        <f t="shared" si="435"/>
        <v>1316.1520913761397</v>
      </c>
      <c r="AI492">
        <f t="shared" si="436"/>
        <v>1.5700365361120674</v>
      </c>
      <c r="AJ492" t="str">
        <f t="shared" si="418"/>
        <v>1+1,55379021494259i</v>
      </c>
      <c r="AK492">
        <f t="shared" si="437"/>
        <v>1.8477727219686246</v>
      </c>
      <c r="AL492">
        <f t="shared" si="438"/>
        <v>0.99894221341168232</v>
      </c>
      <c r="AM492" t="str">
        <f t="shared" si="419"/>
        <v>1-3,86996063626174i</v>
      </c>
      <c r="AN492">
        <f t="shared" si="439"/>
        <v>3.9970733451133178</v>
      </c>
      <c r="AO492">
        <f t="shared" si="440"/>
        <v>-1.3179270139534278</v>
      </c>
      <c r="AP492" s="41" t="str">
        <f t="shared" si="441"/>
        <v>-0,136906242103771-0,415597033127047i</v>
      </c>
      <c r="AQ492">
        <f t="shared" si="442"/>
        <v>-7.1791238889225237</v>
      </c>
      <c r="AR492" s="43">
        <f t="shared" si="443"/>
        <v>-108.23295000042495</v>
      </c>
      <c r="AS492" t="str">
        <f t="shared" si="420"/>
        <v>-0,0000166666666666667</v>
      </c>
      <c r="AT492" t="str">
        <f t="shared" si="421"/>
        <v>0,0236417813371376i</v>
      </c>
      <c r="AU492">
        <f t="shared" si="444"/>
        <v>2.36417813371376E-2</v>
      </c>
      <c r="AV492">
        <f t="shared" si="445"/>
        <v>1.5707963267948966</v>
      </c>
      <c r="AW492" t="str">
        <f t="shared" si="422"/>
        <v>1+8,84827589146626i</v>
      </c>
      <c r="AX492">
        <f t="shared" si="446"/>
        <v>8.9046047779507322</v>
      </c>
      <c r="AY492">
        <f t="shared" si="447"/>
        <v>1.458257479748488</v>
      </c>
      <c r="AZ492" t="str">
        <f t="shared" si="423"/>
        <v>1+1289,02436231637i</v>
      </c>
      <c r="BA492">
        <f t="shared" si="448"/>
        <v>1289.0247502065754</v>
      </c>
      <c r="BB492">
        <f t="shared" si="449"/>
        <v>1.5700205464228396</v>
      </c>
      <c r="BC492" s="41" t="str">
        <f t="shared" si="450"/>
        <v>-0,0113817480251551+0,101413813273159i</v>
      </c>
      <c r="BD492">
        <f t="shared" si="451"/>
        <v>-19.823696778101009</v>
      </c>
      <c r="BE492" s="43">
        <f t="shared" si="452"/>
        <v>96.403552025879563</v>
      </c>
      <c r="BF492" s="41" t="str">
        <f t="shared" si="453"/>
        <v>-0,00232300377873861-0,00241447249462715i</v>
      </c>
      <c r="BG492" s="20">
        <f t="shared" si="454"/>
        <v>-49.497740342860219</v>
      </c>
      <c r="BH492" s="43">
        <f t="shared" si="455"/>
        <v>-133.89390046404611</v>
      </c>
      <c r="BI492" s="41" t="str">
        <f t="shared" si="409"/>
        <v>0,0437055122651212-0,00915396336158765i</v>
      </c>
      <c r="BJ492" s="20">
        <f t="shared" si="456"/>
        <v>-27.002820667023535</v>
      </c>
      <c r="BK492" s="43">
        <f t="shared" si="410"/>
        <v>-11.829397974545406</v>
      </c>
      <c r="BL492">
        <f t="shared" si="457"/>
        <v>-49.497740342860219</v>
      </c>
      <c r="BM492" s="43">
        <f t="shared" si="458"/>
        <v>-133.89390046404611</v>
      </c>
    </row>
    <row r="493" spans="14:65" x14ac:dyDescent="0.25">
      <c r="N493" s="9">
        <v>75</v>
      </c>
      <c r="O493" s="34">
        <f t="shared" si="459"/>
        <v>562341.32519035018</v>
      </c>
      <c r="P493" s="33" t="str">
        <f t="shared" si="411"/>
        <v>32,2315671197498</v>
      </c>
      <c r="Q493" s="4" t="str">
        <f t="shared" si="412"/>
        <v>1+1317,7962547621i</v>
      </c>
      <c r="R493" s="4">
        <f t="shared" si="424"/>
        <v>1317.7966341833696</v>
      </c>
      <c r="S493" s="4">
        <f t="shared" si="425"/>
        <v>1.5700374842921661</v>
      </c>
      <c r="T493" s="4" t="str">
        <f t="shared" si="413"/>
        <v>1+1,58998263842516i</v>
      </c>
      <c r="U493" s="4">
        <f t="shared" si="426"/>
        <v>1.8783090242272258</v>
      </c>
      <c r="V493" s="4">
        <f t="shared" si="427"/>
        <v>1.0093704275306277</v>
      </c>
      <c r="W493" t="str">
        <f t="shared" si="414"/>
        <v>1-9,37404730137282i</v>
      </c>
      <c r="X493" s="4">
        <f t="shared" si="428"/>
        <v>9.4272351624628019</v>
      </c>
      <c r="Y493" s="4">
        <f t="shared" si="429"/>
        <v>-1.4645207451765956</v>
      </c>
      <c r="Z493" t="str">
        <f t="shared" si="415"/>
        <v>-5,53363152927353+12,1523925563135i</v>
      </c>
      <c r="AA493" s="4">
        <f t="shared" si="430"/>
        <v>13.352966814326841</v>
      </c>
      <c r="AB493" s="4">
        <f t="shared" si="431"/>
        <v>1.998093096163216</v>
      </c>
      <c r="AC493" s="47" t="str">
        <f t="shared" si="432"/>
        <v>-0,0206234189632637+0,0250333507607773i</v>
      </c>
      <c r="AD493" s="20">
        <f t="shared" si="433"/>
        <v>-29.779867123651201</v>
      </c>
      <c r="AE493" s="43">
        <f t="shared" si="434"/>
        <v>129.48298474318918</v>
      </c>
      <c r="AF493" t="str">
        <f t="shared" si="416"/>
        <v>77,9756878975879</v>
      </c>
      <c r="AG493" t="str">
        <f t="shared" si="417"/>
        <v>1+1346,8088231366i</v>
      </c>
      <c r="AH493">
        <f t="shared" si="435"/>
        <v>1346.8091943844879</v>
      </c>
      <c r="AI493">
        <f t="shared" si="436"/>
        <v>1.5700538310530701</v>
      </c>
      <c r="AJ493" t="str">
        <f t="shared" si="418"/>
        <v>1+1,58998263842516i</v>
      </c>
      <c r="AK493">
        <f t="shared" si="437"/>
        <v>1.8783090242272258</v>
      </c>
      <c r="AL493">
        <f t="shared" si="438"/>
        <v>1.0093704275306277</v>
      </c>
      <c r="AM493" t="str">
        <f t="shared" si="419"/>
        <v>1-3,96010359948901i</v>
      </c>
      <c r="AN493">
        <f t="shared" si="439"/>
        <v>4.0844118938576477</v>
      </c>
      <c r="AO493">
        <f t="shared" si="440"/>
        <v>-1.3234485814751609</v>
      </c>
      <c r="AP493" s="41" t="str">
        <f t="shared" si="441"/>
        <v>-0,136908271622092-0,422544158430819i</v>
      </c>
      <c r="AQ493">
        <f t="shared" si="442"/>
        <v>-7.0490056109631025</v>
      </c>
      <c r="AR493" s="43">
        <f t="shared" si="443"/>
        <v>-107.95281078596886</v>
      </c>
      <c r="AS493" t="str">
        <f t="shared" si="420"/>
        <v>-0,0000166666666666667</v>
      </c>
      <c r="AT493" t="str">
        <f t="shared" si="421"/>
        <v>0,0241924691673268i</v>
      </c>
      <c r="AU493">
        <f t="shared" si="444"/>
        <v>2.4192469167326799E-2</v>
      </c>
      <c r="AV493">
        <f t="shared" si="445"/>
        <v>1.5707963267948966</v>
      </c>
      <c r="AW493" t="str">
        <f t="shared" si="422"/>
        <v>1+9,05437871350418i</v>
      </c>
      <c r="AX493">
        <f t="shared" si="446"/>
        <v>9.1094332363521708</v>
      </c>
      <c r="AY493">
        <f t="shared" si="447"/>
        <v>1.4607983260793311</v>
      </c>
      <c r="AZ493" t="str">
        <f t="shared" si="423"/>
        <v>1+1319,04959683751i</v>
      </c>
      <c r="BA493">
        <f t="shared" si="448"/>
        <v>1319.0499758982592</v>
      </c>
      <c r="BB493">
        <f t="shared" si="449"/>
        <v>1.5700382053331905</v>
      </c>
      <c r="BC493" s="41" t="str">
        <f t="shared" si="450"/>
        <v>-0,0108756581794884+0,099161247535751i</v>
      </c>
      <c r="BD493">
        <f t="shared" si="451"/>
        <v>-20.021231070122752</v>
      </c>
      <c r="BE493" s="43">
        <f t="shared" si="452"/>
        <v>96.258984035764854</v>
      </c>
      <c r="BF493" s="41" t="str">
        <f t="shared" si="453"/>
        <v>-0,00225804503630188-0,00231729811881114i</v>
      </c>
      <c r="BG493" s="20">
        <f t="shared" si="454"/>
        <v>-49.80109819377396</v>
      </c>
      <c r="BH493" s="43">
        <f t="shared" si="455"/>
        <v>-134.25803122104594</v>
      </c>
      <c r="BI493" s="41" t="str">
        <f t="shared" si="409"/>
        <v>0,0433889734530504-0,00898054917917692i</v>
      </c>
      <c r="BJ493" s="20">
        <f t="shared" si="456"/>
        <v>-27.070236681085863</v>
      </c>
      <c r="BK493" s="43">
        <f t="shared" si="410"/>
        <v>-11.693826750204035</v>
      </c>
      <c r="BL493">
        <f t="shared" si="457"/>
        <v>-49.80109819377396</v>
      </c>
      <c r="BM493" s="43">
        <f t="shared" si="458"/>
        <v>-134.25803122104594</v>
      </c>
    </row>
    <row r="494" spans="14:65" x14ac:dyDescent="0.25">
      <c r="N494" s="9">
        <v>76</v>
      </c>
      <c r="O494" s="34">
        <f t="shared" si="459"/>
        <v>575439.93733715697</v>
      </c>
      <c r="P494" s="33" t="str">
        <f t="shared" si="411"/>
        <v>32,2315671197498</v>
      </c>
      <c r="Q494" s="4" t="str">
        <f t="shared" si="412"/>
        <v>1+1348,49167275188i</v>
      </c>
      <c r="R494" s="4">
        <f t="shared" si="424"/>
        <v>1348.4920435364693</v>
      </c>
      <c r="S494" s="4">
        <f t="shared" si="425"/>
        <v>1.5700547576499786</v>
      </c>
      <c r="T494" s="4" t="str">
        <f t="shared" si="413"/>
        <v>1+1,62701809174853i</v>
      </c>
      <c r="U494" s="4">
        <f t="shared" si="426"/>
        <v>1.9097612078155288</v>
      </c>
      <c r="V494" s="4">
        <f t="shared" si="427"/>
        <v>1.01969517096463</v>
      </c>
      <c r="W494" t="str">
        <f t="shared" si="414"/>
        <v>1-9,5923969128031i</v>
      </c>
      <c r="X494" s="4">
        <f t="shared" si="428"/>
        <v>9.6443806712901186</v>
      </c>
      <c r="Y494" s="4">
        <f t="shared" si="429"/>
        <v>-1.4669223091290751</v>
      </c>
      <c r="Z494" t="str">
        <f t="shared" si="415"/>
        <v>-5,84155209674778+12,4354581423204i</v>
      </c>
      <c r="AA494" s="4">
        <f t="shared" si="430"/>
        <v>13.73915390802582</v>
      </c>
      <c r="AB494" s="4">
        <f t="shared" si="431"/>
        <v>2.009952139800034</v>
      </c>
      <c r="AC494" s="47" t="str">
        <f t="shared" si="432"/>
        <v>-0,0202762725294189+0,0248111845243448i</v>
      </c>
      <c r="AD494" s="20">
        <f t="shared" si="433"/>
        <v>-29.885470875756873</v>
      </c>
      <c r="AE494" s="43">
        <f t="shared" si="434"/>
        <v>129.25648664785328</v>
      </c>
      <c r="AF494" t="str">
        <f t="shared" si="416"/>
        <v>77,9756878975879</v>
      </c>
      <c r="AG494" t="str">
        <f t="shared" si="417"/>
        <v>1+1378,18003065757i</v>
      </c>
      <c r="AH494">
        <f t="shared" si="435"/>
        <v>1378.1803934548263</v>
      </c>
      <c r="AI494">
        <f t="shared" si="436"/>
        <v>1.5700707323135812</v>
      </c>
      <c r="AJ494" t="str">
        <f t="shared" si="418"/>
        <v>1+1,62701809174853i</v>
      </c>
      <c r="AK494">
        <f t="shared" si="437"/>
        <v>1.9097612078155288</v>
      </c>
      <c r="AL494">
        <f t="shared" si="438"/>
        <v>1.01969517096463</v>
      </c>
      <c r="AM494" t="str">
        <f t="shared" si="419"/>
        <v>1-4,05234626206289i</v>
      </c>
      <c r="AN494">
        <f t="shared" si="439"/>
        <v>4.1739082677575787</v>
      </c>
      <c r="AO494">
        <f t="shared" si="440"/>
        <v>-1.3288593819211414</v>
      </c>
      <c r="AP494" s="41" t="str">
        <f t="shared" si="441"/>
        <v>-0,136910209797139-0,429715322104744i</v>
      </c>
      <c r="AQ494">
        <f t="shared" si="442"/>
        <v>-6.9164976969022254</v>
      </c>
      <c r="AR494" s="43">
        <f t="shared" si="443"/>
        <v>-107.67223096288295</v>
      </c>
      <c r="AS494" t="str">
        <f t="shared" si="420"/>
        <v>-0,0000166666666666667</v>
      </c>
      <c r="AT494" t="str">
        <f t="shared" si="421"/>
        <v>0,0247559841648937i</v>
      </c>
      <c r="AU494">
        <f t="shared" si="444"/>
        <v>2.4755984164893701E-2</v>
      </c>
      <c r="AV494">
        <f t="shared" si="445"/>
        <v>1.5707963267948966</v>
      </c>
      <c r="AW494" t="str">
        <f t="shared" si="422"/>
        <v>1+9,26528228698484i</v>
      </c>
      <c r="AX494">
        <f t="shared" si="446"/>
        <v>9.319090935145713</v>
      </c>
      <c r="AY494">
        <f t="shared" si="447"/>
        <v>1.463282714396511</v>
      </c>
      <c r="AZ494" t="str">
        <f t="shared" si="423"/>
        <v>1+1349,77420891458i</v>
      </c>
      <c r="BA494">
        <f t="shared" si="448"/>
        <v>1349.7745793468553</v>
      </c>
      <c r="BB494">
        <f t="shared" si="449"/>
        <v>1.5700554622781238</v>
      </c>
      <c r="BC494" s="41" t="str">
        <f t="shared" si="450"/>
        <v>-0,0103918092088704+0,0969562836876264i</v>
      </c>
      <c r="BD494">
        <f t="shared" si="451"/>
        <v>-20.218875029624353</v>
      </c>
      <c r="BE494" s="43">
        <f t="shared" si="452"/>
        <v>96.117627820630787</v>
      </c>
      <c r="BF494" s="41" t="str">
        <f t="shared" si="453"/>
        <v>-0,00219489308977564-0,00222374512731303i</v>
      </c>
      <c r="BG494" s="20">
        <f t="shared" si="454"/>
        <v>-50.104345905381237</v>
      </c>
      <c r="BH494" s="43">
        <f t="shared" si="455"/>
        <v>-134.62588553151599</v>
      </c>
      <c r="BI494" s="41" t="str">
        <f t="shared" si="409"/>
        <v>0,0430863454538656-0,00880878549938307i</v>
      </c>
      <c r="BJ494" s="20">
        <f t="shared" si="456"/>
        <v>-27.135372726526583</v>
      </c>
      <c r="BK494" s="43">
        <f t="shared" si="410"/>
        <v>-11.554603142252159</v>
      </c>
      <c r="BL494">
        <f t="shared" si="457"/>
        <v>-50.104345905381237</v>
      </c>
      <c r="BM494" s="43">
        <f t="shared" si="458"/>
        <v>-134.62588553151599</v>
      </c>
    </row>
    <row r="495" spans="14:65" x14ac:dyDescent="0.25">
      <c r="N495" s="9">
        <v>77</v>
      </c>
      <c r="O495" s="34">
        <f t="shared" si="459"/>
        <v>588843.65535558888</v>
      </c>
      <c r="P495" s="33" t="str">
        <f t="shared" si="411"/>
        <v>32,2315671197498</v>
      </c>
      <c r="Q495" s="4" t="str">
        <f t="shared" si="412"/>
        <v>1+1379,90207887595i</v>
      </c>
      <c r="R495" s="4">
        <f t="shared" si="424"/>
        <v>1379.902441220454</v>
      </c>
      <c r="S495" s="4">
        <f t="shared" si="425"/>
        <v>1.5700716378185915</v>
      </c>
      <c r="T495" s="4" t="str">
        <f t="shared" si="413"/>
        <v>1+1,66491621160027i</v>
      </c>
      <c r="U495" s="4">
        <f t="shared" si="426"/>
        <v>1.942149837589622</v>
      </c>
      <c r="V495" s="4">
        <f t="shared" si="427"/>
        <v>1.0299131126972054</v>
      </c>
      <c r="W495" t="str">
        <f t="shared" si="414"/>
        <v>1-9,81583254004695i</v>
      </c>
      <c r="X495" s="4">
        <f t="shared" si="428"/>
        <v>9.8666391671249709</v>
      </c>
      <c r="Y495" s="4">
        <f t="shared" si="429"/>
        <v>-1.4692703693579088</v>
      </c>
      <c r="Z495" t="str">
        <f t="shared" si="415"/>
        <v>-6,16398451348207+12,7251171728371i</v>
      </c>
      <c r="AA495" s="4">
        <f t="shared" si="430"/>
        <v>14.139424038654489</v>
      </c>
      <c r="AB495" s="4">
        <f t="shared" si="431"/>
        <v>2.021882269855698</v>
      </c>
      <c r="AC495" s="47" t="str">
        <f t="shared" si="432"/>
        <v>-0,0199314649763657+0,0245932185895479i</v>
      </c>
      <c r="AD495" s="20">
        <f t="shared" si="433"/>
        <v>-29.99093403182097</v>
      </c>
      <c r="AE495" s="43">
        <f t="shared" si="434"/>
        <v>129.02288437963503</v>
      </c>
      <c r="AF495" t="str">
        <f t="shared" si="416"/>
        <v>77,9756878975879</v>
      </c>
      <c r="AG495" t="str">
        <f t="shared" si="417"/>
        <v>1+1410,28196747317i</v>
      </c>
      <c r="AH495">
        <f t="shared" si="435"/>
        <v>1410.282322012155</v>
      </c>
      <c r="AI495">
        <f t="shared" si="436"/>
        <v>1.5700872488548343</v>
      </c>
      <c r="AJ495" t="str">
        <f t="shared" si="418"/>
        <v>1+1,66491621160027i</v>
      </c>
      <c r="AK495">
        <f t="shared" si="437"/>
        <v>1.942149837589622</v>
      </c>
      <c r="AL495">
        <f t="shared" si="438"/>
        <v>1.0299131126972054</v>
      </c>
      <c r="AM495" t="str">
        <f t="shared" si="419"/>
        <v>1-4,14673753226406i</v>
      </c>
      <c r="AN495">
        <f t="shared" si="439"/>
        <v>4.2656104090138651</v>
      </c>
      <c r="AO495">
        <f t="shared" si="440"/>
        <v>-1.3341610163412703</v>
      </c>
      <c r="AP495" s="41" t="str">
        <f t="shared" si="441"/>
        <v>-0,13691206074003-0,437114326403776i</v>
      </c>
      <c r="AQ495">
        <f t="shared" si="442"/>
        <v>-6.7816585381083714</v>
      </c>
      <c r="AR495" s="43">
        <f t="shared" si="443"/>
        <v>-107.39149363119647</v>
      </c>
      <c r="AS495" t="str">
        <f t="shared" si="420"/>
        <v>-0,0000166666666666667</v>
      </c>
      <c r="AT495" t="str">
        <f t="shared" si="421"/>
        <v>0,025332625112949i</v>
      </c>
      <c r="AU495">
        <f t="shared" si="444"/>
        <v>2.5332625112948998E-2</v>
      </c>
      <c r="AV495">
        <f t="shared" si="445"/>
        <v>1.5707963267948966</v>
      </c>
      <c r="AW495" t="str">
        <f t="shared" si="422"/>
        <v>1+9,48109843577459i</v>
      </c>
      <c r="AX495">
        <f t="shared" si="446"/>
        <v>9.5336890839195831</v>
      </c>
      <c r="AY495">
        <f t="shared" si="447"/>
        <v>1.4657118392160713</v>
      </c>
      <c r="AZ495" t="str">
        <f t="shared" si="423"/>
        <v>1+1381,21448914359i</v>
      </c>
      <c r="BA495">
        <f t="shared" si="448"/>
        <v>1381.2148511437995</v>
      </c>
      <c r="BB495">
        <f t="shared" si="449"/>
        <v>1.570072326407459</v>
      </c>
      <c r="BC495" s="41" t="str">
        <f t="shared" si="450"/>
        <v>-0,00992924655400502+0,0947980771011034i</v>
      </c>
      <c r="BD495">
        <f t="shared" si="451"/>
        <v>-20.416623834520458</v>
      </c>
      <c r="BE495" s="43">
        <f t="shared" si="452"/>
        <v>95.979415463995593</v>
      </c>
      <c r="BF495" s="41" t="str">
        <f t="shared" si="453"/>
        <v>-0,0021334854020834-0,00213365668449962i</v>
      </c>
      <c r="BG495" s="20">
        <f t="shared" si="454"/>
        <v>-50.407557866341428</v>
      </c>
      <c r="BH495" s="43">
        <f t="shared" si="455"/>
        <v>-134.99770015636935</v>
      </c>
      <c r="BI495" s="41" t="str">
        <f t="shared" si="409"/>
        <v>0,0427970312237267-0,0086387841709534i</v>
      </c>
      <c r="BJ495" s="20">
        <f t="shared" si="456"/>
        <v>-27.198282372628825</v>
      </c>
      <c r="BK495" s="43">
        <f t="shared" si="410"/>
        <v>-11.412078167200875</v>
      </c>
      <c r="BL495">
        <f t="shared" si="457"/>
        <v>-50.407557866341428</v>
      </c>
      <c r="BM495" s="43">
        <f t="shared" si="458"/>
        <v>-134.99770015636935</v>
      </c>
    </row>
    <row r="496" spans="14:65" x14ac:dyDescent="0.25">
      <c r="N496" s="9">
        <v>78</v>
      </c>
      <c r="O496" s="34">
        <f t="shared" si="459"/>
        <v>602559.58607435878</v>
      </c>
      <c r="P496" s="33" t="str">
        <f t="shared" si="411"/>
        <v>32,2315671197498</v>
      </c>
      <c r="Q496" s="4" t="str">
        <f t="shared" si="412"/>
        <v>1+1412,04412734741i</v>
      </c>
      <c r="R496" s="4">
        <f t="shared" si="424"/>
        <v>1412.0444814439484</v>
      </c>
      <c r="S496" s="4">
        <f t="shared" si="425"/>
        <v>1.570088133748055</v>
      </c>
      <c r="T496" s="4" t="str">
        <f t="shared" si="413"/>
        <v>1+1,70369709206518i</v>
      </c>
      <c r="U496" s="4">
        <f t="shared" si="426"/>
        <v>1.9754958318132056</v>
      </c>
      <c r="V496" s="4">
        <f t="shared" si="427"/>
        <v>1.0400211354273516</v>
      </c>
      <c r="W496" t="str">
        <f t="shared" si="414"/>
        <v>1-10,0444726516314i</v>
      </c>
      <c r="X496" s="4">
        <f t="shared" si="428"/>
        <v>10.094128533428288</v>
      </c>
      <c r="Y496" s="4">
        <f t="shared" si="429"/>
        <v>-1.4715660672129531</v>
      </c>
      <c r="Z496" t="str">
        <f t="shared" si="415"/>
        <v>-6,50161270186159+13,0215232289157i</v>
      </c>
      <c r="AA496" s="4">
        <f t="shared" si="430"/>
        <v>14.55441633753134</v>
      </c>
      <c r="AB496" s="4">
        <f t="shared" si="431"/>
        <v>2.0338816984351977</v>
      </c>
      <c r="AC496" s="47" t="str">
        <f t="shared" si="432"/>
        <v>-0,0195887543359076+0,0243791453218625i</v>
      </c>
      <c r="AD496" s="20">
        <f t="shared" si="433"/>
        <v>-30.096336038858865</v>
      </c>
      <c r="AE496" s="43">
        <f t="shared" si="434"/>
        <v>128.78203586185202</v>
      </c>
      <c r="AF496" t="str">
        <f t="shared" si="416"/>
        <v>77,9756878975879</v>
      </c>
      <c r="AG496" t="str">
        <f t="shared" si="417"/>
        <v>1+1443,13165445521i</v>
      </c>
      <c r="AH496">
        <f t="shared" si="435"/>
        <v>1443.1320009239043</v>
      </c>
      <c r="AI496">
        <f t="shared" si="436"/>
        <v>1.5701033894340821</v>
      </c>
      <c r="AJ496" t="str">
        <f t="shared" si="418"/>
        <v>1+1,70369709206518i</v>
      </c>
      <c r="AK496">
        <f t="shared" si="437"/>
        <v>1.9754958318132056</v>
      </c>
      <c r="AL496">
        <f t="shared" si="438"/>
        <v>1.0400211354273516</v>
      </c>
      <c r="AM496" t="str">
        <f t="shared" si="419"/>
        <v>1-4,2433274575934i</v>
      </c>
      <c r="AN496">
        <f t="shared" si="439"/>
        <v>4.3595673996815405</v>
      </c>
      <c r="AO496">
        <f t="shared" si="440"/>
        <v>-1.3393551030968851</v>
      </c>
      <c r="AP496" s="41" t="str">
        <f t="shared" si="441"/>
        <v>-0,13691382837685-0,44474509438639i</v>
      </c>
      <c r="AQ496">
        <f t="shared" si="442"/>
        <v>-6.6445465668859889</v>
      </c>
      <c r="AR496" s="43">
        <f t="shared" si="443"/>
        <v>-107.11087062612819</v>
      </c>
      <c r="AS496" t="str">
        <f t="shared" si="420"/>
        <v>-0,0000166666666666667</v>
      </c>
      <c r="AT496" t="str">
        <f t="shared" si="421"/>
        <v>0,0259226977541562i</v>
      </c>
      <c r="AU496">
        <f t="shared" si="444"/>
        <v>2.5922697754156201E-2</v>
      </c>
      <c r="AV496">
        <f t="shared" si="445"/>
        <v>1.5707963267948966</v>
      </c>
      <c r="AW496" t="str">
        <f t="shared" si="422"/>
        <v>1+9,70194158845215i</v>
      </c>
      <c r="AX496">
        <f t="shared" si="446"/>
        <v>9.753341508720867</v>
      </c>
      <c r="AY496">
        <f t="shared" si="447"/>
        <v>1.4680868737623816</v>
      </c>
      <c r="AZ496" t="str">
        <f t="shared" si="423"/>
        <v>1+1413,38710757727i</v>
      </c>
      <c r="BA496">
        <f t="shared" si="448"/>
        <v>1413.3874613373507</v>
      </c>
      <c r="BB496">
        <f t="shared" si="449"/>
        <v>1.5700888066627423</v>
      </c>
      <c r="BC496" s="41" t="str">
        <f t="shared" si="450"/>
        <v>-0,0094870546327031+0,0926857870912487i</v>
      </c>
      <c r="BD496">
        <f t="shared" si="451"/>
        <v>-20.614472869910671</v>
      </c>
      <c r="BE496" s="43">
        <f t="shared" si="452"/>
        <v>95.844280257367288</v>
      </c>
      <c r="BF496" s="41" t="str">
        <f t="shared" si="453"/>
        <v>-0,0020737606901974-0,00204688539732782i</v>
      </c>
      <c r="BG496" s="20">
        <f t="shared" si="454"/>
        <v>-50.710808908769557</v>
      </c>
      <c r="BH496" s="43">
        <f t="shared" si="455"/>
        <v>-135.37368388078067</v>
      </c>
      <c r="BI496" s="41" t="str">
        <f t="shared" si="409"/>
        <v>0,042520458097958-0,00847064493871411i</v>
      </c>
      <c r="BJ496" s="20">
        <f t="shared" si="456"/>
        <v>-27.259019436796656</v>
      </c>
      <c r="BK496" s="43">
        <f t="shared" si="410"/>
        <v>-11.266590368760889</v>
      </c>
      <c r="BL496">
        <f t="shared" si="457"/>
        <v>-50.710808908769557</v>
      </c>
      <c r="BM496" s="43">
        <f t="shared" si="458"/>
        <v>-135.37368388078067</v>
      </c>
    </row>
    <row r="497" spans="14:65" x14ac:dyDescent="0.25">
      <c r="N497" s="9">
        <v>79</v>
      </c>
      <c r="O497" s="34">
        <f t="shared" si="459"/>
        <v>616595.00186148309</v>
      </c>
      <c r="P497" s="33" t="str">
        <f t="shared" si="411"/>
        <v>32,2315671197498</v>
      </c>
      <c r="Q497" s="4" t="str">
        <f t="shared" si="412"/>
        <v>1+1444,93486030579i</v>
      </c>
      <c r="R497" s="4">
        <f t="shared" si="424"/>
        <v>1444.9352063421088</v>
      </c>
      <c r="S497" s="4">
        <f t="shared" si="425"/>
        <v>1.5701042541846937</v>
      </c>
      <c r="T497" s="4" t="str">
        <f t="shared" si="413"/>
        <v>1+1,7433812952794i</v>
      </c>
      <c r="U497" s="4">
        <f t="shared" si="426"/>
        <v>2.0098204747514337</v>
      </c>
      <c r="V497" s="4">
        <f t="shared" si="427"/>
        <v>1.0500163359729908</v>
      </c>
      <c r="W497" t="str">
        <f t="shared" si="414"/>
        <v>1-10,2784384755701i</v>
      </c>
      <c r="X497" s="4">
        <f t="shared" si="428"/>
        <v>10.326969424573686</v>
      </c>
      <c r="Y497" s="4">
        <f t="shared" si="429"/>
        <v>-1.4738105230597245</v>
      </c>
      <c r="Z497" t="str">
        <f t="shared" si="415"/>
        <v>-6,85515281654054+13,3248334689705i</v>
      </c>
      <c r="AA497" s="4">
        <f t="shared" si="430"/>
        <v>14.984802538369335</v>
      </c>
      <c r="AB497" s="4">
        <f t="shared" si="431"/>
        <v>2.0459484047251775</v>
      </c>
      <c r="AC497" s="47" t="str">
        <f t="shared" si="432"/>
        <v>-0,0192479236324316+0,0241686549860448i</v>
      </c>
      <c r="AD497" s="20">
        <f t="shared" si="433"/>
        <v>-30.201756364699595</v>
      </c>
      <c r="AE497" s="43">
        <f t="shared" si="434"/>
        <v>128.53382584515737</v>
      </c>
      <c r="AF497" t="str">
        <f t="shared" si="416"/>
        <v>77,9756878975879</v>
      </c>
      <c r="AG497" t="str">
        <f t="shared" si="417"/>
        <v>1+1476,74650894255i</v>
      </c>
      <c r="AH497">
        <f t="shared" si="435"/>
        <v>1476.746847524656</v>
      </c>
      <c r="AI497">
        <f t="shared" si="436"/>
        <v>1.5701191626092399</v>
      </c>
      <c r="AJ497" t="str">
        <f t="shared" si="418"/>
        <v>1+1,7433812952794i</v>
      </c>
      <c r="AK497">
        <f t="shared" si="437"/>
        <v>2.0098204747514337</v>
      </c>
      <c r="AL497">
        <f t="shared" si="438"/>
        <v>1.0500163359729908</v>
      </c>
      <c r="AM497" t="str">
        <f t="shared" si="419"/>
        <v>1-4,34216725130784i</v>
      </c>
      <c r="AN497">
        <f t="shared" si="439"/>
        <v>4.4558294893689867</v>
      </c>
      <c r="AO497">
        <f t="shared" si="440"/>
        <v>-1.344443274637936</v>
      </c>
      <c r="AP497" s="41" t="str">
        <f t="shared" si="441"/>
        <v>-0,136915516456981-0,45261167199466i</v>
      </c>
      <c r="AQ497">
        <f t="shared" si="442"/>
        <v>-6.5052201607129589</v>
      </c>
      <c r="AR497" s="43">
        <f t="shared" si="443"/>
        <v>-106.83062231058291</v>
      </c>
      <c r="AS497" t="str">
        <f t="shared" si="420"/>
        <v>-0,0000166666666666667</v>
      </c>
      <c r="AT497" t="str">
        <f t="shared" si="421"/>
        <v>0,0265265149528401i</v>
      </c>
      <c r="AU497">
        <f t="shared" si="444"/>
        <v>2.65265149528401E-2</v>
      </c>
      <c r="AV497">
        <f t="shared" si="445"/>
        <v>1.5707963267948966</v>
      </c>
      <c r="AW497" t="str">
        <f t="shared" si="422"/>
        <v>1+9,9279288389803i</v>
      </c>
      <c r="AX497">
        <f t="shared" si="446"/>
        <v>9.9781647126040518</v>
      </c>
      <c r="AY497">
        <f t="shared" si="447"/>
        <v>1.4704089700750964</v>
      </c>
      <c r="AZ497" t="str">
        <f t="shared" si="423"/>
        <v>1+1446,30912256379i</v>
      </c>
      <c r="BA497">
        <f t="shared" si="448"/>
        <v>1446.3094682713102</v>
      </c>
      <c r="BB497">
        <f t="shared" si="449"/>
        <v>1.5701049117819872</v>
      </c>
      <c r="BC497" s="41" t="str">
        <f t="shared" si="450"/>
        <v>-0,0090643554234192+0,0906185777758555i</v>
      </c>
      <c r="BD497">
        <f t="shared" si="451"/>
        <v>-20.812417719599694</v>
      </c>
      <c r="BE497" s="43">
        <f t="shared" si="452"/>
        <v>95.712156694387119</v>
      </c>
      <c r="BF497" s="41" t="str">
        <f t="shared" si="453"/>
        <v>-0,00201565912062353-0,00196329274360873i</v>
      </c>
      <c r="BG497" s="20">
        <f t="shared" si="454"/>
        <v>-51.014174084299285</v>
      </c>
      <c r="BH497" s="43">
        <f t="shared" si="455"/>
        <v>-135.75401746045554</v>
      </c>
      <c r="BI497" s="41" t="str">
        <f t="shared" si="409"/>
        <v>0,0422560769050552-0,00830445631303073i</v>
      </c>
      <c r="BJ497" s="20">
        <f t="shared" si="456"/>
        <v>-27.317637880312645</v>
      </c>
      <c r="BK497" s="43">
        <f t="shared" si="410"/>
        <v>-11.118465616195774</v>
      </c>
      <c r="BL497">
        <f t="shared" si="457"/>
        <v>-51.014174084299285</v>
      </c>
      <c r="BM497" s="43">
        <f t="shared" si="458"/>
        <v>-135.75401746045554</v>
      </c>
    </row>
    <row r="498" spans="14:65" x14ac:dyDescent="0.25">
      <c r="N498" s="9">
        <v>80</v>
      </c>
      <c r="O498" s="34">
        <f t="shared" si="459"/>
        <v>630957.34448019415</v>
      </c>
      <c r="P498" s="33" t="str">
        <f t="shared" si="411"/>
        <v>32,2315671197498</v>
      </c>
      <c r="Q498" s="4" t="str">
        <f t="shared" si="412"/>
        <v>1+1478,59171685309i</v>
      </c>
      <c r="R498" s="4">
        <f t="shared" si="424"/>
        <v>1478.5920550126623</v>
      </c>
      <c r="S498" s="4">
        <f t="shared" si="425"/>
        <v>1.5701200076757424</v>
      </c>
      <c r="T498" s="4" t="str">
        <f t="shared" si="413"/>
        <v>1+1,78398986233275i</v>
      </c>
      <c r="U498" s="4">
        <f t="shared" si="426"/>
        <v>2.0451454297692435</v>
      </c>
      <c r="V498" s="4">
        <f t="shared" si="427"/>
        <v>1.0598960248373603</v>
      </c>
      <c r="W498" t="str">
        <f t="shared" si="414"/>
        <v>1-10,5178540636398i</v>
      </c>
      <c r="X498" s="4">
        <f t="shared" si="428"/>
        <v>10.565285329986327</v>
      </c>
      <c r="Y498" s="4">
        <f t="shared" si="429"/>
        <v>-1.4760048364356926</v>
      </c>
      <c r="Z498" t="str">
        <f t="shared" si="415"/>
        <v>-7,225354763502+13,6352087121055i</v>
      </c>
      <c r="AA498" s="4">
        <f t="shared" si="430"/>
        <v>15.431288607279004</v>
      </c>
      <c r="AB498" s="4">
        <f t="shared" si="431"/>
        <v>2.0580801350246545</v>
      </c>
      <c r="AC498" s="47" t="str">
        <f t="shared" si="432"/>
        <v>-0,0189087806496916+0,0239614368292001i</v>
      </c>
      <c r="AD498" s="20">
        <f t="shared" si="433"/>
        <v>-30.307274282082062</v>
      </c>
      <c r="AE498" s="43">
        <f t="shared" si="434"/>
        <v>128.2781658717154</v>
      </c>
      <c r="AF498" t="str">
        <f t="shared" si="416"/>
        <v>77,9756878975879</v>
      </c>
      <c r="AG498" t="str">
        <f t="shared" si="417"/>
        <v>1+1511,14435397597i</v>
      </c>
      <c r="AH498">
        <f t="shared" si="435"/>
        <v>1511.1446848510079</v>
      </c>
      <c r="AI498">
        <f t="shared" si="436"/>
        <v>1.5701345767434221</v>
      </c>
      <c r="AJ498" t="str">
        <f t="shared" si="418"/>
        <v>1+1,78398986233275i</v>
      </c>
      <c r="AK498">
        <f t="shared" si="437"/>
        <v>2.0451454297692435</v>
      </c>
      <c r="AL498">
        <f t="shared" si="438"/>
        <v>1.0598960248373603</v>
      </c>
      <c r="AM498" t="str">
        <f t="shared" si="419"/>
        <v>1-4,44330931957429i</v>
      </c>
      <c r="AN498">
        <f t="shared" si="439"/>
        <v>4.5544481234739891</v>
      </c>
      <c r="AO498">
        <f t="shared" si="440"/>
        <v>-1.3494271744700994</v>
      </c>
      <c r="AP498" s="41" t="str">
        <f t="shared" si="441"/>
        <v>-0,136917128561061-0,460718230199523i</v>
      </c>
      <c r="AQ498">
        <f t="shared" si="442"/>
        <v>-6.3637375493106596</v>
      </c>
      <c r="AR498" s="43">
        <f t="shared" si="443"/>
        <v>-106.55099742648457</v>
      </c>
      <c r="AS498" t="str">
        <f t="shared" si="420"/>
        <v>-0,0000166666666666667</v>
      </c>
      <c r="AT498" t="str">
        <f t="shared" si="421"/>
        <v>0,0271443968608719i</v>
      </c>
      <c r="AU498">
        <f t="shared" si="444"/>
        <v>2.7144396860871899E-2</v>
      </c>
      <c r="AV498">
        <f t="shared" si="445"/>
        <v>1.5707963267948966</v>
      </c>
      <c r="AW498" t="str">
        <f t="shared" si="422"/>
        <v>1+10,1591800087905i</v>
      </c>
      <c r="AX498">
        <f t="shared" si="446"/>
        <v>10.208277937586169</v>
      </c>
      <c r="AY498">
        <f t="shared" si="447"/>
        <v>1.4726792591371873</v>
      </c>
      <c r="AZ498" t="str">
        <f t="shared" si="423"/>
        <v>1+1479,99798979125i</v>
      </c>
      <c r="BA498">
        <f t="shared" si="448"/>
        <v>1479.9983276295079</v>
      </c>
      <c r="BB498">
        <f t="shared" si="449"/>
        <v>1.5701206503043079</v>
      </c>
      <c r="BC498" s="41" t="str">
        <f t="shared" si="450"/>
        <v>-0,00866030708443459+0,0885956188598369i</v>
      </c>
      <c r="BD498">
        <f t="shared" si="451"/>
        <v>-21.010454157927988</v>
      </c>
      <c r="BE498" s="43">
        <f t="shared" si="452"/>
        <v>95.582980463759355</v>
      </c>
      <c r="BF498" s="41" t="str">
        <f t="shared" si="453"/>
        <v>-0,00195912247763533-0,00188274852466949i</v>
      </c>
      <c r="BG498" s="20">
        <f t="shared" si="454"/>
        <v>-51.31772844001005</v>
      </c>
      <c r="BH498" s="43">
        <f t="shared" si="455"/>
        <v>-136.13885366452527</v>
      </c>
      <c r="BI498" s="41" t="str">
        <f t="shared" ref="BI498:BI560" si="460">IMPRODUCT(AP498,BC498)</f>
        <v>0,0420033611029933-0,00814029638445395i</v>
      </c>
      <c r="BJ498" s="20">
        <f t="shared" si="456"/>
        <v>-27.374191707238658</v>
      </c>
      <c r="BK498" s="43">
        <f t="shared" ref="BK498:BK560" si="461">(180/PI())*IMARGUMENT(BI498)</f>
        <v>-10.968016962725221</v>
      </c>
      <c r="BL498">
        <f t="shared" si="457"/>
        <v>-51.31772844001005</v>
      </c>
      <c r="BM498" s="43">
        <f t="shared" si="458"/>
        <v>-136.13885366452527</v>
      </c>
    </row>
    <row r="499" spans="14:65" x14ac:dyDescent="0.25">
      <c r="N499" s="9">
        <v>81</v>
      </c>
      <c r="O499" s="34">
        <f t="shared" si="459"/>
        <v>645654.22903465747</v>
      </c>
      <c r="P499" s="33" t="str">
        <f t="shared" si="411"/>
        <v>32,2315671197498</v>
      </c>
      <c r="Q499" s="4" t="str">
        <f t="shared" si="412"/>
        <v>1+1513,03254230014i</v>
      </c>
      <c r="R499" s="4">
        <f t="shared" si="424"/>
        <v>1513.0328727622627</v>
      </c>
      <c r="S499" s="4">
        <f t="shared" si="425"/>
        <v>1.5701354025738796</v>
      </c>
      <c r="T499" s="4" t="str">
        <f t="shared" si="413"/>
        <v>1+1,82554432442502i</v>
      </c>
      <c r="U499" s="4">
        <f t="shared" si="426"/>
        <v>2.0814927529156577</v>
      </c>
      <c r="V499" s="4">
        <f t="shared" si="427"/>
        <v>1.069657724983373</v>
      </c>
      <c r="W499" t="str">
        <f t="shared" si="414"/>
        <v>1-10,7628463571543i</v>
      </c>
      <c r="X499" s="4">
        <f t="shared" si="428"/>
        <v>10.809202639774574</v>
      </c>
      <c r="Y499" s="4">
        <f t="shared" si="429"/>
        <v>-1.4781500862231833</v>
      </c>
      <c r="Z499" t="str">
        <f t="shared" si="415"/>
        <v>-7,61300379070945+13,9528135233831i</v>
      </c>
      <c r="AA499" s="4">
        <f t="shared" si="430"/>
        <v>15.894616445062736</v>
      </c>
      <c r="AB499" s="4">
        <f t="shared" si="431"/>
        <v>2.0702744036289404</v>
      </c>
      <c r="AC499" s="47" t="str">
        <f t="shared" si="432"/>
        <v>-0,0185711576551139+0,0237571801841628i</v>
      </c>
      <c r="AD499" s="20">
        <f t="shared" si="433"/>
        <v>-30.412968653300616</v>
      </c>
      <c r="AE499" s="43">
        <f t="shared" si="434"/>
        <v>128.01499414416605</v>
      </c>
      <c r="AF499" t="str">
        <f t="shared" si="416"/>
        <v>77,9756878975879</v>
      </c>
      <c r="AG499" t="str">
        <f t="shared" si="417"/>
        <v>1+1546,34342774825i</v>
      </c>
      <c r="AH499">
        <f t="shared" si="435"/>
        <v>1546.343751091654</v>
      </c>
      <c r="AI499">
        <f t="shared" si="436"/>
        <v>1.5701496400093777</v>
      </c>
      <c r="AJ499" t="str">
        <f t="shared" si="418"/>
        <v>1+1,82554432442502i</v>
      </c>
      <c r="AK499">
        <f t="shared" si="437"/>
        <v>2.0814927529156577</v>
      </c>
      <c r="AL499">
        <f t="shared" si="438"/>
        <v>1.069657724983373</v>
      </c>
      <c r="AM499" t="str">
        <f t="shared" si="419"/>
        <v>1-4,54680728925615i</v>
      </c>
      <c r="AN499">
        <f t="shared" si="439"/>
        <v>4.6554759719746013</v>
      </c>
      <c r="AO499">
        <f t="shared" si="440"/>
        <v>-1.3543084543061952</v>
      </c>
      <c r="AP499" s="41" t="str">
        <f t="shared" si="441"/>
        <v>-0,136918668108566-0,469069067212308i</v>
      </c>
      <c r="AQ499">
        <f t="shared" si="442"/>
        <v>-6.2201567249440917</v>
      </c>
      <c r="AR499" s="43">
        <f t="shared" si="443"/>
        <v>-106.27223300204142</v>
      </c>
      <c r="AS499" t="str">
        <f t="shared" si="420"/>
        <v>-0,0000166666666666667</v>
      </c>
      <c r="AT499" t="str">
        <f t="shared" si="421"/>
        <v>0,027776671087418i</v>
      </c>
      <c r="AU499">
        <f t="shared" si="444"/>
        <v>2.7776671087417999E-2</v>
      </c>
      <c r="AV499">
        <f t="shared" si="445"/>
        <v>1.5707963267948966</v>
      </c>
      <c r="AW499" t="str">
        <f t="shared" si="422"/>
        <v>1+10,3958177103141i</v>
      </c>
      <c r="AX499">
        <f t="shared" si="446"/>
        <v>10.443803228042947</v>
      </c>
      <c r="AY499">
        <f t="shared" si="447"/>
        <v>1.4748988510221848</v>
      </c>
      <c r="AZ499" t="str">
        <f t="shared" si="423"/>
        <v>1+1514,47157154299i</v>
      </c>
      <c r="BA499">
        <f t="shared" si="448"/>
        <v>1514.4719016911122</v>
      </c>
      <c r="BB499">
        <f t="shared" si="449"/>
        <v>1.5701360305744461</v>
      </c>
      <c r="BC499" s="41" t="str">
        <f t="shared" si="450"/>
        <v>-0,00827410260935398+0,0866160863487427i</v>
      </c>
      <c r="BD499">
        <f t="shared" si="451"/>
        <v>-21.208578141903804</v>
      </c>
      <c r="BE499" s="43">
        <f t="shared" si="452"/>
        <v>95.456688441074164</v>
      </c>
      <c r="BF499" s="41" t="str">
        <f t="shared" si="453"/>
        <v>-0,00190409430622118-0,00180513034160413i</v>
      </c>
      <c r="BG499" s="20">
        <f t="shared" si="454"/>
        <v>-51.621546795204438</v>
      </c>
      <c r="BH499" s="43">
        <f t="shared" si="455"/>
        <v>-136.52831741475978</v>
      </c>
      <c r="BI499" s="41" t="str">
        <f t="shared" si="460"/>
        <v>0,0417618059382518-0,0079782335866578i</v>
      </c>
      <c r="BJ499" s="20">
        <f t="shared" si="456"/>
        <v>-27.428734866847897</v>
      </c>
      <c r="BK499" s="43">
        <f t="shared" si="461"/>
        <v>-10.815544560967234</v>
      </c>
      <c r="BL499">
        <f t="shared" si="457"/>
        <v>-51.621546795204438</v>
      </c>
      <c r="BM499" s="43">
        <f t="shared" si="458"/>
        <v>-136.52831741475978</v>
      </c>
    </row>
    <row r="500" spans="14:65" x14ac:dyDescent="0.25">
      <c r="N500" s="9">
        <v>82</v>
      </c>
      <c r="O500" s="34">
        <f t="shared" si="459"/>
        <v>660693.44800759677</v>
      </c>
      <c r="P500" s="33" t="str">
        <f t="shared" si="411"/>
        <v>32,2315671197498</v>
      </c>
      <c r="Q500" s="4" t="str">
        <f t="shared" si="412"/>
        <v>1+1548,27559762846i</v>
      </c>
      <c r="R500" s="4">
        <f t="shared" si="424"/>
        <v>1548.2759205683478</v>
      </c>
      <c r="S500" s="4">
        <f t="shared" si="425"/>
        <v>1.570150447041655</v>
      </c>
      <c r="T500" s="4" t="str">
        <f t="shared" si="413"/>
        <v>1+1,86806671428202i</v>
      </c>
      <c r="U500" s="4">
        <f t="shared" si="426"/>
        <v>2.1188849069754645</v>
      </c>
      <c r="V500" s="4">
        <f t="shared" si="427"/>
        <v>1.0792991698644594</v>
      </c>
      <c r="W500" t="str">
        <f t="shared" si="414"/>
        <v>1-11,0135452542704i</v>
      </c>
      <c r="X500" s="4">
        <f t="shared" si="428"/>
        <v>11.058850711889644</v>
      </c>
      <c r="Y500" s="4">
        <f t="shared" si="429"/>
        <v>-1.4802473308372985</v>
      </c>
      <c r="Z500" t="str">
        <f t="shared" si="415"/>
        <v>-8,01892215372244+14,2778163010781i</v>
      </c>
      <c r="AA500" s="4">
        <f t="shared" si="430"/>
        <v>16.375565664574523</v>
      </c>
      <c r="AB500" s="4">
        <f t="shared" si="431"/>
        <v>2.0825284946054889</v>
      </c>
      <c r="AC500" s="47" t="str">
        <f t="shared" si="432"/>
        <v>-0,0182349110758009+0,0235555755897933i</v>
      </c>
      <c r="AD500" s="20">
        <f t="shared" si="433"/>
        <v>-30.518917716402019</v>
      </c>
      <c r="AE500" s="43">
        <f t="shared" si="434"/>
        <v>127.74427530003075</v>
      </c>
      <c r="AF500" t="str">
        <f t="shared" si="416"/>
        <v>77,9756878975879</v>
      </c>
      <c r="AG500" t="str">
        <f t="shared" si="417"/>
        <v>1+1582,36239327418i</v>
      </c>
      <c r="AH500">
        <f t="shared" si="435"/>
        <v>1582.3627092573911</v>
      </c>
      <c r="AI500">
        <f t="shared" si="436"/>
        <v>1.5701643603938222</v>
      </c>
      <c r="AJ500" t="str">
        <f t="shared" si="418"/>
        <v>1+1,86806671428202i</v>
      </c>
      <c r="AK500">
        <f t="shared" si="437"/>
        <v>2.1188849069754645</v>
      </c>
      <c r="AL500">
        <f t="shared" si="438"/>
        <v>1.0792991698644594</v>
      </c>
      <c r="AM500" t="str">
        <f t="shared" si="419"/>
        <v>1-4,65271603634686i</v>
      </c>
      <c r="AN500">
        <f t="shared" si="439"/>
        <v>4.758966958792552</v>
      </c>
      <c r="AO500">
        <f t="shared" si="440"/>
        <v>-1.359088771395943</v>
      </c>
      <c r="AP500" s="41" t="str">
        <f t="shared" si="441"/>
        <v>-0,136920138365076-0,477668610763749i</v>
      </c>
      <c r="AQ500">
        <f t="shared" si="442"/>
        <v>-6.0745353563029481</v>
      </c>
      <c r="AR500" s="43">
        <f t="shared" si="443"/>
        <v>-105.99455431182537</v>
      </c>
      <c r="AS500" t="str">
        <f t="shared" si="420"/>
        <v>-0,0000166666666666667</v>
      </c>
      <c r="AT500" t="str">
        <f t="shared" si="421"/>
        <v>0,0284236728726422i</v>
      </c>
      <c r="AU500">
        <f t="shared" si="444"/>
        <v>2.8423672872642199E-2</v>
      </c>
      <c r="AV500">
        <f t="shared" si="445"/>
        <v>1.5707963267948966</v>
      </c>
      <c r="AW500" t="str">
        <f t="shared" si="422"/>
        <v>1+10,6379674119926i</v>
      </c>
      <c r="AX500">
        <f t="shared" si="446"/>
        <v>10.684865495579087</v>
      </c>
      <c r="AY500">
        <f t="shared" si="447"/>
        <v>1.4770688350588637</v>
      </c>
      <c r="AZ500" t="str">
        <f t="shared" si="423"/>
        <v>1+1549,74814616836i</v>
      </c>
      <c r="BA500">
        <f t="shared" si="448"/>
        <v>1549.7484688013953</v>
      </c>
      <c r="BB500">
        <f t="shared" si="449"/>
        <v>1.5701510607471953</v>
      </c>
      <c r="BC500" s="41" t="str">
        <f t="shared" si="450"/>
        <v>-0,00790496851937835+0,0846791631958572i</v>
      </c>
      <c r="BD500">
        <f t="shared" si="451"/>
        <v>-21.406785803629024</v>
      </c>
      <c r="BE500" s="43">
        <f t="shared" si="452"/>
        <v>95.333218679625602</v>
      </c>
      <c r="BF500" s="41" t="str">
        <f t="shared" si="453"/>
        <v>-0,00185052003153259-0,00173032309434284i</v>
      </c>
      <c r="BG500" s="20">
        <f t="shared" si="454"/>
        <v>-51.925703520031036</v>
      </c>
      <c r="BH500" s="43">
        <f t="shared" si="455"/>
        <v>-136.92250602034372</v>
      </c>
      <c r="BI500" s="41" t="str">
        <f t="shared" si="460"/>
        <v>0,0415309276278467-0,00781832741063299i</v>
      </c>
      <c r="BJ500" s="20">
        <f t="shared" si="456"/>
        <v>-27.48132115993198</v>
      </c>
      <c r="BK500" s="43">
        <f t="shared" si="461"/>
        <v>-10.661335632199775</v>
      </c>
      <c r="BL500">
        <f t="shared" si="457"/>
        <v>-51.925703520031036</v>
      </c>
      <c r="BM500" s="43">
        <f t="shared" si="458"/>
        <v>-136.92250602034372</v>
      </c>
    </row>
    <row r="501" spans="14:65" x14ac:dyDescent="0.25">
      <c r="N501" s="9">
        <v>83</v>
      </c>
      <c r="O501" s="34">
        <f t="shared" si="459"/>
        <v>676082.97539198259</v>
      </c>
      <c r="P501" s="33" t="str">
        <f t="shared" si="411"/>
        <v>32,2315671197498</v>
      </c>
      <c r="Q501" s="4" t="str">
        <f t="shared" si="412"/>
        <v>1+1584,3395691725i</v>
      </c>
      <c r="R501" s="4">
        <f t="shared" si="424"/>
        <v>1584.3398847613801</v>
      </c>
      <c r="S501" s="4">
        <f t="shared" si="425"/>
        <v>1.5701651490558168</v>
      </c>
      <c r="T501" s="4" t="str">
        <f t="shared" si="413"/>
        <v>1+1,91157957783772i</v>
      </c>
      <c r="U501" s="4">
        <f t="shared" si="426"/>
        <v>2.1573447759702749</v>
      </c>
      <c r="V501" s="4">
        <f t="shared" si="427"/>
        <v>1.0888183007632379</v>
      </c>
      <c r="W501" t="str">
        <f t="shared" si="414"/>
        <v>1-11,2700836788619i</v>
      </c>
      <c r="X501" s="4">
        <f t="shared" si="428"/>
        <v>11.314361940849754</v>
      </c>
      <c r="Y501" s="4">
        <f t="shared" si="429"/>
        <v>-1.4822976084273698</v>
      </c>
      <c r="Z501" t="str">
        <f t="shared" si="415"/>
        <v>-8,44397085981149+14,6103893659651i</v>
      </c>
      <c r="AA501" s="4">
        <f t="shared" si="430"/>
        <v>16.874955446058269</v>
      </c>
      <c r="AB501" s="4">
        <f t="shared" si="431"/>
        <v>2.0948394644953932</v>
      </c>
      <c r="AC501" s="47" t="str">
        <f t="shared" si="432"/>
        <v>-0,0178999211207763+0,0233563159240066i</v>
      </c>
      <c r="AD501" s="20">
        <f t="shared" si="433"/>
        <v>-30.625198873922965</v>
      </c>
      <c r="AE501" s="43">
        <f t="shared" si="434"/>
        <v>127.46600009265605</v>
      </c>
      <c r="AF501" t="str">
        <f t="shared" si="416"/>
        <v>77,9756878975879</v>
      </c>
      <c r="AG501" t="str">
        <f t="shared" si="417"/>
        <v>1+1619,22034828607i</v>
      </c>
      <c r="AH501">
        <f t="shared" si="435"/>
        <v>1619.2206570766264</v>
      </c>
      <c r="AI501">
        <f t="shared" si="436"/>
        <v>1.5701787457016729</v>
      </c>
      <c r="AJ501" t="str">
        <f t="shared" si="418"/>
        <v>1+1,91157957783772i</v>
      </c>
      <c r="AK501">
        <f t="shared" si="437"/>
        <v>2.1573447759702749</v>
      </c>
      <c r="AL501">
        <f t="shared" si="438"/>
        <v>1.0888183007632379</v>
      </c>
      <c r="AM501" t="str">
        <f t="shared" si="419"/>
        <v>1-4,76109171506603i</v>
      </c>
      <c r="AN501">
        <f t="shared" si="439"/>
        <v>4.8649762917480279</v>
      </c>
      <c r="AO501">
        <f t="shared" si="440"/>
        <v>-1.3637697860279079</v>
      </c>
      <c r="AP501" s="41" t="str">
        <f t="shared" si="441"/>
        <v>-0,136921542449195-0,486521420451649i</v>
      </c>
      <c r="AQ501">
        <f t="shared" si="442"/>
        <v>-5.9269307062709213</v>
      </c>
      <c r="AR501" s="43">
        <f t="shared" si="443"/>
        <v>-105.71817488637022</v>
      </c>
      <c r="AS501" t="str">
        <f t="shared" si="420"/>
        <v>-0,0000166666666666667</v>
      </c>
      <c r="AT501" t="str">
        <f t="shared" si="421"/>
        <v>0,0290857452654553i</v>
      </c>
      <c r="AU501">
        <f t="shared" si="444"/>
        <v>2.90857452654553E-2</v>
      </c>
      <c r="AV501">
        <f t="shared" si="445"/>
        <v>1.5707963267948966</v>
      </c>
      <c r="AW501" t="str">
        <f t="shared" si="422"/>
        <v>1+10,885757504803i</v>
      </c>
      <c r="AX501">
        <f t="shared" si="446"/>
        <v>10.931592585409266</v>
      </c>
      <c r="AY501">
        <f t="shared" si="447"/>
        <v>1.4791902800117467</v>
      </c>
      <c r="AZ501" t="str">
        <f t="shared" si="423"/>
        <v>1+1585,84641777418i</v>
      </c>
      <c r="BA501">
        <f t="shared" si="448"/>
        <v>1585.846733063192</v>
      </c>
      <c r="BB501">
        <f t="shared" si="449"/>
        <v>1.5701657487917249</v>
      </c>
      <c r="BC501" s="41" t="str">
        <f t="shared" si="450"/>
        <v>-0,00755216359262913+0,0827840398871163i</v>
      </c>
      <c r="BD501">
        <f t="shared" si="451"/>
        <v>-21.605073443011349</v>
      </c>
      <c r="BE501" s="43">
        <f t="shared" si="452"/>
        <v>95.21251040031693</v>
      </c>
      <c r="BF501" s="41" t="str">
        <f t="shared" si="453"/>
        <v>-0,00179834705646979-0,00165821850281781i</v>
      </c>
      <c r="BG501" s="20">
        <f t="shared" si="454"/>
        <v>-52.230272316934318</v>
      </c>
      <c r="BH501" s="43">
        <f t="shared" si="455"/>
        <v>-137.32148950702694</v>
      </c>
      <c r="BI501" s="41" t="str">
        <f t="shared" si="460"/>
        <v>0,0413102625645372-0,00766062907295049i</v>
      </c>
      <c r="BJ501" s="20">
        <f t="shared" si="456"/>
        <v>-27.53200414928228</v>
      </c>
      <c r="BK501" s="43">
        <f t="shared" si="461"/>
        <v>-10.505664486053275</v>
      </c>
      <c r="BL501">
        <f t="shared" si="457"/>
        <v>-52.230272316934318</v>
      </c>
      <c r="BM501" s="43">
        <f t="shared" si="458"/>
        <v>-137.32148950702694</v>
      </c>
    </row>
    <row r="502" spans="14:65" x14ac:dyDescent="0.25">
      <c r="N502" s="9">
        <v>84</v>
      </c>
      <c r="O502" s="34">
        <f t="shared" si="459"/>
        <v>691830.97091893724</v>
      </c>
      <c r="P502" s="33" t="str">
        <f t="shared" si="411"/>
        <v>32,2315671197498</v>
      </c>
      <c r="Q502" s="4" t="str">
        <f t="shared" si="412"/>
        <v>1+1621,24357852733i</v>
      </c>
      <c r="R502" s="4">
        <f t="shared" si="424"/>
        <v>1621.2438869325317</v>
      </c>
      <c r="S502" s="4">
        <f t="shared" si="425"/>
        <v>1.5701795164115426</v>
      </c>
      <c r="T502" s="4" t="str">
        <f t="shared" si="413"/>
        <v>1+1,95610598618834i</v>
      </c>
      <c r="U502" s="4">
        <f t="shared" si="426"/>
        <v>2.1968956800908543</v>
      </c>
      <c r="V502" s="4">
        <f t="shared" si="427"/>
        <v>1.0982132634912312</v>
      </c>
      <c r="W502" t="str">
        <f t="shared" si="414"/>
        <v>1-11,532597650997i</v>
      </c>
      <c r="X502" s="4">
        <f t="shared" si="428"/>
        <v>11.575871828064681</v>
      </c>
      <c r="Y502" s="4">
        <f t="shared" si="429"/>
        <v>-1.4843019370905499</v>
      </c>
      <c r="Z502" t="str">
        <f t="shared" si="415"/>
        <v>-8,8890514942694+14,9507090526853i</v>
      </c>
      <c r="AA502" s="4">
        <f t="shared" si="430"/>
        <v>17.393646473520704</v>
      </c>
      <c r="AB502" s="4">
        <f t="shared" si="431"/>
        <v>2.1072041459682236</v>
      </c>
      <c r="AC502" s="47" t="str">
        <f t="shared" si="432"/>
        <v>-0,0175660913444598+0,0231590975445505i</v>
      </c>
      <c r="AD502" s="20">
        <f t="shared" si="433"/>
        <v>-30.731888485153071</v>
      </c>
      <c r="AE502" s="43">
        <f t="shared" si="434"/>
        <v>127.18018498023288</v>
      </c>
      <c r="AF502" t="str">
        <f t="shared" si="416"/>
        <v>77,9756878975879</v>
      </c>
      <c r="AG502" t="str">
        <f t="shared" si="417"/>
        <v>1+1656,93683535954i</v>
      </c>
      <c r="AH502">
        <f t="shared" si="435"/>
        <v>1656.9371371211664</v>
      </c>
      <c r="AI502">
        <f t="shared" si="436"/>
        <v>1.5701928035601864</v>
      </c>
      <c r="AJ502" t="str">
        <f t="shared" si="418"/>
        <v>1+1,95610598618834i</v>
      </c>
      <c r="AK502">
        <f t="shared" si="437"/>
        <v>2.1968956800908543</v>
      </c>
      <c r="AL502">
        <f t="shared" si="438"/>
        <v>1.0982132634912312</v>
      </c>
      <c r="AM502" t="str">
        <f t="shared" si="419"/>
        <v>1-4,87199178763302i</v>
      </c>
      <c r="AN502">
        <f t="shared" si="439"/>
        <v>4.9735604931239736</v>
      </c>
      <c r="AO502">
        <f t="shared" si="440"/>
        <v>-1.3683531591972471</v>
      </c>
      <c r="AP502" s="41" t="str">
        <f t="shared" si="441"/>
        <v>-0,136922883339165-0,495632190158468i</v>
      </c>
      <c r="AQ502">
        <f t="shared" si="442"/>
        <v>-5.7773995538428817</v>
      </c>
      <c r="AR502" s="43">
        <f t="shared" si="443"/>
        <v>-105.44329656787195</v>
      </c>
      <c r="AS502" t="str">
        <f t="shared" si="420"/>
        <v>-0,0000166666666666667</v>
      </c>
      <c r="AT502" t="str">
        <f t="shared" si="421"/>
        <v>0,0297632393054035i</v>
      </c>
      <c r="AU502">
        <f t="shared" si="444"/>
        <v>2.9763239305403501E-2</v>
      </c>
      <c r="AV502">
        <f t="shared" si="445"/>
        <v>1.5707963267948966</v>
      </c>
      <c r="AW502" t="str">
        <f t="shared" si="422"/>
        <v>1+11,1393193703326i</v>
      </c>
      <c r="AX502">
        <f t="shared" si="446"/>
        <v>11.184115344284816</v>
      </c>
      <c r="AY502">
        <f t="shared" si="447"/>
        <v>1.4812642342758786</v>
      </c>
      <c r="AZ502" t="str">
        <f t="shared" si="423"/>
        <v>1+1622,78552614185i</v>
      </c>
      <c r="BA502">
        <f t="shared" si="448"/>
        <v>1622.7858342540092</v>
      </c>
      <c r="BB502">
        <f t="shared" si="449"/>
        <v>1.5701801024958051</v>
      </c>
      <c r="BC502" s="41" t="str">
        <f t="shared" si="450"/>
        <v>-0,00721497763064175+0,0809299149678795i</v>
      </c>
      <c r="BD502">
        <f t="shared" si="451"/>
        <v>-21.803437520753761</v>
      </c>
      <c r="BE502" s="43">
        <f t="shared" si="452"/>
        <v>95.094503980743184</v>
      </c>
      <c r="BF502" s="41" t="str">
        <f t="shared" si="453"/>
        <v>-0,00174752483890521-0,00158871464955492i</v>
      </c>
      <c r="BG502" s="20">
        <f t="shared" si="454"/>
        <v>-52.535326005906825</v>
      </c>
      <c r="BH502" s="43">
        <f t="shared" si="455"/>
        <v>-137.72531103902386</v>
      </c>
      <c r="BI502" s="41" t="str">
        <f t="shared" si="460"/>
        <v>0,0410993665452837-0,00750518214077618i</v>
      </c>
      <c r="BJ502" s="20">
        <f t="shared" si="456"/>
        <v>-27.580837074596651</v>
      </c>
      <c r="BK502" s="43">
        <f t="shared" si="461"/>
        <v>-10.348792587128766</v>
      </c>
      <c r="BL502">
        <f t="shared" si="457"/>
        <v>-52.535326005906825</v>
      </c>
      <c r="BM502" s="43">
        <f t="shared" si="458"/>
        <v>-137.72531103902386</v>
      </c>
    </row>
    <row r="503" spans="14:65" x14ac:dyDescent="0.25">
      <c r="N503" s="9">
        <v>85</v>
      </c>
      <c r="O503" s="34">
        <f t="shared" si="459"/>
        <v>707945.78438413853</v>
      </c>
      <c r="P503" s="33" t="str">
        <f t="shared" si="411"/>
        <v>32,2315671197498</v>
      </c>
      <c r="Q503" s="4" t="str">
        <f t="shared" si="412"/>
        <v>1+1659,00719268719i</v>
      </c>
      <c r="R503" s="4">
        <f t="shared" si="424"/>
        <v>1659.0074940722334</v>
      </c>
      <c r="S503" s="4">
        <f t="shared" si="425"/>
        <v>1.5701935567265706</v>
      </c>
      <c r="T503" s="4" t="str">
        <f t="shared" si="413"/>
        <v>1+2,00166954782497i</v>
      </c>
      <c r="U503" s="4">
        <f t="shared" si="426"/>
        <v>2.2375613910437897</v>
      </c>
      <c r="V503" s="4">
        <f t="shared" si="427"/>
        <v>1.1074824045043228</v>
      </c>
      <c r="W503" t="str">
        <f t="shared" si="414"/>
        <v>1-11,8012263590588i</v>
      </c>
      <c r="X503" s="4">
        <f t="shared" si="428"/>
        <v>11.84351905380087</v>
      </c>
      <c r="Y503" s="4">
        <f t="shared" si="429"/>
        <v>-1.4862613150962647</v>
      </c>
      <c r="Z503" t="str">
        <f t="shared" si="415"/>
        <v>-9,3551081327949+15,2989558032413i</v>
      </c>
      <c r="AA503" s="4">
        <f t="shared" si="430"/>
        <v>17.932542955359565</v>
      </c>
      <c r="AB503" s="4">
        <f t="shared" si="431"/>
        <v>2.1196191524515342</v>
      </c>
      <c r="AC503" s="47" t="str">
        <f t="shared" si="432"/>
        <v>-0,0172333481469377+0,0229636214318267i</v>
      </c>
      <c r="AD503" s="20">
        <f t="shared" si="433"/>
        <v>-30.839061662888689</v>
      </c>
      <c r="AE503" s="43">
        <f t="shared" si="434"/>
        <v>126.8868716248809</v>
      </c>
      <c r="AF503" t="str">
        <f t="shared" si="416"/>
        <v>77,9756878975879</v>
      </c>
      <c r="AG503" t="str">
        <f t="shared" si="417"/>
        <v>1+1695,53185227526i</v>
      </c>
      <c r="AH503">
        <f t="shared" si="435"/>
        <v>1695.5321471679545</v>
      </c>
      <c r="AI503">
        <f t="shared" si="436"/>
        <v>1.5702065414230033</v>
      </c>
      <c r="AJ503" t="str">
        <f t="shared" si="418"/>
        <v>1+2,00166954782497i</v>
      </c>
      <c r="AK503">
        <f t="shared" si="437"/>
        <v>2.2375613910437897</v>
      </c>
      <c r="AL503">
        <f t="shared" si="438"/>
        <v>1.1074824045043228</v>
      </c>
      <c r="AM503" t="str">
        <f t="shared" si="419"/>
        <v>1-4,98547505473426i</v>
      </c>
      <c r="AN503">
        <f t="shared" si="439"/>
        <v>5.0847774308594449</v>
      </c>
      <c r="AO503">
        <f t="shared" si="440"/>
        <v>-1.3728405504328194</v>
      </c>
      <c r="AP503" s="41" t="str">
        <f t="shared" si="441"/>
        <v>-0,136924163879189-0,505005750540118i</v>
      </c>
      <c r="AQ503">
        <f t="shared" si="442"/>
        <v>-5.6259981204043443</v>
      </c>
      <c r="AR503" s="43">
        <f t="shared" si="443"/>
        <v>-105.17010960849142</v>
      </c>
      <c r="AS503" t="str">
        <f t="shared" si="420"/>
        <v>-0,0000166666666666667</v>
      </c>
      <c r="AT503" t="str">
        <f t="shared" si="421"/>
        <v>0,0304565142087945i</v>
      </c>
      <c r="AU503">
        <f t="shared" si="444"/>
        <v>3.04565142087945E-2</v>
      </c>
      <c r="AV503">
        <f t="shared" si="445"/>
        <v>1.5707963267948966</v>
      </c>
      <c r="AW503" t="str">
        <f t="shared" si="422"/>
        <v>1+11,3987874504386i</v>
      </c>
      <c r="AX503">
        <f t="shared" si="446"/>
        <v>11.442567690001948</v>
      </c>
      <c r="AY503">
        <f t="shared" si="447"/>
        <v>1.4832917260844289</v>
      </c>
      <c r="AZ503" t="str">
        <f t="shared" si="423"/>
        <v>1+1660,58505687559i</v>
      </c>
      <c r="BA503">
        <f t="shared" si="448"/>
        <v>1660.5853579742613</v>
      </c>
      <c r="BB503">
        <f t="shared" si="449"/>
        <v>1.5701941294699364</v>
      </c>
      <c r="BC503" s="41" t="str">
        <f t="shared" si="450"/>
        <v>-0,00689273026199856+0,0791159955153838i</v>
      </c>
      <c r="BD503">
        <f t="shared" si="451"/>
        <v>-22.001874651612056</v>
      </c>
      <c r="BE503" s="43">
        <f t="shared" si="452"/>
        <v>94.979140943532954</v>
      </c>
      <c r="BF503" s="41" t="str">
        <f t="shared" si="453"/>
        <v>-0,00169800494992942-0,0015217155430764i</v>
      </c>
      <c r="BG503" s="20">
        <f t="shared" si="454"/>
        <v>-52.840936314500738</v>
      </c>
      <c r="BH503" s="43">
        <f t="shared" si="455"/>
        <v>-138.13398743158618</v>
      </c>
      <c r="BI503" s="41" t="str">
        <f t="shared" si="460"/>
        <v>0,0408978140229439-0,00735202311618243i</v>
      </c>
      <c r="BJ503" s="20">
        <f t="shared" si="456"/>
        <v>-27.62787277201641</v>
      </c>
      <c r="BK503" s="43">
        <f t="shared" si="461"/>
        <v>-10.190968664958481</v>
      </c>
      <c r="BL503">
        <f t="shared" si="457"/>
        <v>-52.840936314500738</v>
      </c>
      <c r="BM503" s="43">
        <f t="shared" si="458"/>
        <v>-138.13398743158618</v>
      </c>
    </row>
    <row r="504" spans="14:65" x14ac:dyDescent="0.25">
      <c r="N504" s="9">
        <v>86</v>
      </c>
      <c r="O504" s="34">
        <f t="shared" si="459"/>
        <v>724435.96007499192</v>
      </c>
      <c r="P504" s="33" t="str">
        <f t="shared" si="411"/>
        <v>32,2315671197498</v>
      </c>
      <c r="Q504" s="4" t="str">
        <f t="shared" si="412"/>
        <v>1+1697,65043442017i</v>
      </c>
      <c r="R504" s="4">
        <f t="shared" si="424"/>
        <v>1697.6507289448537</v>
      </c>
      <c r="S504" s="4">
        <f t="shared" si="425"/>
        <v>1.5702072774452396</v>
      </c>
      <c r="T504" s="4" t="str">
        <f t="shared" si="413"/>
        <v>1+2,04829442115108i</v>
      </c>
      <c r="U504" s="4">
        <f t="shared" si="426"/>
        <v>2.2793661477960576</v>
      </c>
      <c r="V504" s="4">
        <f t="shared" si="427"/>
        <v>1.1166242664892467</v>
      </c>
      <c r="W504" t="str">
        <f t="shared" si="414"/>
        <v>1-12,0761122335438i</v>
      </c>
      <c r="X504" s="4">
        <f t="shared" si="428"/>
        <v>12.117445550822426</v>
      </c>
      <c r="Y504" s="4">
        <f t="shared" si="429"/>
        <v>-1.4881767211202903</v>
      </c>
      <c r="Z504" t="str">
        <f t="shared" si="415"/>
        <v>-9,8431293440036+15,6553142626699i</v>
      </c>
      <c r="AA504" s="4">
        <f t="shared" si="430"/>
        <v>18.492594732642047</v>
      </c>
      <c r="AB504" s="4">
        <f t="shared" si="431"/>
        <v>2.1320808837489276</v>
      </c>
      <c r="AC504" s="47" t="str">
        <f t="shared" si="432"/>
        <v>-0,0169016402072517+0,0227695943273518i</v>
      </c>
      <c r="AD504" s="20">
        <f t="shared" si="433"/>
        <v>-30.946792075630643</v>
      </c>
      <c r="AE504" s="43">
        <f t="shared" si="434"/>
        <v>126.58612630423913</v>
      </c>
      <c r="AF504" t="str">
        <f t="shared" si="416"/>
        <v>77,9756878975879</v>
      </c>
      <c r="AG504" t="str">
        <f t="shared" si="417"/>
        <v>1+1735,02586262209i</v>
      </c>
      <c r="AH504">
        <f t="shared" si="435"/>
        <v>1735.0261508022083</v>
      </c>
      <c r="AI504">
        <f t="shared" si="436"/>
        <v>1.5702199665740995</v>
      </c>
      <c r="AJ504" t="str">
        <f t="shared" si="418"/>
        <v>1+2,04829442115108i</v>
      </c>
      <c r="AK504">
        <f t="shared" si="437"/>
        <v>2.2793661477960576</v>
      </c>
      <c r="AL504">
        <f t="shared" si="438"/>
        <v>1.1166242664892467</v>
      </c>
      <c r="AM504" t="str">
        <f t="shared" si="419"/>
        <v>1-5,10160168670009i</v>
      </c>
      <c r="AN504">
        <f t="shared" si="439"/>
        <v>5.1986863503909531</v>
      </c>
      <c r="AO504">
        <f t="shared" si="440"/>
        <v>-1.3772336157771023</v>
      </c>
      <c r="AP504" s="41" t="str">
        <f>(IMDIV(IMPRODUCT(AF504,AJ504,AM504),IMPRODUCT(AG504)))</f>
        <v>-0,136925386785456-0,514647071587239i</v>
      </c>
      <c r="AQ504">
        <f t="shared" si="442"/>
        <v>-5.4727820005434413</v>
      </c>
      <c r="AR504" s="43">
        <f t="shared" si="443"/>
        <v>-104.89879280771387</v>
      </c>
      <c r="AS504" t="str">
        <f t="shared" si="420"/>
        <v>-0,0000166666666666667</v>
      </c>
      <c r="AT504" t="str">
        <f t="shared" si="421"/>
        <v>0,0311659375591587i</v>
      </c>
      <c r="AU504">
        <f t="shared" si="444"/>
        <v>3.11659375591587E-2</v>
      </c>
      <c r="AV504">
        <f t="shared" si="445"/>
        <v>1.5707963267948966</v>
      </c>
      <c r="AW504" t="str">
        <f t="shared" si="422"/>
        <v>1+11,6642993185316i</v>
      </c>
      <c r="AX504">
        <f t="shared" si="446"/>
        <v>11.70708668253109</v>
      </c>
      <c r="AY504">
        <f t="shared" si="447"/>
        <v>1.4852737637278004</v>
      </c>
      <c r="AZ504" t="str">
        <f t="shared" si="423"/>
        <v>1+1699,26505178694i</v>
      </c>
      <c r="BA504">
        <f t="shared" si="448"/>
        <v>1699.2653460317702</v>
      </c>
      <c r="BB504">
        <f t="shared" si="449"/>
        <v>1.5702078371513837</v>
      </c>
      <c r="BC504" s="41" t="str">
        <f t="shared" si="450"/>
        <v>-0,00658476978293878+0,0773414975604678i</v>
      </c>
      <c r="BD504">
        <f t="shared" si="451"/>
        <v>-22.200381597915289</v>
      </c>
      <c r="BE504" s="43">
        <f t="shared" si="452"/>
        <v>94.866363944025579</v>
      </c>
      <c r="BF504" s="41" t="str">
        <f t="shared" si="453"/>
        <v>-0,00164974111440291-0,00145713070155358i</v>
      </c>
      <c r="BG504" s="20">
        <f t="shared" si="454"/>
        <v>-53.147173673545929</v>
      </c>
      <c r="BH504" s="43">
        <f t="shared" si="455"/>
        <v>-138.54750975173539</v>
      </c>
      <c r="BI504" s="41" t="str">
        <f t="shared" si="460"/>
        <v>0,0407051973810884-0,00720118198216787i</v>
      </c>
      <c r="BJ504" s="20">
        <f t="shared" si="456"/>
        <v>-27.673163598458736</v>
      </c>
      <c r="BK504" s="43">
        <f t="shared" si="461"/>
        <v>-10.032428863688297</v>
      </c>
      <c r="BL504">
        <f t="shared" si="457"/>
        <v>-53.147173673545929</v>
      </c>
      <c r="BM504" s="43">
        <f t="shared" si="458"/>
        <v>-138.54750975173539</v>
      </c>
    </row>
    <row r="505" spans="14:65" x14ac:dyDescent="0.25">
      <c r="N505" s="9">
        <v>87</v>
      </c>
      <c r="O505" s="34">
        <f t="shared" si="459"/>
        <v>741310.24130091805</v>
      </c>
      <c r="P505" s="33" t="str">
        <f t="shared" si="411"/>
        <v>32,2315671197498</v>
      </c>
      <c r="Q505" s="4" t="str">
        <f t="shared" si="412"/>
        <v>1+1737,19379288453i</v>
      </c>
      <c r="R505" s="4">
        <f t="shared" si="424"/>
        <v>1737.1940807050144</v>
      </c>
      <c r="S505" s="4">
        <f t="shared" si="425"/>
        <v>1.5702206858424355</v>
      </c>
      <c r="T505" s="4" t="str">
        <f t="shared" si="413"/>
        <v>1+2,09600532729166i</v>
      </c>
      <c r="U505" s="4">
        <f t="shared" si="426"/>
        <v>2.3223346727022398</v>
      </c>
      <c r="V505" s="4">
        <f t="shared" si="427"/>
        <v>1.1256375834765311</v>
      </c>
      <c r="W505" t="str">
        <f t="shared" si="414"/>
        <v>1-12,3574010225812i</v>
      </c>
      <c r="X505" s="4">
        <f t="shared" si="428"/>
        <v>12.397796579751216</v>
      </c>
      <c r="Y505" s="4">
        <f t="shared" si="429"/>
        <v>-1.4900491144873591</v>
      </c>
      <c r="Z505" t="str">
        <f t="shared" si="415"/>
        <v>-10,3541502863145+16,019973376943i</v>
      </c>
      <c r="AA505" s="4">
        <f t="shared" si="430"/>
        <v>19.074799478619667</v>
      </c>
      <c r="AB505" s="4">
        <f t="shared" si="431"/>
        <v>2.1445855326528878</v>
      </c>
      <c r="AC505" s="47" t="str">
        <f t="shared" si="432"/>
        <v>-0,0165709378467032+0,0225767298608716i</v>
      </c>
      <c r="AD505" s="20">
        <f t="shared" si="433"/>
        <v>-31.055151756149264</v>
      </c>
      <c r="AE505" s="43">
        <f t="shared" si="434"/>
        <v>126.27803923844368</v>
      </c>
      <c r="AF505" t="str">
        <f t="shared" si="416"/>
        <v>77,9756878975879</v>
      </c>
      <c r="AG505" t="str">
        <f t="shared" si="417"/>
        <v>1+1775,43980664705i</v>
      </c>
      <c r="AH505">
        <f t="shared" si="435"/>
        <v>1775.4400882673892</v>
      </c>
      <c r="AI505">
        <f t="shared" si="436"/>
        <v>1.5702330861316482</v>
      </c>
      <c r="AJ505" t="str">
        <f t="shared" si="418"/>
        <v>1+2,09600532729166i</v>
      </c>
      <c r="AK505">
        <f t="shared" si="437"/>
        <v>2.3223346727022398</v>
      </c>
      <c r="AL505">
        <f t="shared" si="438"/>
        <v>1.1256375834765311</v>
      </c>
      <c r="AM505" t="str">
        <f t="shared" si="419"/>
        <v>1-5,22043325540786i</v>
      </c>
      <c r="AN505">
        <f t="shared" si="439"/>
        <v>5.315347907161704</v>
      </c>
      <c r="AO505">
        <f t="shared" si="440"/>
        <v>-1.381534005912376</v>
      </c>
      <c r="AP505" s="41" t="str">
        <f t="shared" si="441"/>
        <v>-0,136926554651911-0,524561265260413i</v>
      </c>
      <c r="AQ505">
        <f t="shared" si="442"/>
        <v>-5.3178060975194512</v>
      </c>
      <c r="AR505" s="43">
        <f t="shared" si="443"/>
        <v>-104.62951368521647</v>
      </c>
      <c r="AS505" t="str">
        <f t="shared" si="420"/>
        <v>-0,0000166666666666667</v>
      </c>
      <c r="AT505" t="str">
        <f t="shared" si="421"/>
        <v>0,0318918855021466i</v>
      </c>
      <c r="AU505">
        <f t="shared" si="444"/>
        <v>3.1891885502146597E-2</v>
      </c>
      <c r="AV505">
        <f t="shared" si="445"/>
        <v>1.5707963267948966</v>
      </c>
      <c r="AW505" t="str">
        <f t="shared" si="422"/>
        <v>1+11,9359957525185i</v>
      </c>
      <c r="AX505">
        <f t="shared" si="446"/>
        <v>11.977812596803293</v>
      </c>
      <c r="AY505">
        <f t="shared" si="447"/>
        <v>1.4872113357829702</v>
      </c>
      <c r="AZ505" t="str">
        <f t="shared" si="423"/>
        <v>1+1738,84601952116i</v>
      </c>
      <c r="BA505">
        <f t="shared" si="448"/>
        <v>1738.8463070681614</v>
      </c>
      <c r="BB505">
        <f t="shared" si="449"/>
        <v>1.5702212328081209</v>
      </c>
      <c r="BC505" s="41" t="str">
        <f t="shared" si="450"/>
        <v>-0,00629047203467801+0,0756056464620158i</v>
      </c>
      <c r="BD505">
        <f t="shared" si="451"/>
        <v>-22.398955263337808</v>
      </c>
      <c r="BE505" s="43">
        <f t="shared" si="452"/>
        <v>94.756116757356693</v>
      </c>
      <c r="BF505" s="41" t="str">
        <f t="shared" si="453"/>
        <v>-0,00160268923501642-0,00139487475620617i</v>
      </c>
      <c r="BG505" s="20">
        <f t="shared" si="454"/>
        <v>-53.454107019487083</v>
      </c>
      <c r="BH505" s="43">
        <f t="shared" si="455"/>
        <v>-138.96584400419965</v>
      </c>
      <c r="BI505" s="41" t="str">
        <f t="shared" si="460"/>
        <v>0,0405211262317891-0,00705268271267833i</v>
      </c>
      <c r="BJ505" s="20">
        <f t="shared" si="456"/>
        <v>-27.716761360857269</v>
      </c>
      <c r="BK505" s="43">
        <f t="shared" si="461"/>
        <v>-9.8733969278597815</v>
      </c>
      <c r="BL505">
        <f t="shared" si="457"/>
        <v>-53.454107019487083</v>
      </c>
      <c r="BM505" s="43">
        <f t="shared" si="458"/>
        <v>-138.96584400419965</v>
      </c>
    </row>
    <row r="506" spans="14:65" x14ac:dyDescent="0.25">
      <c r="N506" s="9">
        <v>88</v>
      </c>
      <c r="O506" s="34">
        <f t="shared" si="459"/>
        <v>758577.57502918423</v>
      </c>
      <c r="P506" s="33" t="str">
        <f t="shared" si="411"/>
        <v>32,2315671197498</v>
      </c>
      <c r="Q506" s="4" t="str">
        <f t="shared" si="412"/>
        <v>1+1777,65823449237i</v>
      </c>
      <c r="R506" s="4">
        <f t="shared" si="424"/>
        <v>1777.658515761261</v>
      </c>
      <c r="S506" s="4">
        <f t="shared" si="425"/>
        <v>1.5702337890274485</v>
      </c>
      <c r="T506" s="4" t="str">
        <f t="shared" si="413"/>
        <v>1+2,14482756320068i</v>
      </c>
      <c r="U506" s="4">
        <f t="shared" si="426"/>
        <v>2.366492188000072</v>
      </c>
      <c r="V506" s="4">
        <f t="shared" si="427"/>
        <v>1.134521275534816</v>
      </c>
      <c r="W506" t="str">
        <f t="shared" si="414"/>
        <v>1-12,6452418692104i</v>
      </c>
      <c r="X506" s="4">
        <f t="shared" si="428"/>
        <v>12.684720806183782</v>
      </c>
      <c r="Y506" s="4">
        <f t="shared" si="429"/>
        <v>-1.491879435421225</v>
      </c>
      <c r="Z506" t="str">
        <f t="shared" si="415"/>
        <v>-10,8892549036603+16,39312649315i</v>
      </c>
      <c r="AA506" s="4">
        <f t="shared" si="430"/>
        <v>19.680204993274494</v>
      </c>
      <c r="AB506" s="4">
        <f t="shared" si="431"/>
        <v>2.1571290925502073</v>
      </c>
      <c r="AC506" s="47" t="str">
        <f t="shared" si="432"/>
        <v>-0,0162412323200136+0,0223847496586095i</v>
      </c>
      <c r="AD506" s="20">
        <f t="shared" si="433"/>
        <v>-31.164210917318115</v>
      </c>
      <c r="AE506" s="43">
        <f t="shared" si="434"/>
        <v>125.96272383582701</v>
      </c>
      <c r="AF506" t="str">
        <f t="shared" si="416"/>
        <v>77,9756878975879</v>
      </c>
      <c r="AG506" t="str">
        <f t="shared" si="417"/>
        <v>1+1816,79511235822i</v>
      </c>
      <c r="AH506">
        <f t="shared" si="435"/>
        <v>1816.7953875680987</v>
      </c>
      <c r="AI506">
        <f t="shared" si="436"/>
        <v>1.5702459070517949</v>
      </c>
      <c r="AJ506" t="str">
        <f t="shared" si="418"/>
        <v>1+2,14482756320068i</v>
      </c>
      <c r="AK506">
        <f t="shared" si="437"/>
        <v>2.366492188000072</v>
      </c>
      <c r="AL506">
        <f t="shared" si="438"/>
        <v>1.134521275534816</v>
      </c>
      <c r="AM506" t="str">
        <f t="shared" si="419"/>
        <v>1-5,34203276692827i</v>
      </c>
      <c r="AN506">
        <f t="shared" si="439"/>
        <v>5.4348241998187303</v>
      </c>
      <c r="AO506">
        <f t="shared" si="440"/>
        <v>-1.3857433644266364</v>
      </c>
      <c r="AP506" s="41" t="str">
        <f t="shared" si="441"/>
        <v>-0,13692766995575-0,534753588200592i</v>
      </c>
      <c r="AQ506">
        <f t="shared" si="442"/>
        <v>-5.1611245634739316</v>
      </c>
      <c r="AR506" s="43">
        <f t="shared" si="443"/>
        <v>-104.36242868572131</v>
      </c>
      <c r="AS506" t="str">
        <f t="shared" si="420"/>
        <v>-0,0000166666666666667</v>
      </c>
      <c r="AT506" t="str">
        <f t="shared" si="421"/>
        <v>0,0326347429449668i</v>
      </c>
      <c r="AU506">
        <f t="shared" si="444"/>
        <v>3.2634742944966801E-2</v>
      </c>
      <c r="AV506">
        <f t="shared" si="445"/>
        <v>1.5707963267948966</v>
      </c>
      <c r="AW506" t="str">
        <f t="shared" si="422"/>
        <v>1+12,2140208094451i</v>
      </c>
      <c r="AX506">
        <f t="shared" si="446"/>
        <v>12.254888997194465</v>
      </c>
      <c r="AY506">
        <f t="shared" si="447"/>
        <v>1.4891054113519133</v>
      </c>
      <c r="AZ506" t="str">
        <f t="shared" si="423"/>
        <v>1+1779,34894643129i</v>
      </c>
      <c r="BA506">
        <f t="shared" si="448"/>
        <v>1779.3492274329233</v>
      </c>
      <c r="BB506">
        <f t="shared" si="449"/>
        <v>1.570234323542683</v>
      </c>
      <c r="BC506" s="41" t="str">
        <f t="shared" si="450"/>
        <v>-0,00600923931706528+0,0739076772373422i</v>
      </c>
      <c r="BD506">
        <f t="shared" si="451"/>
        <v>-22.59759268691619</v>
      </c>
      <c r="BE506" s="43">
        <f t="shared" si="452"/>
        <v>94.648344265018551</v>
      </c>
      <c r="BF506" s="41" t="str">
        <f t="shared" si="453"/>
        <v>-0,0015568074009922-0,00133486707399544i</v>
      </c>
      <c r="BG506" s="20">
        <f t="shared" si="454"/>
        <v>-53.761803604234288</v>
      </c>
      <c r="BH506" s="43">
        <f t="shared" si="455"/>
        <v>-139.38893189915433</v>
      </c>
      <c r="BI506" s="41" t="str">
        <f t="shared" si="460"/>
        <v>0,0403452267361322-0,00690654374879416i</v>
      </c>
      <c r="BJ506" s="20">
        <f t="shared" si="456"/>
        <v>-27.75871725039012</v>
      </c>
      <c r="BK506" s="43">
        <f t="shared" si="461"/>
        <v>-9.7140844207027559</v>
      </c>
      <c r="BL506">
        <f t="shared" si="457"/>
        <v>-53.761803604234288</v>
      </c>
      <c r="BM506" s="43">
        <f t="shared" si="458"/>
        <v>-139.38893189915433</v>
      </c>
    </row>
    <row r="507" spans="14:65" x14ac:dyDescent="0.25">
      <c r="N507" s="9">
        <v>89</v>
      </c>
      <c r="O507" s="34">
        <f t="shared" si="459"/>
        <v>776247.11662869214</v>
      </c>
      <c r="P507" s="33" t="str">
        <f t="shared" si="411"/>
        <v>32,2315671197498</v>
      </c>
      <c r="Q507" s="4" t="str">
        <f t="shared" si="412"/>
        <v>1+1819,06521402622i</v>
      </c>
      <c r="R507" s="4">
        <f t="shared" si="424"/>
        <v>1819.0654888926506</v>
      </c>
      <c r="S507" s="4">
        <f t="shared" si="425"/>
        <v>1.570246593947743</v>
      </c>
      <c r="T507" s="4" t="str">
        <f t="shared" si="413"/>
        <v>1+2,19478701507387i</v>
      </c>
      <c r="U507" s="4">
        <f t="shared" si="426"/>
        <v>2.4118644326613525</v>
      </c>
      <c r="V507" s="4">
        <f t="shared" si="427"/>
        <v>1.1432744431005348</v>
      </c>
      <c r="W507" t="str">
        <f t="shared" si="414"/>
        <v>1-12,9397873904582i</v>
      </c>
      <c r="X507" s="4">
        <f t="shared" si="428"/>
        <v>12.978370379607027</v>
      </c>
      <c r="Y507" s="4">
        <f t="shared" si="429"/>
        <v>-1.4936686053012194</v>
      </c>
      <c r="Z507" t="str">
        <f t="shared" si="415"/>
        <v>-11,4495782246768+16,7749714620124i</v>
      </c>
      <c r="AA507" s="4">
        <f t="shared" si="430"/>
        <v>20.309911596910599</v>
      </c>
      <c r="AB507" s="4">
        <f t="shared" si="431"/>
        <v>2.1697073660090593</v>
      </c>
      <c r="AC507" s="47" t="str">
        <f t="shared" si="432"/>
        <v>-0,0159125350331242+0,022193384424735i</v>
      </c>
      <c r="AD507" s="20">
        <f t="shared" si="433"/>
        <v>-31.274037776078863</v>
      </c>
      <c r="AE507" s="43">
        <f t="shared" si="434"/>
        <v>125.64031586111429</v>
      </c>
      <c r="AF507" t="str">
        <f t="shared" si="416"/>
        <v>77,9756878975879</v>
      </c>
      <c r="AG507" t="str">
        <f t="shared" si="417"/>
        <v>1+1859,11370688609i</v>
      </c>
      <c r="AH507">
        <f t="shared" si="435"/>
        <v>1859.1139758314278</v>
      </c>
      <c r="AI507">
        <f t="shared" si="436"/>
        <v>1.5702584361323439</v>
      </c>
      <c r="AJ507" t="str">
        <f t="shared" si="418"/>
        <v>1+2,19478701507387i</v>
      </c>
      <c r="AK507">
        <f t="shared" si="437"/>
        <v>2.4118644326613525</v>
      </c>
      <c r="AL507">
        <f t="shared" si="438"/>
        <v>1.1432744431005348</v>
      </c>
      <c r="AM507" t="str">
        <f t="shared" si="419"/>
        <v>1-5,46646469493187i</v>
      </c>
      <c r="AN507">
        <f t="shared" si="439"/>
        <v>5.5571788041178394</v>
      </c>
      <c r="AO507">
        <f t="shared" si="440"/>
        <v>-1.389863326212744</v>
      </c>
      <c r="AP507" s="41" t="str">
        <f t="shared" si="441"/>
        <v>-0,136928735062676-0,545229444516263i</v>
      </c>
      <c r="AQ507">
        <f t="shared" si="442"/>
        <v>-5.0027907444274122</v>
      </c>
      <c r="AR507" s="43">
        <f t="shared" si="443"/>
        <v>-104.09768341237059</v>
      </c>
      <c r="AS507" t="str">
        <f t="shared" si="420"/>
        <v>-0,0000166666666666667</v>
      </c>
      <c r="AT507" t="str">
        <f t="shared" si="421"/>
        <v>0,0333949037604683i</v>
      </c>
      <c r="AU507">
        <f t="shared" si="444"/>
        <v>3.3394903760468303E-2</v>
      </c>
      <c r="AV507">
        <f t="shared" si="445"/>
        <v>1.5707963267948966</v>
      </c>
      <c r="AW507" t="str">
        <f t="shared" si="422"/>
        <v>1+12,4985219018765i</v>
      </c>
      <c r="AX507">
        <f t="shared" si="446"/>
        <v>12.538462813745813</v>
      </c>
      <c r="AY507">
        <f t="shared" si="447"/>
        <v>1.4909569403080056</v>
      </c>
      <c r="AZ507" t="str">
        <f t="shared" si="423"/>
        <v>1+1820,79530770528i</v>
      </c>
      <c r="BA507">
        <f t="shared" si="448"/>
        <v>1820.7955823105362</v>
      </c>
      <c r="BB507">
        <f t="shared" si="449"/>
        <v>1.5702471162959328</v>
      </c>
      <c r="BC507" s="41" t="str">
        <f t="shared" si="450"/>
        <v>-0,00574049933812066+0,0722468348515693i</v>
      </c>
      <c r="BD507">
        <f t="shared" si="451"/>
        <v>-22.796291037303078</v>
      </c>
      <c r="BE507" s="43">
        <f t="shared" si="452"/>
        <v>94.542992440957761</v>
      </c>
      <c r="BF507" s="41" t="str">
        <f t="shared" si="453"/>
        <v>-0,00151205588250575-0,00127703139920878i</v>
      </c>
      <c r="BG507" s="20">
        <f t="shared" si="454"/>
        <v>-54.070328813381948</v>
      </c>
      <c r="BH507" s="43">
        <f t="shared" si="455"/>
        <v>-139.81669169792804</v>
      </c>
      <c r="BI507" s="41" t="str">
        <f t="shared" si="460"/>
        <v>0,0401771409471763-0,00676277844313794i</v>
      </c>
      <c r="BJ507" s="20">
        <f t="shared" si="456"/>
        <v>-27.799081781730493</v>
      </c>
      <c r="BK507" s="43">
        <f t="shared" si="461"/>
        <v>-9.5546909714128354</v>
      </c>
      <c r="BL507">
        <f t="shared" si="457"/>
        <v>-54.070328813381948</v>
      </c>
      <c r="BM507" s="43">
        <f t="shared" si="458"/>
        <v>-139.81669169792804</v>
      </c>
    </row>
    <row r="508" spans="14:65" x14ac:dyDescent="0.25">
      <c r="N508" s="9">
        <v>90</v>
      </c>
      <c r="O508" s="34">
        <f t="shared" si="459"/>
        <v>794328.23472428333</v>
      </c>
      <c r="P508" s="33" t="str">
        <f t="shared" si="411"/>
        <v>32,2315671197498</v>
      </c>
      <c r="Q508" s="4" t="str">
        <f t="shared" si="412"/>
        <v>1+1861,43668601472i</v>
      </c>
      <c r="R508" s="4">
        <f t="shared" si="424"/>
        <v>1861.4369546244277</v>
      </c>
      <c r="S508" s="4">
        <f t="shared" si="425"/>
        <v>1.5702591073926404</v>
      </c>
      <c r="T508" s="4" t="str">
        <f t="shared" si="413"/>
        <v>1+2,24591017207389i</v>
      </c>
      <c r="U508" s="4">
        <f t="shared" si="426"/>
        <v>2.45847767958649</v>
      </c>
      <c r="V508" s="4">
        <f t="shared" si="427"/>
        <v>1.1518963609955393</v>
      </c>
      <c r="W508" t="str">
        <f t="shared" si="414"/>
        <v>1-13,2411937582587i</v>
      </c>
      <c r="X508" s="4">
        <f t="shared" si="428"/>
        <v>13.278901014155846</v>
      </c>
      <c r="Y508" s="4">
        <f t="shared" si="429"/>
        <v>-1.495417526924399</v>
      </c>
      <c r="Z508" t="str">
        <f t="shared" si="415"/>
        <v>-12,036308770252+17,1657107427869i</v>
      </c>
      <c r="AA508" s="4">
        <f t="shared" si="430"/>
        <v>20.965074627052363</v>
      </c>
      <c r="AB508" s="4">
        <f t="shared" si="431"/>
        <v>2.1823159743278739</v>
      </c>
      <c r="AC508" s="47" t="str">
        <f t="shared" si="432"/>
        <v>-0,0155848766874021+0,0220023749878367i</v>
      </c>
      <c r="AD508" s="20">
        <f t="shared" si="433"/>
        <v>-31.384698386365354</v>
      </c>
      <c r="AE508" s="43">
        <f t="shared" si="434"/>
        <v>125.31097253031758</v>
      </c>
      <c r="AF508" t="str">
        <f t="shared" si="416"/>
        <v>77,9756878975879</v>
      </c>
      <c r="AG508" t="str">
        <f t="shared" si="417"/>
        <v>1+1902,41802810964i</v>
      </c>
      <c r="AH508">
        <f t="shared" si="435"/>
        <v>1902.4182909330355</v>
      </c>
      <c r="AI508">
        <f t="shared" si="436"/>
        <v>1.5702706800163639</v>
      </c>
      <c r="AJ508" t="str">
        <f t="shared" si="418"/>
        <v>1+2,24591017207389i</v>
      </c>
      <c r="AK508">
        <f t="shared" si="437"/>
        <v>2.45847767958649</v>
      </c>
      <c r="AL508">
        <f t="shared" si="438"/>
        <v>1.1518963609955393</v>
      </c>
      <c r="AM508" t="str">
        <f t="shared" si="419"/>
        <v>1-5,59379501487394i</v>
      </c>
      <c r="AN508">
        <f t="shared" si="439"/>
        <v>5.6824768075574719</v>
      </c>
      <c r="AO508">
        <f t="shared" si="440"/>
        <v>-1.3938955159944264</v>
      </c>
      <c r="AP508" s="41" t="str">
        <f t="shared" si="441"/>
        <v>-0,136929752231921-0,555994388648798i</v>
      </c>
      <c r="AQ508">
        <f t="shared" si="442"/>
        <v>-4.8428571300696568</v>
      </c>
      <c r="AR508" s="43">
        <f t="shared" si="443"/>
        <v>-103.83541288524384</v>
      </c>
      <c r="AS508" t="str">
        <f t="shared" si="420"/>
        <v>-0,0000166666666666667</v>
      </c>
      <c r="AT508" t="str">
        <f t="shared" si="421"/>
        <v>0,0341727709959775i</v>
      </c>
      <c r="AU508">
        <f t="shared" si="444"/>
        <v>3.41727709959775E-2</v>
      </c>
      <c r="AV508">
        <f t="shared" si="445"/>
        <v>1.5707963267948966</v>
      </c>
      <c r="AW508" t="str">
        <f t="shared" si="422"/>
        <v>1+12,7896498760577i</v>
      </c>
      <c r="AX508">
        <f t="shared" si="446"/>
        <v>12.828684420163384</v>
      </c>
      <c r="AY508">
        <f t="shared" si="447"/>
        <v>1.4927668535494139</v>
      </c>
      <c r="AZ508" t="str">
        <f t="shared" si="423"/>
        <v>1+1863,2070787525i</v>
      </c>
      <c r="BA508">
        <f t="shared" si="448"/>
        <v>1863.2073471069784</v>
      </c>
      <c r="BB508">
        <f t="shared" si="449"/>
        <v>1.5702596178507406</v>
      </c>
      <c r="BC508" s="41" t="str">
        <f t="shared" si="450"/>
        <v>-0,00548370419892273+0,0706223744688785i</v>
      </c>
      <c r="BD508">
        <f t="shared" si="451"/>
        <v>-22.995047607249994</v>
      </c>
      <c r="BE508" s="43">
        <f t="shared" si="452"/>
        <v>94.440008337268068</v>
      </c>
      <c r="BF508" s="41" t="str">
        <f t="shared" si="453"/>
        <v>-0,00146839711186529-0,00122129551357608i</v>
      </c>
      <c r="BG508" s="20">
        <f t="shared" si="454"/>
        <v>-54.37974599361533</v>
      </c>
      <c r="BH508" s="43">
        <f t="shared" si="455"/>
        <v>-140.24901913241433</v>
      </c>
      <c r="BI508" s="41" t="str">
        <f t="shared" si="460"/>
        <v>0,0400165261750222-0,00662139547444259i</v>
      </c>
      <c r="BJ508" s="20">
        <f t="shared" si="456"/>
        <v>-27.837904737319651</v>
      </c>
      <c r="BK508" s="43">
        <f t="shared" si="461"/>
        <v>-9.3954045479757884</v>
      </c>
      <c r="BL508">
        <f t="shared" si="457"/>
        <v>-54.37974599361533</v>
      </c>
      <c r="BM508" s="43">
        <f t="shared" si="458"/>
        <v>-140.24901913241433</v>
      </c>
    </row>
    <row r="509" spans="14:65" x14ac:dyDescent="0.25">
      <c r="N509" s="9">
        <v>91</v>
      </c>
      <c r="O509" s="34">
        <f t="shared" si="459"/>
        <v>812830.51616410096</v>
      </c>
      <c r="P509" s="33" t="str">
        <f t="shared" si="411"/>
        <v>32,2315671197498</v>
      </c>
      <c r="Q509" s="4" t="str">
        <f t="shared" si="412"/>
        <v>1+1904,79511637318i</v>
      </c>
      <c r="R509" s="4">
        <f t="shared" si="424"/>
        <v>1904.795378868585</v>
      </c>
      <c r="S509" s="4">
        <f t="shared" si="425"/>
        <v>1.5702713359969191</v>
      </c>
      <c r="T509" s="4" t="str">
        <f t="shared" si="413"/>
        <v>1+2,29822414037527i</v>
      </c>
      <c r="U509" s="4">
        <f t="shared" si="426"/>
        <v>2.5063587531324494</v>
      </c>
      <c r="V509" s="4">
        <f t="shared" si="427"/>
        <v>1.1603864721834942</v>
      </c>
      <c r="W509" t="str">
        <f t="shared" si="414"/>
        <v>1-13,5496207822578i</v>
      </c>
      <c r="X509" s="4">
        <f t="shared" si="428"/>
        <v>13.586472071255015</v>
      </c>
      <c r="Y509" s="4">
        <f t="shared" si="429"/>
        <v>-1.4971270847724396</v>
      </c>
      <c r="Z509" t="str">
        <f t="shared" si="415"/>
        <v>-12,6506910745372+17,5655515106123i</v>
      </c>
      <c r="AA509" s="4">
        <f t="shared" si="430"/>
        <v>21.646907043163214</v>
      </c>
      <c r="AB509" s="4">
        <f t="shared" si="431"/>
        <v>2.1949503680166447</v>
      </c>
      <c r="AC509" s="47" t="str">
        <f t="shared" si="432"/>
        <v>-0,0152583063510812+0,0218114733040269i</v>
      </c>
      <c r="AD509" s="20">
        <f t="shared" si="433"/>
        <v>-31.496256481764988</v>
      </c>
      <c r="AE509" s="43">
        <f t="shared" si="434"/>
        <v>124.97487153697026</v>
      </c>
      <c r="AF509" t="str">
        <f t="shared" si="416"/>
        <v>77,9756878975879</v>
      </c>
      <c r="AG509" t="str">
        <f t="shared" si="417"/>
        <v>1+1946,73103655316i</v>
      </c>
      <c r="AH509">
        <f t="shared" si="435"/>
        <v>1946.7312933939652</v>
      </c>
      <c r="AI509">
        <f t="shared" si="436"/>
        <v>1.5702826451957095</v>
      </c>
      <c r="AJ509" t="str">
        <f t="shared" si="418"/>
        <v>1+2,29822414037527i</v>
      </c>
      <c r="AK509">
        <f t="shared" si="437"/>
        <v>2.5063587531324494</v>
      </c>
      <c r="AL509">
        <f t="shared" si="438"/>
        <v>1.1603864721834942</v>
      </c>
      <c r="AM509" t="str">
        <f t="shared" si="419"/>
        <v>1-5,72409123897552i</v>
      </c>
      <c r="AN509">
        <f t="shared" si="439"/>
        <v>5.8107848447620478</v>
      </c>
      <c r="AO509">
        <f t="shared" si="440"/>
        <v>-1.3978415469728283</v>
      </c>
      <c r="AP509" s="41" t="str">
        <f t="shared" si="441"/>
        <v>-0,136930723621034-0,567054128317508i</v>
      </c>
      <c r="AQ509">
        <f t="shared" si="442"/>
        <v>-4.6813753083167997</v>
      </c>
      <c r="AR509" s="43">
        <f t="shared" si="443"/>
        <v>-103.57574182174513</v>
      </c>
      <c r="AS509" t="str">
        <f t="shared" si="420"/>
        <v>-0,0000166666666666667</v>
      </c>
      <c r="AT509" t="str">
        <f t="shared" si="421"/>
        <v>0,0349687570869988i</v>
      </c>
      <c r="AU509">
        <f t="shared" si="444"/>
        <v>3.49687570869988E-2</v>
      </c>
      <c r="AV509">
        <f t="shared" si="445"/>
        <v>1.5707963267948966</v>
      </c>
      <c r="AW509" t="str">
        <f t="shared" si="422"/>
        <v>1+13,0875590918943i</v>
      </c>
      <c r="AX509">
        <f t="shared" si="446"/>
        <v>13.125707713636821</v>
      </c>
      <c r="AY509">
        <f t="shared" si="447"/>
        <v>1.4945360632585185</v>
      </c>
      <c r="AZ509" t="str">
        <f t="shared" si="423"/>
        <v>1+1906,60674685532i</v>
      </c>
      <c r="BA509">
        <f t="shared" si="448"/>
        <v>1906.6070091013053</v>
      </c>
      <c r="BB509">
        <f t="shared" si="449"/>
        <v>1.5702718348355809</v>
      </c>
      <c r="BC509" s="41" t="str">
        <f t="shared" si="450"/>
        <v>-0,00523832941325099+0,0690335616683501i</v>
      </c>
      <c r="BD509">
        <f t="shared" si="451"/>
        <v>-23.193859808311252</v>
      </c>
      <c r="BE509" s="43">
        <f t="shared" si="452"/>
        <v>94.339340069532525</v>
      </c>
      <c r="BF509" s="41" t="str">
        <f t="shared" si="453"/>
        <v>-0,00142579565245585-0,00116759091459676i</v>
      </c>
      <c r="BG509" s="20">
        <f t="shared" si="454"/>
        <v>-54.690116290076254</v>
      </c>
      <c r="BH509" s="43">
        <f t="shared" si="455"/>
        <v>-140.68578839349735</v>
      </c>
      <c r="BI509" s="41" t="str">
        <f t="shared" si="460"/>
        <v>0,039863054373621-0,00648239923411345i</v>
      </c>
      <c r="BJ509" s="20">
        <f t="shared" si="456"/>
        <v>-27.875235116628051</v>
      </c>
      <c r="BK509" s="43">
        <f t="shared" si="461"/>
        <v>-9.2364017522125899</v>
      </c>
      <c r="BL509">
        <f t="shared" si="457"/>
        <v>-54.690116290076254</v>
      </c>
      <c r="BM509" s="43">
        <f t="shared" si="458"/>
        <v>-140.68578839349735</v>
      </c>
    </row>
    <row r="510" spans="14:65" x14ac:dyDescent="0.25">
      <c r="N510" s="9">
        <v>92</v>
      </c>
      <c r="O510" s="34">
        <f t="shared" si="459"/>
        <v>831763.77110267128</v>
      </c>
      <c r="P510" s="33" t="str">
        <f t="shared" si="411"/>
        <v>32,2315671197498</v>
      </c>
      <c r="Q510" s="4" t="str">
        <f t="shared" si="412"/>
        <v>1+1949,16349431527i</v>
      </c>
      <c r="R510" s="4">
        <f t="shared" si="424"/>
        <v>1949.1637508355507</v>
      </c>
      <c r="S510" s="4">
        <f t="shared" si="425"/>
        <v>1.5702832862443323</v>
      </c>
      <c r="T510" s="4" t="str">
        <f t="shared" si="413"/>
        <v>1+2,35175665753647i</v>
      </c>
      <c r="U510" s="4">
        <f t="shared" si="426"/>
        <v>2.5555350469651379</v>
      </c>
      <c r="V510" s="4">
        <f t="shared" si="427"/>
        <v>1.1687443813137499</v>
      </c>
      <c r="W510" t="str">
        <f t="shared" si="414"/>
        <v>1-13,8652319945461i</v>
      </c>
      <c r="X510" s="4">
        <f t="shared" si="428"/>
        <v>13.901246644189321</v>
      </c>
      <c r="Y510" s="4">
        <f t="shared" si="429"/>
        <v>-1.4987981452824957</v>
      </c>
      <c r="Z510" t="str">
        <f t="shared" si="415"/>
        <v>-13,2940283247714+17,9747057663562i</v>
      </c>
      <c r="AA510" s="4">
        <f t="shared" si="430"/>
        <v>22.356682143978862</v>
      </c>
      <c r="AB510" s="4">
        <f t="shared" si="431"/>
        <v>2.2076058381723973</v>
      </c>
      <c r="AC510" s="47" t="str">
        <f t="shared" si="432"/>
        <v>-0,0149328904598286+0,0216204434082731i</v>
      </c>
      <c r="AD510" s="20">
        <f t="shared" si="433"/>
        <v>-31.608773328648972</v>
      </c>
      <c r="AE510" s="43">
        <f t="shared" si="434"/>
        <v>124.63221001473138</v>
      </c>
      <c r="AF510" t="str">
        <f t="shared" si="416"/>
        <v>77,9756878975879</v>
      </c>
      <c r="AG510" t="str">
        <f t="shared" si="417"/>
        <v>1+1992,0762275603i</v>
      </c>
      <c r="AH510">
        <f t="shared" si="435"/>
        <v>1992.0764785546955</v>
      </c>
      <c r="AI510">
        <f t="shared" si="436"/>
        <v>1.5702943380144636</v>
      </c>
      <c r="AJ510" t="str">
        <f t="shared" si="418"/>
        <v>1+2,35175665753647i</v>
      </c>
      <c r="AK510">
        <f t="shared" si="437"/>
        <v>2.5555350469651379</v>
      </c>
      <c r="AL510">
        <f t="shared" si="438"/>
        <v>1.1687443813137499</v>
      </c>
      <c r="AM510" t="str">
        <f t="shared" si="419"/>
        <v>1-5,8574224520193i</v>
      </c>
      <c r="AN510">
        <f t="shared" si="439"/>
        <v>5.9421711336362382</v>
      </c>
      <c r="AO510">
        <f t="shared" si="440"/>
        <v>-1.4017030195874571</v>
      </c>
      <c r="AP510" s="41" t="str">
        <f t="shared" si="441"/>
        <v>-0,136931651290457-0,578414527545966i</v>
      </c>
      <c r="AQ510">
        <f t="shared" si="442"/>
        <v>-4.5183959245773577</v>
      </c>
      <c r="AR510" s="43">
        <f t="shared" si="443"/>
        <v>-103.31878493571651</v>
      </c>
      <c r="AS510" t="str">
        <f t="shared" si="420"/>
        <v>-0,0000166666666666667</v>
      </c>
      <c r="AT510" t="str">
        <f t="shared" si="421"/>
        <v>0,0357832840758937i</v>
      </c>
      <c r="AU510">
        <f t="shared" si="444"/>
        <v>3.57832840758937E-2</v>
      </c>
      <c r="AV510">
        <f t="shared" si="445"/>
        <v>1.5707963267948966</v>
      </c>
      <c r="AW510" t="str">
        <f t="shared" si="422"/>
        <v>1+13,3924075047957i</v>
      </c>
      <c r="AX510">
        <f t="shared" si="446"/>
        <v>13.429690196520104</v>
      </c>
      <c r="AY510">
        <f t="shared" si="447"/>
        <v>1.4962654631664973</v>
      </c>
      <c r="AZ510" t="str">
        <f t="shared" si="423"/>
        <v>1+1951,01732309225i</v>
      </c>
      <c r="BA510">
        <f t="shared" si="448"/>
        <v>1951.017579368789</v>
      </c>
      <c r="BB510">
        <f t="shared" si="449"/>
        <v>1.570283773728046</v>
      </c>
      <c r="BC510" s="41" t="str">
        <f t="shared" si="450"/>
        <v>-0,00500387296133516+0,0674796726269541i</v>
      </c>
      <c r="BD510">
        <f t="shared" si="451"/>
        <v>-23.392725165760698</v>
      </c>
      <c r="BE510" s="43">
        <f t="shared" si="452"/>
        <v>94.240936801865331</v>
      </c>
      <c r="BF510" s="41" t="str">
        <f t="shared" si="453"/>
        <v>-0,00138421815643334-0,00111585251178613i</v>
      </c>
      <c r="BG510" s="20">
        <f t="shared" si="454"/>
        <v>-55.001498494409674</v>
      </c>
      <c r="BH510" s="43">
        <f t="shared" si="455"/>
        <v>-141.12685318340337</v>
      </c>
      <c r="BI510" s="41" t="str">
        <f t="shared" si="460"/>
        <v>0,0397164115489194-0,00634579018651757i</v>
      </c>
      <c r="BJ510" s="20">
        <f t="shared" si="456"/>
        <v>-27.911121090338057</v>
      </c>
      <c r="BK510" s="43">
        <f t="shared" si="461"/>
        <v>-9.0778481338511714</v>
      </c>
      <c r="BL510">
        <f t="shared" si="457"/>
        <v>-55.001498494409674</v>
      </c>
      <c r="BM510" s="43">
        <f t="shared" si="458"/>
        <v>-141.12685318340337</v>
      </c>
    </row>
    <row r="511" spans="14:65" x14ac:dyDescent="0.25">
      <c r="N511" s="9">
        <v>93</v>
      </c>
      <c r="O511" s="34">
        <f t="shared" si="459"/>
        <v>851138.03820237669</v>
      </c>
      <c r="P511" s="33" t="str">
        <f t="shared" si="411"/>
        <v>32,2315671197498</v>
      </c>
      <c r="Q511" s="4" t="str">
        <f t="shared" si="412"/>
        <v>1+1994,56534454228i</v>
      </c>
      <c r="R511" s="4">
        <f t="shared" si="424"/>
        <v>1994.565595223447</v>
      </c>
      <c r="S511" s="4">
        <f t="shared" si="425"/>
        <v>1.5702949644710458</v>
      </c>
      <c r="T511" s="4" t="str">
        <f t="shared" si="413"/>
        <v>1+2,40653610720668i</v>
      </c>
      <c r="U511" s="4">
        <f t="shared" si="426"/>
        <v>2.6060345422287639</v>
      </c>
      <c r="V511" s="4">
        <f t="shared" si="427"/>
        <v>1.1769698480990529</v>
      </c>
      <c r="W511" t="str">
        <f t="shared" si="414"/>
        <v>1-14,1881947363659i</v>
      </c>
      <c r="X511" s="4">
        <f t="shared" si="428"/>
        <v>14.223391644647947</v>
      </c>
      <c r="Y511" s="4">
        <f t="shared" si="429"/>
        <v>-1.5004315571213103</v>
      </c>
      <c r="Z511" t="str">
        <f t="shared" si="415"/>
        <v>-13,9676851255163+18,3933904490207i</v>
      </c>
      <c r="AA511" s="4">
        <f t="shared" si="430"/>
        <v>23.095736402541817</v>
      </c>
      <c r="AB511" s="4">
        <f t="shared" si="431"/>
        <v>2.2202775287010432</v>
      </c>
      <c r="AC511" s="47" t="str">
        <f t="shared" si="432"/>
        <v>-0,0146087117494297+0,0214290623056729i</v>
      </c>
      <c r="AD511" s="20">
        <f t="shared" si="433"/>
        <v>-31.722307590441989</v>
      </c>
      <c r="AE511" s="43">
        <f t="shared" si="434"/>
        <v>124.28320344179316</v>
      </c>
      <c r="AF511" t="str">
        <f t="shared" si="416"/>
        <v>77,9756878975879</v>
      </c>
      <c r="AG511" t="str">
        <f t="shared" si="417"/>
        <v>1+2038,47764375153i</v>
      </c>
      <c r="AH511">
        <f t="shared" si="435"/>
        <v>2038.4778890325963</v>
      </c>
      <c r="AI511">
        <f t="shared" si="436"/>
        <v>1.5703057646723009</v>
      </c>
      <c r="AJ511" t="str">
        <f t="shared" si="418"/>
        <v>1+2,40653610720668i</v>
      </c>
      <c r="AK511">
        <f t="shared" si="437"/>
        <v>2.6060345422287639</v>
      </c>
      <c r="AL511">
        <f t="shared" si="438"/>
        <v>1.1769698480990529</v>
      </c>
      <c r="AM511" t="str">
        <f t="shared" si="419"/>
        <v>1-5,9938593479793i</v>
      </c>
      <c r="AN511">
        <f t="shared" si="439"/>
        <v>6.0767055123116531</v>
      </c>
      <c r="AO511">
        <f t="shared" si="440"/>
        <v>-1.4054815203855051</v>
      </c>
      <c r="AP511" s="41" t="str">
        <f t="shared" si="441"/>
        <v>-0,1369325372079-0,590081609771231i</v>
      </c>
      <c r="AQ511">
        <f t="shared" si="442"/>
        <v>-4.3539686456407569</v>
      </c>
      <c r="AR511" s="43">
        <f t="shared" si="443"/>
        <v>-103.06464725227656</v>
      </c>
      <c r="AS511" t="str">
        <f t="shared" si="420"/>
        <v>-0,0000166666666666667</v>
      </c>
      <c r="AT511" t="str">
        <f t="shared" si="421"/>
        <v>0,0366167838356535i</v>
      </c>
      <c r="AU511">
        <f t="shared" si="444"/>
        <v>3.6616783835653498E-2</v>
      </c>
      <c r="AV511">
        <f t="shared" si="445"/>
        <v>1.5707963267948966</v>
      </c>
      <c r="AW511" t="str">
        <f t="shared" si="422"/>
        <v>1+13,7043567494256i</v>
      </c>
      <c r="AX511">
        <f t="shared" si="446"/>
        <v>13.740793059919319</v>
      </c>
      <c r="AY511">
        <f t="shared" si="447"/>
        <v>1.4979559288222744</v>
      </c>
      <c r="AZ511" t="str">
        <f t="shared" si="423"/>
        <v>1+1996,46235453866i</v>
      </c>
      <c r="BA511">
        <f t="shared" si="448"/>
        <v>1996.4626049816336</v>
      </c>
      <c r="BB511">
        <f t="shared" si="449"/>
        <v>1.570295440858281</v>
      </c>
      <c r="BC511" s="41" t="str">
        <f t="shared" si="450"/>
        <v>-0,00477985437701499+0,0659599942720835i</v>
      </c>
      <c r="BD511">
        <f t="shared" si="451"/>
        <v>-23.591641313715353</v>
      </c>
      <c r="BE511" s="43">
        <f t="shared" si="452"/>
        <v>94.144748731698982</v>
      </c>
      <c r="BF511" s="41" t="str">
        <f t="shared" si="453"/>
        <v>-0,00134363331214024-0,001066018340572i</v>
      </c>
      <c r="BG511" s="20">
        <f t="shared" si="454"/>
        <v>-55.313948904157357</v>
      </c>
      <c r="BH511" s="43">
        <f t="shared" si="455"/>
        <v>-141.57204782650774</v>
      </c>
      <c r="BI511" s="41" t="str">
        <f t="shared" si="460"/>
        <v>0,0395762971879012-0,00621156520463387i</v>
      </c>
      <c r="BJ511" s="20">
        <f t="shared" si="456"/>
        <v>-27.945609959356101</v>
      </c>
      <c r="BK511" s="43">
        <f t="shared" si="461"/>
        <v>-8.9198985205775632</v>
      </c>
      <c r="BL511">
        <f t="shared" si="457"/>
        <v>-55.313948904157357</v>
      </c>
      <c r="BM511" s="43">
        <f t="shared" si="458"/>
        <v>-141.57204782650774</v>
      </c>
    </row>
    <row r="512" spans="14:65" x14ac:dyDescent="0.25">
      <c r="N512" s="9">
        <v>94</v>
      </c>
      <c r="O512" s="34">
        <f t="shared" si="459"/>
        <v>870963.58995608077</v>
      </c>
      <c r="P512" s="33" t="str">
        <f t="shared" si="411"/>
        <v>32,2315671197498</v>
      </c>
      <c r="Q512" s="4" t="str">
        <f t="shared" si="412"/>
        <v>1+2041,02473971617i</v>
      </c>
      <c r="R512" s="4">
        <f t="shared" si="424"/>
        <v>2041.0249846911377</v>
      </c>
      <c r="S512" s="4">
        <f t="shared" si="425"/>
        <v>1.5703063768689971</v>
      </c>
      <c r="T512" s="4" t="str">
        <f t="shared" si="413"/>
        <v>1+2,4625915341752i</v>
      </c>
      <c r="U512" s="4">
        <f t="shared" si="426"/>
        <v>2.6578858260262734</v>
      </c>
      <c r="V512" s="4">
        <f t="shared" si="427"/>
        <v>1.1850627805709011</v>
      </c>
      <c r="W512" t="str">
        <f t="shared" si="414"/>
        <v>1-14,5186802468379i</v>
      </c>
      <c r="X512" s="4">
        <f t="shared" si="428"/>
        <v>14.553077891288872</v>
      </c>
      <c r="Y512" s="4">
        <f t="shared" si="429"/>
        <v>-1.502028151461908</v>
      </c>
      <c r="Z512" t="str">
        <f t="shared" si="415"/>
        <v>-14,673090393165+18,8218275507666i</v>
      </c>
      <c r="AA512" s="4">
        <f t="shared" si="430"/>
        <v>23.865472424336957</v>
      </c>
      <c r="AB512" s="4">
        <f t="shared" si="431"/>
        <v>2.2329604493290143</v>
      </c>
      <c r="AC512" s="47" t="str">
        <f t="shared" si="432"/>
        <v>-0,0142858681246647+0,0212371207946499i</v>
      </c>
      <c r="AD512" s="20">
        <f t="shared" si="433"/>
        <v>-31.836915203639787</v>
      </c>
      <c r="AE512" s="43">
        <f t="shared" si="434"/>
        <v>123.92808449288476</v>
      </c>
      <c r="AF512" t="str">
        <f t="shared" si="416"/>
        <v>77,9756878975879</v>
      </c>
      <c r="AG512" t="str">
        <f t="shared" si="417"/>
        <v>1+2085,95988777193i</v>
      </c>
      <c r="AH512">
        <f t="shared" si="435"/>
        <v>2085.9601274697184</v>
      </c>
      <c r="AI512">
        <f t="shared" si="436"/>
        <v>1.570316931227774</v>
      </c>
      <c r="AJ512" t="str">
        <f t="shared" si="418"/>
        <v>1+2,4625915341752i</v>
      </c>
      <c r="AK512">
        <f t="shared" si="437"/>
        <v>2.6578858260262734</v>
      </c>
      <c r="AL512">
        <f t="shared" si="438"/>
        <v>1.1850627805709011</v>
      </c>
      <c r="AM512" t="str">
        <f t="shared" si="419"/>
        <v>1-6,1334742675037i</v>
      </c>
      <c r="AN512">
        <f t="shared" si="439"/>
        <v>6.2144594769078711</v>
      </c>
      <c r="AO512">
        <f t="shared" si="440"/>
        <v>-1.4091786209936958</v>
      </c>
      <c r="AP512" s="41" t="str">
        <f t="shared" si="441"/>
        <v>-0,136933383252507-0,602061561037513i</v>
      </c>
      <c r="AQ512">
        <f t="shared" si="442"/>
        <v>-4.1881421280789466</v>
      </c>
      <c r="AR512" s="43">
        <f t="shared" si="443"/>
        <v>-102.81342443554017</v>
      </c>
      <c r="AS512" t="str">
        <f t="shared" si="420"/>
        <v>-0,0000166666666666667</v>
      </c>
      <c r="AT512" t="str">
        <f t="shared" si="421"/>
        <v>0,0374696982988835i</v>
      </c>
      <c r="AU512">
        <f t="shared" si="444"/>
        <v>3.7469698298883497E-2</v>
      </c>
      <c r="AV512">
        <f t="shared" si="445"/>
        <v>1.5707963267948966</v>
      </c>
      <c r="AW512" t="str">
        <f t="shared" si="422"/>
        <v>1+14,0235722254026i</v>
      </c>
      <c r="AX512">
        <f t="shared" si="446"/>
        <v>14.059181269230551</v>
      </c>
      <c r="AY512">
        <f t="shared" si="447"/>
        <v>1.4996083178650661</v>
      </c>
      <c r="AZ512" t="str">
        <f t="shared" si="423"/>
        <v>1+2042,96593675174i</v>
      </c>
      <c r="BA512">
        <f t="shared" si="448"/>
        <v>2042.9661814939361</v>
      </c>
      <c r="BB512">
        <f t="shared" si="449"/>
        <v>1.5703068424123401</v>
      </c>
      <c r="BC512" s="41" t="str">
        <f t="shared" si="450"/>
        <v>-0,00456581386758041+0,0644738244059046i</v>
      </c>
      <c r="BD512">
        <f t="shared" si="451"/>
        <v>-23.790605990457227</v>
      </c>
      <c r="BE512" s="43">
        <f t="shared" si="452"/>
        <v>94.05072707436085</v>
      </c>
      <c r="BF512" s="41" t="str">
        <f t="shared" si="453"/>
        <v>-0,00130401178220722-0,00101802929358723i</v>
      </c>
      <c r="BG512" s="20">
        <f t="shared" si="454"/>
        <v>-55.627521194097042</v>
      </c>
      <c r="BH512" s="43">
        <f t="shared" si="455"/>
        <v>-142.02118843275443</v>
      </c>
      <c r="BI512" s="41" t="str">
        <f t="shared" si="460"/>
        <v>0,0394424237080664-0,00607971788260639i</v>
      </c>
      <c r="BJ512" s="20">
        <f t="shared" si="456"/>
        <v>-27.978748118536181</v>
      </c>
      <c r="BK512" s="43">
        <f t="shared" si="461"/>
        <v>-8.7626973611793364</v>
      </c>
      <c r="BL512">
        <f t="shared" si="457"/>
        <v>-55.627521194097042</v>
      </c>
      <c r="BM512" s="43">
        <f t="shared" si="458"/>
        <v>-142.02118843275443</v>
      </c>
    </row>
    <row r="513" spans="14:65" x14ac:dyDescent="0.25">
      <c r="N513" s="9">
        <v>95</v>
      </c>
      <c r="O513" s="34">
        <f t="shared" si="459"/>
        <v>891250.93813374708</v>
      </c>
      <c r="P513" s="33" t="str">
        <f t="shared" si="411"/>
        <v>32,2315671197498</v>
      </c>
      <c r="Q513" s="4" t="str">
        <f t="shared" si="412"/>
        <v>1+2088,56631322321i</v>
      </c>
      <c r="R513" s="4">
        <f t="shared" si="424"/>
        <v>2088.5665526218672</v>
      </c>
      <c r="S513" s="4">
        <f t="shared" si="425"/>
        <v>1.5703175294891787</v>
      </c>
      <c r="T513" s="4" t="str">
        <f t="shared" si="413"/>
        <v>1+2,51995265977139i</v>
      </c>
      <c r="U513" s="4">
        <f t="shared" si="426"/>
        <v>2.7111181102063595</v>
      </c>
      <c r="V513" s="4">
        <f t="shared" si="427"/>
        <v>1.1930232282536173</v>
      </c>
      <c r="W513" t="str">
        <f t="shared" si="414"/>
        <v>1-14,8568637537542i</v>
      </c>
      <c r="X513" s="4">
        <f t="shared" si="428"/>
        <v>14.890480200370146</v>
      </c>
      <c r="Y513" s="4">
        <f t="shared" si="429"/>
        <v>-1.5035887422622505</v>
      </c>
      <c r="Z513" t="str">
        <f t="shared" si="415"/>
        <v>-15,4117403868654+19,2602442346164i</v>
      </c>
      <c r="AA513" s="4">
        <f t="shared" si="430"/>
        <v>24.667362034259202</v>
      </c>
      <c r="AB513" s="4">
        <f t="shared" si="431"/>
        <v>2.2456494893395802</v>
      </c>
      <c r="AC513" s="47" t="str">
        <f t="shared" si="432"/>
        <v>-0,0139644714694985+0,0210444242144605i</v>
      </c>
      <c r="AD513" s="20">
        <f t="shared" si="433"/>
        <v>-31.952649266113738</v>
      </c>
      <c r="AE513" s="43">
        <f t="shared" si="434"/>
        <v>123.56710184498765</v>
      </c>
      <c r="AF513" t="str">
        <f t="shared" si="416"/>
        <v>77,9756878975879</v>
      </c>
      <c r="AG513" t="str">
        <f t="shared" si="417"/>
        <v>1+2134,54813533576i</v>
      </c>
      <c r="AH513">
        <f t="shared" si="435"/>
        <v>2134.5483695773605</v>
      </c>
      <c r="AI513">
        <f t="shared" si="436"/>
        <v>1.570327843601528</v>
      </c>
      <c r="AJ513" t="str">
        <f t="shared" si="418"/>
        <v>1+2,51995265977139i</v>
      </c>
      <c r="AK513">
        <f t="shared" si="437"/>
        <v>2.7111181102063595</v>
      </c>
      <c r="AL513">
        <f t="shared" si="438"/>
        <v>1.1930232282536173</v>
      </c>
      <c r="AM513" t="str">
        <f t="shared" si="419"/>
        <v>1-6,27634123627088i</v>
      </c>
      <c r="AN513">
        <f t="shared" si="439"/>
        <v>6.3555062201302475</v>
      </c>
      <c r="AO513">
        <f t="shared" si="440"/>
        <v>-1.4127958771869851</v>
      </c>
      <c r="AP513" s="41" t="str">
        <f t="shared" si="441"/>
        <v>-0,136934191218853-0,61436073327617i</v>
      </c>
      <c r="AQ513">
        <f t="shared" si="442"/>
        <v>-4.0209639910253845</v>
      </c>
      <c r="AR513" s="43">
        <f t="shared" si="443"/>
        <v>-102.56520312653943</v>
      </c>
      <c r="AS513" t="str">
        <f t="shared" si="420"/>
        <v>-0,0000166666666666667</v>
      </c>
      <c r="AT513" t="str">
        <f t="shared" si="421"/>
        <v>0,0383424796921216i</v>
      </c>
      <c r="AU513">
        <f t="shared" si="444"/>
        <v>3.8342479692121602E-2</v>
      </c>
      <c r="AV513">
        <f t="shared" si="445"/>
        <v>1.5707963267948966</v>
      </c>
      <c r="AW513" t="str">
        <f t="shared" si="422"/>
        <v>1+14,3502231849976i</v>
      </c>
      <c r="AX513">
        <f t="shared" si="446"/>
        <v>14.385023651674775</v>
      </c>
      <c r="AY513">
        <f t="shared" si="447"/>
        <v>1.5012234702998473</v>
      </c>
      <c r="AZ513" t="str">
        <f t="shared" si="423"/>
        <v>1+2090,55272654635i</v>
      </c>
      <c r="BA513">
        <f t="shared" si="448"/>
        <v>2090.5529657175343</v>
      </c>
      <c r="BB513">
        <f t="shared" si="449"/>
        <v>1.5703179844354664</v>
      </c>
      <c r="BC513" s="41" t="str">
        <f t="shared" si="450"/>
        <v>-0,00436131146552859+0,0630204718036471i</v>
      </c>
      <c r="BD513">
        <f t="shared" si="451"/>
        <v>-23.989617033946303</v>
      </c>
      <c r="BE513" s="43">
        <f t="shared" si="452"/>
        <v>93.958824047477975</v>
      </c>
      <c r="BF513" s="41" t="str">
        <f t="shared" si="453"/>
        <v>-0,00126532613330143-0,000971828869108339i</v>
      </c>
      <c r="BG513" s="20">
        <f t="shared" si="454"/>
        <v>-55.94226630006002</v>
      </c>
      <c r="BH513" s="43">
        <f t="shared" si="455"/>
        <v>-142.47407410753448</v>
      </c>
      <c r="BI513" s="41" t="str">
        <f t="shared" si="460"/>
        <v>0,0393145159268845-0,00595023882665503i</v>
      </c>
      <c r="BJ513" s="20">
        <f t="shared" si="456"/>
        <v>-28.010581024971689</v>
      </c>
      <c r="BK513" s="43">
        <f t="shared" si="461"/>
        <v>-8.6063790790614565</v>
      </c>
      <c r="BL513">
        <f t="shared" si="457"/>
        <v>-55.94226630006002</v>
      </c>
      <c r="BM513" s="43">
        <f t="shared" si="458"/>
        <v>-142.47407410753448</v>
      </c>
    </row>
    <row r="514" spans="14:65" x14ac:dyDescent="0.25">
      <c r="N514" s="9">
        <v>96</v>
      </c>
      <c r="O514" s="34">
        <f t="shared" si="459"/>
        <v>912010.83935591124</v>
      </c>
      <c r="P514" s="33" t="str">
        <f t="shared" si="411"/>
        <v>32,2315671197498</v>
      </c>
      <c r="Q514" s="4" t="str">
        <f t="shared" si="412"/>
        <v>1+2137,21527223496i</v>
      </c>
      <c r="R514" s="4">
        <f t="shared" si="424"/>
        <v>2137.2155061842395</v>
      </c>
      <c r="S514" s="4">
        <f t="shared" si="425"/>
        <v>1.5703284282448464</v>
      </c>
      <c r="T514" s="4" t="str">
        <f t="shared" si="413"/>
        <v>1+2,57864989762331i</v>
      </c>
      <c r="U514" s="4">
        <f t="shared" si="426"/>
        <v>2.7657612504539699</v>
      </c>
      <c r="V514" s="4">
        <f t="shared" si="427"/>
        <v>1.2008513752953685</v>
      </c>
      <c r="W514" t="str">
        <f t="shared" si="414"/>
        <v>1-15,2029245664866i</v>
      </c>
      <c r="X514" s="4">
        <f t="shared" si="428"/>
        <v>15.235777478497177</v>
      </c>
      <c r="Y514" s="4">
        <f t="shared" si="429"/>
        <v>-1.5051141265452916</v>
      </c>
      <c r="Z514" t="str">
        <f t="shared" si="415"/>
        <v>-16,1852018822866+19,7088729548987i</v>
      </c>
      <c r="AA514" s="4">
        <f t="shared" si="430"/>
        <v>25.502949498493521</v>
      </c>
      <c r="AB514" s="4">
        <f t="shared" si="431"/>
        <v>2.2583394319605983</v>
      </c>
      <c r="AC514" s="47" t="str">
        <f t="shared" si="432"/>
        <v>-0,0136446464047153+0,0208507931099551i</v>
      </c>
      <c r="AD514" s="20">
        <f t="shared" si="433"/>
        <v>-32.069559938165398</v>
      </c>
      <c r="AE514" s="43">
        <f t="shared" si="434"/>
        <v>123.2005189431849</v>
      </c>
      <c r="AF514" t="str">
        <f t="shared" si="416"/>
        <v>77,9756878975879</v>
      </c>
      <c r="AG514" t="str">
        <f t="shared" si="417"/>
        <v>1+2184,26814857504i</v>
      </c>
      <c r="AH514">
        <f t="shared" si="435"/>
        <v>2184.2683774846519</v>
      </c>
      <c r="AI514">
        <f t="shared" si="436"/>
        <v>1.5703385075794372</v>
      </c>
      <c r="AJ514" t="str">
        <f t="shared" si="418"/>
        <v>1+2,57864989762331i</v>
      </c>
      <c r="AK514">
        <f t="shared" si="437"/>
        <v>2.7657612504539699</v>
      </c>
      <c r="AL514">
        <f t="shared" si="438"/>
        <v>1.2008513752953685</v>
      </c>
      <c r="AM514" t="str">
        <f t="shared" si="419"/>
        <v>1-6,42253600423871i</v>
      </c>
      <c r="AN514">
        <f t="shared" si="439"/>
        <v>6.4999206707268762</v>
      </c>
      <c r="AO514">
        <f t="shared" si="440"/>
        <v>-1.416334828048613</v>
      </c>
      <c r="AP514" s="41" t="str">
        <f t="shared" si="441"/>
        <v>-0,136934962820737-0,626985647673547i</v>
      </c>
      <c r="AQ514">
        <f t="shared" si="442"/>
        <v>-3.8524807931831391</v>
      </c>
      <c r="AR514" s="43">
        <f t="shared" si="443"/>
        <v>-102.32006128884177</v>
      </c>
      <c r="AS514" t="str">
        <f t="shared" si="420"/>
        <v>-0,0000166666666666667</v>
      </c>
      <c r="AT514" t="str">
        <f t="shared" si="421"/>
        <v>0,0392355907756152i</v>
      </c>
      <c r="AU514">
        <f t="shared" si="444"/>
        <v>3.9235590775615198E-2</v>
      </c>
      <c r="AV514">
        <f t="shared" si="445"/>
        <v>1.5707963267948966</v>
      </c>
      <c r="AW514" t="str">
        <f t="shared" si="422"/>
        <v>1+14,6844828228728i</v>
      </c>
      <c r="AX514">
        <f t="shared" si="446"/>
        <v>14.718492985874823</v>
      </c>
      <c r="AY514">
        <f t="shared" si="447"/>
        <v>1.5028022087750816</v>
      </c>
      <c r="AZ514" t="str">
        <f t="shared" si="423"/>
        <v>1+2139,2479550683i</v>
      </c>
      <c r="BA514">
        <f t="shared" si="448"/>
        <v>2139.2481887952845</v>
      </c>
      <c r="BB514">
        <f t="shared" si="449"/>
        <v>1.5703288728352969</v>
      </c>
      <c r="BC514" s="41" t="str">
        <f t="shared" si="450"/>
        <v>-0,00416592621145174+0,0615992562878218i</v>
      </c>
      <c r="BD514">
        <f t="shared" si="451"/>
        <v>-24.188672377518682</v>
      </c>
      <c r="BE514" s="43">
        <f t="shared" si="452"/>
        <v>93.868992855248067</v>
      </c>
      <c r="BF514" s="41" t="str">
        <f t="shared" si="453"/>
        <v>-0,00122755075848108-0,000927362936387083i</v>
      </c>
      <c r="BG514" s="20">
        <f t="shared" si="454"/>
        <v>-56.258232315684076</v>
      </c>
      <c r="BH514" s="43">
        <f t="shared" si="455"/>
        <v>-142.93048820156707</v>
      </c>
      <c r="BI514" s="41" t="str">
        <f t="shared" si="460"/>
        <v>0,0391923105507078-0,00582311592571065i</v>
      </c>
      <c r="BJ514" s="20">
        <f t="shared" si="456"/>
        <v>-28.041153170701833</v>
      </c>
      <c r="BK514" s="43">
        <f t="shared" si="461"/>
        <v>-8.4510684335937167</v>
      </c>
      <c r="BL514">
        <f t="shared" si="457"/>
        <v>-56.258232315684076</v>
      </c>
      <c r="BM514" s="43">
        <f t="shared" si="458"/>
        <v>-142.93048820156707</v>
      </c>
    </row>
    <row r="515" spans="14:65" x14ac:dyDescent="0.25">
      <c r="N515" s="9">
        <v>97</v>
      </c>
      <c r="O515" s="34">
        <f t="shared" si="459"/>
        <v>933254.30079699249</v>
      </c>
      <c r="P515" s="33" t="str">
        <f t="shared" si="411"/>
        <v>32,2315671197498</v>
      </c>
      <c r="Q515" s="4" t="str">
        <f t="shared" si="412"/>
        <v>1+2186,99741107344i</v>
      </c>
      <c r="R515" s="4">
        <f t="shared" si="424"/>
        <v>2186.9976396973843</v>
      </c>
      <c r="S515" s="4">
        <f t="shared" si="425"/>
        <v>1.5703390789146545</v>
      </c>
      <c r="T515" s="4" t="str">
        <f t="shared" si="413"/>
        <v>1+2,63871436978342i</v>
      </c>
      <c r="U515" s="4">
        <f t="shared" si="426"/>
        <v>2.8218457656827227</v>
      </c>
      <c r="V515" s="4">
        <f t="shared" si="427"/>
        <v>1.2085475335914651</v>
      </c>
      <c r="W515" t="str">
        <f t="shared" si="414"/>
        <v>1-15,5570461710587i</v>
      </c>
      <c r="X515" s="4">
        <f t="shared" si="428"/>
        <v>15.589152817534767</v>
      </c>
      <c r="Y515" s="4">
        <f t="shared" si="429"/>
        <v>-1.5066050846799079</v>
      </c>
      <c r="Z515" t="str">
        <f t="shared" si="415"/>
        <v>-16,9951154949604+20,1679515804995i</v>
      </c>
      <c r="AA515" s="4">
        <f t="shared" si="430"/>
        <v>26.373854887756085</v>
      </c>
      <c r="AB515" s="4">
        <f t="shared" si="431"/>
        <v>2.271024969323078</v>
      </c>
      <c r="AC515" s="47" t="str">
        <f t="shared" si="432"/>
        <v>-0,0133265290000573+0,0206560638072254i</v>
      </c>
      <c r="AD515" s="20">
        <f t="shared" si="433"/>
        <v>-32.18769435671463</v>
      </c>
      <c r="AE515" s="43">
        <f t="shared" si="434"/>
        <v>122.82861273331683</v>
      </c>
      <c r="AF515" t="str">
        <f t="shared" si="416"/>
        <v>77,9756878975879</v>
      </c>
      <c r="AG515" t="str">
        <f t="shared" si="417"/>
        <v>1+2235,14628969889i</v>
      </c>
      <c r="AH515">
        <f t="shared" si="435"/>
        <v>2235.1465133978836</v>
      </c>
      <c r="AI515">
        <f t="shared" si="436"/>
        <v>1.570348928815674</v>
      </c>
      <c r="AJ515" t="str">
        <f t="shared" si="418"/>
        <v>1+2,63871436978342i</v>
      </c>
      <c r="AK515">
        <f t="shared" si="437"/>
        <v>2.8218457656827227</v>
      </c>
      <c r="AL515">
        <f t="shared" si="438"/>
        <v>1.2085475335914651</v>
      </c>
      <c r="AM515" t="str">
        <f t="shared" si="419"/>
        <v>1-6,57213608580831i</v>
      </c>
      <c r="AN515">
        <f t="shared" si="439"/>
        <v>6.6477795338281025</v>
      </c>
      <c r="AO515">
        <f t="shared" si="440"/>
        <v>-1.419796995216219</v>
      </c>
      <c r="AP515" s="41" t="str">
        <f t="shared" si="441"/>
        <v>-0,136935699694831-0,639942998128659i</v>
      </c>
      <c r="AQ515">
        <f t="shared" si="442"/>
        <v>-3.6827380138915555</v>
      </c>
      <c r="AR515" s="43">
        <f t="shared" si="443"/>
        <v>-102.0780685595371</v>
      </c>
      <c r="AS515" t="str">
        <f t="shared" si="420"/>
        <v>-0,0000166666666666667</v>
      </c>
      <c r="AT515" t="str">
        <f t="shared" si="421"/>
        <v>0,0401495050886824i</v>
      </c>
      <c r="AU515">
        <f t="shared" si="444"/>
        <v>4.0149505088682397E-2</v>
      </c>
      <c r="AV515">
        <f t="shared" si="445"/>
        <v>1.5707963267948966</v>
      </c>
      <c r="AW515" t="str">
        <f t="shared" si="422"/>
        <v>1+15,0265283679129i</v>
      </c>
      <c r="AX515">
        <f t="shared" si="446"/>
        <v>15.059766093525196</v>
      </c>
      <c r="AY515">
        <f t="shared" si="447"/>
        <v>1.5043453388621408</v>
      </c>
      <c r="AZ515" t="str">
        <f t="shared" si="423"/>
        <v>1+2189,07744117233i</v>
      </c>
      <c r="BA515">
        <f t="shared" si="448"/>
        <v>2189.0776695790391</v>
      </c>
      <c r="BB515">
        <f t="shared" si="449"/>
        <v>1.5703395133849951</v>
      </c>
      <c r="BC515" s="41" t="str">
        <f t="shared" si="450"/>
        <v>-0,00397925536725014+0,0602095087802458i</v>
      </c>
      <c r="BD515">
        <f t="shared" si="451"/>
        <v>-24.387770045762078</v>
      </c>
      <c r="BE515" s="43">
        <f t="shared" si="452"/>
        <v>93.781187672609335</v>
      </c>
      <c r="BF515" s="41" t="str">
        <f t="shared" si="453"/>
        <v>-0,00119066179311616-0,000884579517610313i</v>
      </c>
      <c r="BG515" s="20">
        <f t="shared" si="454"/>
        <v>-56.575464402476719</v>
      </c>
      <c r="BH515" s="43">
        <f t="shared" si="455"/>
        <v>-143.39019959407375</v>
      </c>
      <c r="BI515" s="41" t="str">
        <f t="shared" si="460"/>
        <v>0,0390755556826631-0,00569833460306742i</v>
      </c>
      <c r="BJ515" s="20">
        <f t="shared" si="456"/>
        <v>-28.070508059653637</v>
      </c>
      <c r="BK515" s="43">
        <f t="shared" si="461"/>
        <v>-8.2968808869277826</v>
      </c>
      <c r="BL515">
        <f t="shared" si="457"/>
        <v>-56.575464402476719</v>
      </c>
      <c r="BM515" s="43">
        <f t="shared" si="458"/>
        <v>-143.39019959407375</v>
      </c>
    </row>
    <row r="516" spans="14:65" x14ac:dyDescent="0.25">
      <c r="N516" s="9">
        <v>98</v>
      </c>
      <c r="O516" s="34">
        <f t="shared" si="459"/>
        <v>954992.58602143743</v>
      </c>
      <c r="P516" s="33" t="str">
        <f t="shared" si="411"/>
        <v>32,2315671197498</v>
      </c>
      <c r="Q516" s="4" t="str">
        <f t="shared" si="412"/>
        <v>1+2237,9391248876i</v>
      </c>
      <c r="R516" s="4">
        <f t="shared" si="424"/>
        <v>2237.9393483074286</v>
      </c>
      <c r="S516" s="4">
        <f t="shared" si="425"/>
        <v>1.5703494871457193</v>
      </c>
      <c r="T516" s="4" t="str">
        <f t="shared" si="413"/>
        <v>1+2,7001779232299i</v>
      </c>
      <c r="U516" s="4">
        <f t="shared" si="426"/>
        <v>2.8794028577290356</v>
      </c>
      <c r="V516" s="4">
        <f t="shared" si="427"/>
        <v>1.216112135932339</v>
      </c>
      <c r="W516" t="str">
        <f t="shared" si="414"/>
        <v>1-15,9194163274325i</v>
      </c>
      <c r="X516" s="4">
        <f t="shared" si="428"/>
        <v>15.950793591734691</v>
      </c>
      <c r="Y516" s="4">
        <f t="shared" si="429"/>
        <v>-1.5080623806622233</v>
      </c>
      <c r="Z516" t="str">
        <f t="shared" si="415"/>
        <v>-17,8431991602461+20,6377235209827i</v>
      </c>
      <c r="AA516" s="4">
        <f t="shared" si="430"/>
        <v>27.281777588726317</v>
      </c>
      <c r="AB516" s="4">
        <f t="shared" si="431"/>
        <v>2.2837007179034714</v>
      </c>
      <c r="AC516" s="47" t="str">
        <f t="shared" si="432"/>
        <v>-0,0130102654487688+0,0204600888945941i</v>
      </c>
      <c r="AD516" s="20">
        <f t="shared" si="433"/>
        <v>-32.307096562917515</v>
      </c>
      <c r="AE516" s="43">
        <f t="shared" si="434"/>
        <v>122.45167236831796</v>
      </c>
      <c r="AF516" t="str">
        <f t="shared" si="416"/>
        <v>77,9756878975879</v>
      </c>
      <c r="AG516" t="str">
        <f t="shared" si="417"/>
        <v>1+2287,20953497121i</v>
      </c>
      <c r="AH516">
        <f t="shared" si="435"/>
        <v>2287.2097535781927</v>
      </c>
      <c r="AI516">
        <f t="shared" si="436"/>
        <v>1.5703591128357068</v>
      </c>
      <c r="AJ516" t="str">
        <f t="shared" si="418"/>
        <v>1+2,7001779232299i</v>
      </c>
      <c r="AK516">
        <f t="shared" si="437"/>
        <v>2.8794028577290356</v>
      </c>
      <c r="AL516">
        <f t="shared" si="438"/>
        <v>1.216112135932339</v>
      </c>
      <c r="AM516" t="str">
        <f t="shared" si="419"/>
        <v>1-6,72522080092311i</v>
      </c>
      <c r="AN516">
        <f t="shared" si="439"/>
        <v>6.7991613321915576</v>
      </c>
      <c r="AO516">
        <f t="shared" si="440"/>
        <v>-1.4231838822088991</v>
      </c>
      <c r="AP516" s="41" t="str">
        <f t="shared" si="441"/>
        <v>-0,13693640340414-0,653239654802336i</v>
      </c>
      <c r="AQ516">
        <f t="shared" si="442"/>
        <v>-3.5117800380742419</v>
      </c>
      <c r="AR516" s="43">
        <f t="shared" si="443"/>
        <v>-101.83928660344495</v>
      </c>
      <c r="AS516" t="str">
        <f t="shared" si="420"/>
        <v>-0,0000166666666666667</v>
      </c>
      <c r="AT516" t="str">
        <f t="shared" si="421"/>
        <v>0,0410847072007892i</v>
      </c>
      <c r="AU516">
        <f t="shared" si="444"/>
        <v>4.1084707200789203E-2</v>
      </c>
      <c r="AV516">
        <f t="shared" si="445"/>
        <v>1.5707963267948966</v>
      </c>
      <c r="AW516" t="str">
        <f t="shared" si="422"/>
        <v>1+15,3765411771932i</v>
      </c>
      <c r="AX516">
        <f t="shared" si="446"/>
        <v>15.409023933199601</v>
      </c>
      <c r="AY516">
        <f t="shared" si="447"/>
        <v>1.5058536493358499</v>
      </c>
      <c r="AZ516" t="str">
        <f t="shared" si="423"/>
        <v>1+2240,06760511153i</v>
      </c>
      <c r="BA516">
        <f t="shared" si="448"/>
        <v>2240.0678283190682</v>
      </c>
      <c r="BB516">
        <f t="shared" si="449"/>
        <v>1.5703499117263116</v>
      </c>
      <c r="BC516" s="41" t="str">
        <f t="shared" si="450"/>
        <v>-0,00380091365885334+0,058850571333627i</v>
      </c>
      <c r="BD516">
        <f t="shared" si="451"/>
        <v>-24.586908150562351</v>
      </c>
      <c r="BE516" s="43">
        <f t="shared" si="452"/>
        <v>93.695363629341799</v>
      </c>
      <c r="BF516" s="41" t="str">
        <f t="shared" si="453"/>
        <v>-0,00115463702533413-0,000843428586203007i</v>
      </c>
      <c r="BG516" s="20">
        <f t="shared" si="454"/>
        <v>-56.894004713479859</v>
      </c>
      <c r="BH516" s="43">
        <f t="shared" si="455"/>
        <v>-143.85296400234031</v>
      </c>
      <c r="BI516" s="41" t="str">
        <f t="shared" si="460"/>
        <v>0,0389640103489918-0,00557587805026282i</v>
      </c>
      <c r="BJ516" s="20">
        <f t="shared" si="456"/>
        <v>-28.098688188636597</v>
      </c>
      <c r="BK516" s="43">
        <f t="shared" si="461"/>
        <v>-8.1439229741031447</v>
      </c>
      <c r="BL516">
        <f t="shared" si="457"/>
        <v>-56.894004713479859</v>
      </c>
      <c r="BM516" s="43">
        <f t="shared" si="458"/>
        <v>-143.85296400234031</v>
      </c>
    </row>
    <row r="517" spans="14:65" x14ac:dyDescent="0.25">
      <c r="N517" s="9">
        <v>99</v>
      </c>
      <c r="O517" s="34">
        <f t="shared" si="459"/>
        <v>977237.22095581202</v>
      </c>
      <c r="P517" s="33" t="str">
        <f t="shared" si="411"/>
        <v>32,2315671197498</v>
      </c>
      <c r="Q517" s="4" t="str">
        <f t="shared" si="412"/>
        <v>1+2290,0674236484i</v>
      </c>
      <c r="R517" s="4">
        <f t="shared" si="424"/>
        <v>2290.0676419825727</v>
      </c>
      <c r="S517" s="4">
        <f t="shared" si="425"/>
        <v>1.5703596584566137</v>
      </c>
      <c r="T517" s="4" t="str">
        <f t="shared" si="413"/>
        <v>1+2,76307314675236i</v>
      </c>
      <c r="U517" s="4">
        <f t="shared" si="426"/>
        <v>2.9384644313491335</v>
      </c>
      <c r="V517" s="4">
        <f t="shared" si="427"/>
        <v>1.2235457292056771</v>
      </c>
      <c r="W517" t="str">
        <f t="shared" si="414"/>
        <v>1-16,2902271690615i</v>
      </c>
      <c r="X517" s="4">
        <f t="shared" si="428"/>
        <v>16.320891557130981</v>
      </c>
      <c r="Y517" s="4">
        <f t="shared" si="429"/>
        <v>-1.5094867623968855</v>
      </c>
      <c r="Z517" t="str">
        <f t="shared" si="415"/>
        <v>-18,7312517773025+21,1184378556493i</v>
      </c>
      <c r="AA517" s="4">
        <f t="shared" si="430"/>
        <v>28.22849997090918</v>
      </c>
      <c r="AB517" s="4">
        <f t="shared" si="431"/>
        <v>2.2963612343568909</v>
      </c>
      <c r="AC517" s="47" t="str">
        <f t="shared" si="432"/>
        <v>-0,0126960107131709+0,0202627376043264i</v>
      </c>
      <c r="AD517" s="20">
        <f t="shared" si="433"/>
        <v>-32.427807443423873</v>
      </c>
      <c r="AE517" s="43">
        <f t="shared" si="434"/>
        <v>122.06999789526215</v>
      </c>
      <c r="AF517" t="str">
        <f t="shared" si="416"/>
        <v>77,9756878975879</v>
      </c>
      <c r="AG517" t="str">
        <f t="shared" si="417"/>
        <v>1+2340,48548901376i</v>
      </c>
      <c r="AH517">
        <f t="shared" si="435"/>
        <v>2340.4857026446412</v>
      </c>
      <c r="AI517">
        <f t="shared" si="436"/>
        <v>1.5703690650392297</v>
      </c>
      <c r="AJ517" t="str">
        <f t="shared" si="418"/>
        <v>1+2,76307314675236i</v>
      </c>
      <c r="AK517">
        <f t="shared" si="437"/>
        <v>2.9384644313491335</v>
      </c>
      <c r="AL517">
        <f t="shared" si="438"/>
        <v>1.2235457292056771</v>
      </c>
      <c r="AM517" t="str">
        <f t="shared" si="419"/>
        <v>1-6,88187131712538i</v>
      </c>
      <c r="AN517">
        <f t="shared" si="439"/>
        <v>6.9541464483768971</v>
      </c>
      <c r="AO517">
        <f t="shared" si="440"/>
        <v>-1.4264969738303093</v>
      </c>
      <c r="AP517" s="41" t="str">
        <f t="shared" si="441"/>
        <v>-0,136937075441325-0,666882667759939i</v>
      </c>
      <c r="AQ517">
        <f t="shared" si="442"/>
        <v>-3.3396501448747156</v>
      </c>
      <c r="AR517" s="43">
        <f t="shared" si="443"/>
        <v>-101.60376946857153</v>
      </c>
      <c r="AS517" t="str">
        <f t="shared" si="420"/>
        <v>-0,0000166666666666667</v>
      </c>
      <c r="AT517" t="str">
        <f t="shared" si="421"/>
        <v>0,0420416929684742i</v>
      </c>
      <c r="AU517">
        <f t="shared" si="444"/>
        <v>4.2041692968474202E-2</v>
      </c>
      <c r="AV517">
        <f t="shared" si="445"/>
        <v>1.5707963267948966</v>
      </c>
      <c r="AW517" t="str">
        <f t="shared" si="422"/>
        <v>1+15,7347068321382i</v>
      </c>
      <c r="AX517">
        <f t="shared" si="446"/>
        <v>15.766451696349961</v>
      </c>
      <c r="AY517">
        <f t="shared" si="447"/>
        <v>1.5073279124556722</v>
      </c>
      <c r="AZ517" t="str">
        <f t="shared" si="423"/>
        <v>1+2292,24548254576i</v>
      </c>
      <c r="BA517">
        <f t="shared" si="448"/>
        <v>2292.2457006724744</v>
      </c>
      <c r="BB517">
        <f t="shared" si="449"/>
        <v>1.5703600733725753</v>
      </c>
      <c r="BC517" s="41" t="str">
        <f t="shared" si="450"/>
        <v>-0,00363053254762169+0,0575217971443513i</v>
      </c>
      <c r="BD517">
        <f t="shared" si="451"/>
        <v>-24.786084887314786</v>
      </c>
      <c r="BE517" s="43">
        <f t="shared" si="452"/>
        <v>93.611476794128009</v>
      </c>
      <c r="BF517" s="41" t="str">
        <f t="shared" si="453"/>
        <v>-0,00111945580194616-0,000803861881161952i</v>
      </c>
      <c r="BG517" s="20">
        <f t="shared" si="454"/>
        <v>-57.213892330738673</v>
      </c>
      <c r="BH517" s="43">
        <f t="shared" si="455"/>
        <v>-144.31852531060983</v>
      </c>
      <c r="BI517" s="41" t="str">
        <f t="shared" si="460"/>
        <v>0,0388574440433369-0,00545572744432939i</v>
      </c>
      <c r="BJ517" s="20">
        <f t="shared" si="456"/>
        <v>-28.1257350321895</v>
      </c>
      <c r="BK517" s="43">
        <f t="shared" si="461"/>
        <v>-7.9922926744435285</v>
      </c>
      <c r="BL517">
        <f t="shared" si="457"/>
        <v>-57.213892330738673</v>
      </c>
      <c r="BM517" s="43">
        <f t="shared" si="458"/>
        <v>-144.31852531060983</v>
      </c>
    </row>
    <row r="518" spans="14:65" x14ac:dyDescent="0.25">
      <c r="N518" s="9">
        <v>100</v>
      </c>
      <c r="O518" s="34">
        <f t="shared" si="459"/>
        <v>1000000</v>
      </c>
      <c r="P518" s="33" t="str">
        <f t="shared" si="411"/>
        <v>32,2315671197498</v>
      </c>
      <c r="Q518" s="4" t="str">
        <f t="shared" si="412"/>
        <v>1+2343,40994646985i</v>
      </c>
      <c r="R518" s="4">
        <f t="shared" si="424"/>
        <v>2343.4101598341308</v>
      </c>
      <c r="S518" s="4">
        <f t="shared" si="425"/>
        <v>1.570369598240293</v>
      </c>
      <c r="T518" s="4" t="str">
        <f t="shared" si="413"/>
        <v>1+2,82743338823082i</v>
      </c>
      <c r="U518" s="4">
        <f t="shared" si="426"/>
        <v>2.9990631145213356</v>
      </c>
      <c r="V518" s="4">
        <f t="shared" si="427"/>
        <v>1.2308489676792811</v>
      </c>
      <c r="W518" t="str">
        <f t="shared" si="414"/>
        <v>1-16,6696753047622i</v>
      </c>
      <c r="X518" s="4">
        <f t="shared" si="428"/>
        <v>16.699642953254983</v>
      </c>
      <c r="Y518" s="4">
        <f t="shared" si="429"/>
        <v>-1.51087896197789</v>
      </c>
      <c r="Z518" t="str">
        <f t="shared" si="415"/>
        <v>-19,6611570247934+21,6103494656025i</v>
      </c>
      <c r="AA518" s="4">
        <f t="shared" si="430"/>
        <v>29.215891216580218</v>
      </c>
      <c r="AB518" s="4">
        <f t="shared" si="431"/>
        <v>2.3090010316438043</v>
      </c>
      <c r="AC518" s="47" t="str">
        <f t="shared" si="432"/>
        <v>-0,0123839271505027+0,0200638960914748i</v>
      </c>
      <c r="AD518" s="20">
        <f t="shared" si="433"/>
        <v>-32.549864685389579</v>
      </c>
      <c r="AE518" s="43">
        <f t="shared" si="434"/>
        <v>121.68389893025058</v>
      </c>
      <c r="AF518" t="str">
        <f t="shared" si="416"/>
        <v>77,9756878975879</v>
      </c>
      <c r="AG518" t="str">
        <f t="shared" si="417"/>
        <v>1+2395,00239944257i</v>
      </c>
      <c r="AH518">
        <f t="shared" si="435"/>
        <v>2395.0026082106187</v>
      </c>
      <c r="AI518">
        <f t="shared" si="436"/>
        <v>1.5703787907030244</v>
      </c>
      <c r="AJ518" t="str">
        <f t="shared" si="418"/>
        <v>1+2,82743338823082i</v>
      </c>
      <c r="AK518">
        <f t="shared" si="437"/>
        <v>2.9990631145213356</v>
      </c>
      <c r="AL518">
        <f t="shared" si="438"/>
        <v>1.2308489676792811</v>
      </c>
      <c r="AM518" t="str">
        <f t="shared" si="419"/>
        <v>1-7,04217069259232i</v>
      </c>
      <c r="AN518">
        <f t="shared" si="439"/>
        <v>7.1128171678742165</v>
      </c>
      <c r="AO518">
        <f t="shared" si="440"/>
        <v>-1.4297377356431031</v>
      </c>
      <c r="AP518" s="41" t="str">
        <f t="shared" si="441"/>
        <v>-0,136937717231864-0,680879270709371i</v>
      </c>
      <c r="AQ518">
        <f t="shared" si="442"/>
        <v>-3.1663904997842636</v>
      </c>
      <c r="AR518" s="43">
        <f t="shared" si="443"/>
        <v>-101.37156394102502</v>
      </c>
      <c r="AS518" t="str">
        <f t="shared" si="420"/>
        <v>-0,0000166666666666667</v>
      </c>
      <c r="AT518" t="str">
        <f t="shared" si="421"/>
        <v>0,0430209697982586i</v>
      </c>
      <c r="AU518">
        <f t="shared" si="444"/>
        <v>4.3020969798258597E-2</v>
      </c>
      <c r="AV518">
        <f t="shared" si="445"/>
        <v>1.5707963267948966</v>
      </c>
      <c r="AW518" t="str">
        <f t="shared" si="422"/>
        <v>1+16,1012152369192i</v>
      </c>
      <c r="AX518">
        <f t="shared" si="446"/>
        <v>16.132238905545595</v>
      </c>
      <c r="AY518">
        <f t="shared" si="447"/>
        <v>1.508768884247063</v>
      </c>
      <c r="AZ518" t="str">
        <f t="shared" si="423"/>
        <v>1+2345,63873887629i</v>
      </c>
      <c r="BA518">
        <f t="shared" si="448"/>
        <v>2345.6389520378348</v>
      </c>
      <c r="BB518">
        <f t="shared" si="449"/>
        <v>1.5703700037116177</v>
      </c>
      <c r="BC518" s="41" t="str">
        <f t="shared" si="450"/>
        <v>-0,00346775952959754+0,0562225505480125i</v>
      </c>
      <c r="BD518">
        <f t="shared" si="451"/>
        <v>-24.985298531293687</v>
      </c>
      <c r="BE518" s="43">
        <f t="shared" si="452"/>
        <v>93.52948415860017</v>
      </c>
      <c r="BF518" s="41" t="str">
        <f t="shared" si="453"/>
        <v>-0,00108509893080302-0,000765832737074109i</v>
      </c>
      <c r="BG518" s="20">
        <f t="shared" si="454"/>
        <v>-57.53516321668323</v>
      </c>
      <c r="BH518" s="43">
        <f t="shared" si="455"/>
        <v>-144.78661691114937</v>
      </c>
      <c r="BI518" s="41" t="str">
        <f t="shared" si="460"/>
        <v>0,0387556362884436-0,00533786214949007i</v>
      </c>
      <c r="BJ518" s="20">
        <f t="shared" si="456"/>
        <v>-28.15168903107795</v>
      </c>
      <c r="BK518" s="43">
        <f t="shared" si="461"/>
        <v>-7.8420797824248574</v>
      </c>
      <c r="BL518">
        <f t="shared" si="457"/>
        <v>-57.53516321668323</v>
      </c>
      <c r="BM518" s="43">
        <f t="shared" si="458"/>
        <v>-144.78661691114937</v>
      </c>
    </row>
    <row r="519" spans="14:65" x14ac:dyDescent="0.25">
      <c r="N519" s="9">
        <v>1</v>
      </c>
      <c r="O519" s="34">
        <f>10^(6+(N519/100))</f>
        <v>1023292.9922807553</v>
      </c>
      <c r="P519" s="33" t="str">
        <f t="shared" si="411"/>
        <v>32,2315671197498</v>
      </c>
      <c r="Q519" s="4" t="str">
        <f t="shared" si="412"/>
        <v>1+2397,99497626362i</v>
      </c>
      <c r="R519" s="4">
        <f t="shared" si="424"/>
        <v>2397.9951847711372</v>
      </c>
      <c r="S519" s="4">
        <f t="shared" si="425"/>
        <v>1.570379311766954</v>
      </c>
      <c r="T519" s="4" t="str">
        <f t="shared" si="413"/>
        <v>1+2,89329277231723i</v>
      </c>
      <c r="U519" s="4">
        <f t="shared" si="426"/>
        <v>3.061232279057426</v>
      </c>
      <c r="V519" s="4">
        <f t="shared" si="427"/>
        <v>1.2380226063884332</v>
      </c>
      <c r="W519" t="str">
        <f t="shared" si="414"/>
        <v>1-17,0579619229587i</v>
      </c>
      <c r="X519" s="4">
        <f t="shared" si="428"/>
        <v>17.087248607224886</v>
      </c>
      <c r="Y519" s="4">
        <f t="shared" si="429"/>
        <v>-1.5122396959685809</v>
      </c>
      <c r="Z519" t="str">
        <f t="shared" si="415"/>
        <v>-20,6348873564236+22,1137191688892i</v>
      </c>
      <c r="AA519" s="4">
        <f t="shared" si="430"/>
        <v>30.245911321909084</v>
      </c>
      <c r="AB519" s="4">
        <f t="shared" si="431"/>
        <v>2.3216145953493759</v>
      </c>
      <c r="AC519" s="47" t="str">
        <f t="shared" si="432"/>
        <v>-0,012074183128718+0,0198634676073719i</v>
      </c>
      <c r="AD519" s="20">
        <f t="shared" si="433"/>
        <v>-32.673302745266511</v>
      </c>
      <c r="AE519" s="43">
        <f t="shared" si="434"/>
        <v>121.29369332829971</v>
      </c>
      <c r="AF519" t="str">
        <f t="shared" si="416"/>
        <v>77,9756878975879</v>
      </c>
      <c r="AG519" t="str">
        <f t="shared" si="417"/>
        <v>1+2450,78917184518i</v>
      </c>
      <c r="AH519">
        <f t="shared" si="435"/>
        <v>2450.7893758610885</v>
      </c>
      <c r="AI519">
        <f t="shared" si="436"/>
        <v>1.5703882949837595</v>
      </c>
      <c r="AJ519" t="str">
        <f t="shared" si="418"/>
        <v>1+2,89329277231723i</v>
      </c>
      <c r="AK519">
        <f t="shared" si="437"/>
        <v>3.061232279057426</v>
      </c>
      <c r="AL519">
        <f t="shared" si="438"/>
        <v>1.2380226063884332</v>
      </c>
      <c r="AM519" t="str">
        <f t="shared" si="419"/>
        <v>1-7,20620392017463i</v>
      </c>
      <c r="AN519">
        <f t="shared" si="439"/>
        <v>7.2752577232109239</v>
      </c>
      <c r="AO519">
        <f t="shared" si="440"/>
        <v>-1.432907613510201</v>
      </c>
      <c r="AP519" s="41" t="str">
        <f t="shared" si="441"/>
        <v>-0,136938330137081-0,695236884836508i</v>
      </c>
      <c r="AQ519">
        <f t="shared" si="442"/>
        <v>-2.9920421500567245</v>
      </c>
      <c r="AR519" s="43">
        <f t="shared" si="443"/>
        <v>-101.14270989776898</v>
      </c>
      <c r="AS519" t="str">
        <f t="shared" si="420"/>
        <v>-0,0000166666666666667</v>
      </c>
      <c r="AT519" t="str">
        <f t="shared" si="421"/>
        <v>0,0440230569156801i</v>
      </c>
      <c r="AU519">
        <f t="shared" si="444"/>
        <v>4.4023056915680099E-2</v>
      </c>
      <c r="AV519">
        <f t="shared" si="445"/>
        <v>1.5707963267948966</v>
      </c>
      <c r="AW519" t="str">
        <f t="shared" si="422"/>
        <v>1+16,4762607191435i</v>
      </c>
      <c r="AX519">
        <f t="shared" si="446"/>
        <v>16.506579515005257</v>
      </c>
      <c r="AY519">
        <f t="shared" si="447"/>
        <v>1.5101773047825686</v>
      </c>
      <c r="AZ519" t="str">
        <f t="shared" si="423"/>
        <v>1+2400,27568391437i</v>
      </c>
      <c r="BA519">
        <f t="shared" si="448"/>
        <v>2400.2758922237663</v>
      </c>
      <c r="BB519">
        <f t="shared" si="449"/>
        <v>1.5703797080086279</v>
      </c>
      <c r="BC519" s="41" t="str">
        <f t="shared" si="450"/>
        <v>-0,00331225746177354+0,0549522069991258i</v>
      </c>
      <c r="BD519">
        <f t="shared" si="451"/>
        <v>-25.184547434174092</v>
      </c>
      <c r="BE519" s="43">
        <f t="shared" si="452"/>
        <v>93.449343621397944</v>
      </c>
      <c r="BF519" s="41" t="str">
        <f t="shared" si="453"/>
        <v>-0,00105154858051781-0,000729295929433879i</v>
      </c>
      <c r="BG519" s="20">
        <f t="shared" si="454"/>
        <v>-57.857850179440632</v>
      </c>
      <c r="BH519" s="43">
        <f t="shared" si="455"/>
        <v>-145.2569630503022</v>
      </c>
      <c r="BI519" s="41" t="str">
        <f t="shared" si="460"/>
        <v>0,0386583762147625-0,00522225990430759i</v>
      </c>
      <c r="BJ519" s="20">
        <f t="shared" si="456"/>
        <v>-28.176589584230818</v>
      </c>
      <c r="BK519" s="43">
        <f t="shared" si="461"/>
        <v>-7.6933662763710391</v>
      </c>
      <c r="BL519">
        <f t="shared" si="457"/>
        <v>-57.857850179440632</v>
      </c>
      <c r="BM519" s="43">
        <f t="shared" si="458"/>
        <v>-145.2569630503022</v>
      </c>
    </row>
    <row r="520" spans="14:65" x14ac:dyDescent="0.25">
      <c r="N520" s="9">
        <v>2</v>
      </c>
      <c r="O520" s="34">
        <f t="shared" ref="O520:O560" si="462">10^(6+(N520/100))</f>
        <v>1047128.5480509007</v>
      </c>
      <c r="P520" s="33" t="str">
        <f t="shared" si="411"/>
        <v>32,2315671197498</v>
      </c>
      <c r="Q520" s="4" t="str">
        <f t="shared" si="412"/>
        <v>1+2453,85145473501i</v>
      </c>
      <c r="R520" s="4">
        <f t="shared" si="424"/>
        <v>2453.8516584963168</v>
      </c>
      <c r="S520" s="4">
        <f t="shared" si="425"/>
        <v>1.5703888041868299</v>
      </c>
      <c r="T520" s="4" t="str">
        <f t="shared" si="413"/>
        <v>1+2,96068621852877i</v>
      </c>
      <c r="U520" s="4">
        <f t="shared" si="426"/>
        <v>3.1250060615279112</v>
      </c>
      <c r="V520" s="4">
        <f t="shared" si="427"/>
        <v>1.2450674946487703</v>
      </c>
      <c r="W520" t="str">
        <f t="shared" si="414"/>
        <v>1-17,4552928983556i</v>
      </c>
      <c r="X520" s="4">
        <f t="shared" si="428"/>
        <v>17.483914040265226</v>
      </c>
      <c r="Y520" s="4">
        <f t="shared" si="429"/>
        <v>-1.5135696656804909</v>
      </c>
      <c r="Z520" t="str">
        <f t="shared" si="415"/>
        <v>-21,6545081847766+22,6288138587889i</v>
      </c>
      <c r="AA520" s="4">
        <f t="shared" si="430"/>
        <v>31.320615277805022</v>
      </c>
      <c r="AB520" s="4">
        <f t="shared" si="431"/>
        <v>2.3341964000921398</v>
      </c>
      <c r="AC520" s="47" t="str">
        <f t="shared" si="432"/>
        <v>-0,0117669516422453+0,0196613725664512i</v>
      </c>
      <c r="AD520" s="20">
        <f t="shared" si="433"/>
        <v>-32.798152831295461</v>
      </c>
      <c r="AE520" s="43">
        <f t="shared" si="434"/>
        <v>120.89970585537127</v>
      </c>
      <c r="AF520" t="str">
        <f t="shared" si="416"/>
        <v>77,9756878975879</v>
      </c>
      <c r="AG520" t="str">
        <f t="shared" si="417"/>
        <v>1+2507,87538510672i</v>
      </c>
      <c r="AH520">
        <f t="shared" si="435"/>
        <v>2507.8755844786597</v>
      </c>
      <c r="AI520">
        <f t="shared" si="436"/>
        <v>1.5703975829207233</v>
      </c>
      <c r="AJ520" t="str">
        <f t="shared" si="418"/>
        <v>1+2,96068621852877i</v>
      </c>
      <c r="AK520">
        <f t="shared" si="437"/>
        <v>3.1250060615279112</v>
      </c>
      <c r="AL520">
        <f t="shared" si="438"/>
        <v>1.2450674946487703</v>
      </c>
      <c r="AM520" t="str">
        <f t="shared" si="419"/>
        <v>1-7,37405797246079i</v>
      </c>
      <c r="AN520">
        <f t="shared" si="439"/>
        <v>7.4415543390620034</v>
      </c>
      <c r="AO520">
        <f t="shared" si="440"/>
        <v>-1.4360080331985796</v>
      </c>
      <c r="AP520" s="41" t="str">
        <f t="shared" si="441"/>
        <v>-0,136938915457029-0,709963122740012i</v>
      </c>
      <c r="AQ520">
        <f t="shared" si="442"/>
        <v>-2.8166450232043823</v>
      </c>
      <c r="AR520" s="43">
        <f t="shared" si="443"/>
        <v>-100.91724065576224</v>
      </c>
      <c r="AS520" t="str">
        <f t="shared" si="420"/>
        <v>-0,0000166666666666667</v>
      </c>
      <c r="AT520" t="str">
        <f t="shared" si="421"/>
        <v>0,0450484856405922i</v>
      </c>
      <c r="AU520">
        <f t="shared" si="444"/>
        <v>4.5048485640592197E-2</v>
      </c>
      <c r="AV520">
        <f t="shared" si="445"/>
        <v>1.5707963267948966</v>
      </c>
      <c r="AW520" t="str">
        <f t="shared" si="422"/>
        <v>1+16,8600421328902i</v>
      </c>
      <c r="AX520">
        <f t="shared" si="446"/>
        <v>16.889672013477135</v>
      </c>
      <c r="AY520">
        <f t="shared" si="447"/>
        <v>1.5115538984622925</v>
      </c>
      <c r="AZ520" t="str">
        <f t="shared" si="423"/>
        <v>1+2456,18528689147i</v>
      </c>
      <c r="BA520">
        <f t="shared" si="448"/>
        <v>2456.1854904591655</v>
      </c>
      <c r="BB520">
        <f t="shared" si="449"/>
        <v>1.5703891914089452</v>
      </c>
      <c r="BC520" s="41" t="str">
        <f t="shared" si="450"/>
        <v>-0,00316370391454762+0,0537101530363691i</v>
      </c>
      <c r="BD520">
        <f t="shared" si="451"/>
        <v>-25.383830020700145</v>
      </c>
      <c r="BE520" s="43">
        <f t="shared" si="452"/>
        <v>93.371013972259021</v>
      </c>
      <c r="BF520" s="41" t="str">
        <f t="shared" si="453"/>
        <v>-0,0010187881784763-0,000694207534830411i</v>
      </c>
      <c r="BG520" s="20">
        <f t="shared" si="454"/>
        <v>-58.181982851995599</v>
      </c>
      <c r="BH520" s="43">
        <f t="shared" si="455"/>
        <v>-145.72928017236973</v>
      </c>
      <c r="BI520" s="41" t="str">
        <f t="shared" si="460"/>
        <v>0,0385654621554299-0,00510889699523441i</v>
      </c>
      <c r="BJ520" s="20">
        <f t="shared" si="456"/>
        <v>-28.200475043904522</v>
      </c>
      <c r="BK520" s="43">
        <f t="shared" si="461"/>
        <v>-7.5462266835032192</v>
      </c>
      <c r="BL520">
        <f t="shared" si="457"/>
        <v>-58.181982851995599</v>
      </c>
      <c r="BM520" s="43">
        <f t="shared" si="458"/>
        <v>-145.72928017236973</v>
      </c>
    </row>
    <row r="521" spans="14:65" x14ac:dyDescent="0.25">
      <c r="N521" s="9">
        <v>3</v>
      </c>
      <c r="O521" s="34">
        <f t="shared" si="462"/>
        <v>1071519.3052376076</v>
      </c>
      <c r="P521" s="33" t="str">
        <f t="shared" si="411"/>
        <v>32,2315671197498</v>
      </c>
      <c r="Q521" s="4" t="str">
        <f t="shared" si="412"/>
        <v>1+2511,00899772827i</v>
      </c>
      <c r="R521" s="4">
        <f t="shared" si="424"/>
        <v>2511.0091968514039</v>
      </c>
      <c r="S521" s="4">
        <f t="shared" si="425"/>
        <v>1.5703980805329207</v>
      </c>
      <c r="T521" s="4" t="str">
        <f t="shared" si="413"/>
        <v>1+3,0296494597627i</v>
      </c>
      <c r="U521" s="4">
        <f t="shared" si="426"/>
        <v>3.1904193845073752</v>
      </c>
      <c r="V521" s="4">
        <f t="shared" si="427"/>
        <v>1.2519845697130838</v>
      </c>
      <c r="W521" t="str">
        <f t="shared" si="414"/>
        <v>1-17,8618789010952i</v>
      </c>
      <c r="X521" s="4">
        <f t="shared" si="428"/>
        <v>17.889849576712205</v>
      </c>
      <c r="Y521" s="4">
        <f t="shared" si="429"/>
        <v>-1.5148695574507096</v>
      </c>
      <c r="Z521" t="str">
        <f t="shared" si="415"/>
        <v>-22,7221822623323+23,1559066453243i</v>
      </c>
      <c r="AA521" s="4">
        <f t="shared" si="430"/>
        <v>32.442157439504889</v>
      </c>
      <c r="AB521" s="4">
        <f t="shared" si="431"/>
        <v>2.3467409259177661</v>
      </c>
      <c r="AC521" s="47" t="str">
        <f t="shared" si="432"/>
        <v>-0,0114624089378657+0,0194575485062666i</v>
      </c>
      <c r="AD521" s="20">
        <f t="shared" si="433"/>
        <v>-32.924442899535009</v>
      </c>
      <c r="AE521" s="43">
        <f t="shared" si="434"/>
        <v>120.50226686959275</v>
      </c>
      <c r="AF521" t="str">
        <f t="shared" si="416"/>
        <v>77,9756878975879</v>
      </c>
      <c r="AG521" t="str">
        <f t="shared" si="417"/>
        <v>1+2566,2913070931i</v>
      </c>
      <c r="AH521">
        <f t="shared" si="435"/>
        <v>2566.2915019267807</v>
      </c>
      <c r="AI521">
        <f t="shared" si="436"/>
        <v>1.5704066594384969</v>
      </c>
      <c r="AJ521" t="str">
        <f t="shared" si="418"/>
        <v>1+3,0296494597627i</v>
      </c>
      <c r="AK521">
        <f t="shared" si="437"/>
        <v>3.1904193845073752</v>
      </c>
      <c r="AL521">
        <f t="shared" si="438"/>
        <v>1.2519845697130838</v>
      </c>
      <c r="AM521" t="str">
        <f t="shared" si="419"/>
        <v>1-7,54582184789116i</v>
      </c>
      <c r="AN521">
        <f t="shared" si="439"/>
        <v>7.611795278389426</v>
      </c>
      <c r="AO521">
        <f t="shared" si="440"/>
        <v>-1.4390404000414811</v>
      </c>
      <c r="AP521" s="41" t="str">
        <f t="shared" si="441"/>
        <v>-0,136939474433248-0,725065792467655i</v>
      </c>
      <c r="AQ521">
        <f t="shared" si="442"/>
        <v>-2.6402379283667243</v>
      </c>
      <c r="AR521" s="43">
        <f t="shared" si="443"/>
        <v>-100.6951833161967</v>
      </c>
      <c r="AS521" t="str">
        <f t="shared" si="420"/>
        <v>-0,0000166666666666667</v>
      </c>
      <c r="AT521" t="str">
        <f t="shared" si="421"/>
        <v>0,0460977996688782i</v>
      </c>
      <c r="AU521">
        <f t="shared" si="444"/>
        <v>4.6097799668878198E-2</v>
      </c>
      <c r="AV521">
        <f t="shared" si="445"/>
        <v>1.5707963267948966</v>
      </c>
      <c r="AW521" t="str">
        <f t="shared" si="422"/>
        <v>1+17,2527629641448i</v>
      </c>
      <c r="AX521">
        <f t="shared" si="446"/>
        <v>17.281719529519233</v>
      </c>
      <c r="AY521">
        <f t="shared" si="447"/>
        <v>1.5128993742933612</v>
      </c>
      <c r="AZ521" t="str">
        <f t="shared" si="423"/>
        <v>1+2513,39719181913i</v>
      </c>
      <c r="BA521">
        <f t="shared" si="448"/>
        <v>2513.3973907530599</v>
      </c>
      <c r="BB521">
        <f t="shared" si="449"/>
        <v>1.5703984589407871</v>
      </c>
      <c r="BC521" s="41" t="str">
        <f t="shared" si="450"/>
        <v>-0,00302179054953966+0,0524957862346118i</v>
      </c>
      <c r="BD521">
        <f t="shared" si="451"/>
        <v>-25.583144785493978</v>
      </c>
      <c r="BE521" s="43">
        <f t="shared" si="452"/>
        <v>93.294454876162973</v>
      </c>
      <c r="BF521" s="41" t="str">
        <f t="shared" si="453"/>
        <v>-0,00098680230803116-0,000660524805529347i</v>
      </c>
      <c r="BG521" s="20">
        <f t="shared" si="454"/>
        <v>-58.507587685028987</v>
      </c>
      <c r="BH521" s="43">
        <f t="shared" si="455"/>
        <v>-146.20327825424431</v>
      </c>
      <c r="BI521" s="41" t="str">
        <f t="shared" si="460"/>
        <v>0,0384767012571127-0,00499774841745463i</v>
      </c>
      <c r="BJ521" s="20">
        <f t="shared" si="456"/>
        <v>-28.223382713860708</v>
      </c>
      <c r="BK521" s="43">
        <f t="shared" si="461"/>
        <v>-7.4007284400337392</v>
      </c>
      <c r="BL521">
        <f t="shared" si="457"/>
        <v>-58.507587685028987</v>
      </c>
      <c r="BM521" s="43">
        <f t="shared" si="458"/>
        <v>-146.20327825424431</v>
      </c>
    </row>
    <row r="522" spans="14:65" x14ac:dyDescent="0.25">
      <c r="N522" s="9">
        <v>4</v>
      </c>
      <c r="O522" s="34">
        <f t="shared" si="462"/>
        <v>1096478.196143186</v>
      </c>
      <c r="P522" s="33" t="str">
        <f t="shared" si="411"/>
        <v>32,2315671197498</v>
      </c>
      <c r="Q522" s="4" t="str">
        <f t="shared" si="412"/>
        <v>1+2569,49791092926i</v>
      </c>
      <c r="R522" s="4">
        <f t="shared" si="424"/>
        <v>2569.4981055197982</v>
      </c>
      <c r="S522" s="4">
        <f t="shared" si="425"/>
        <v>1.5704071457236612</v>
      </c>
      <c r="T522" s="4" t="str">
        <f t="shared" si="413"/>
        <v>1+3,10021906124234i</v>
      </c>
      <c r="U522" s="4">
        <f t="shared" si="426"/>
        <v>3.257507978146843</v>
      </c>
      <c r="V522" s="4">
        <f t="shared" si="427"/>
        <v>1.2587748505879013</v>
      </c>
      <c r="W522" t="str">
        <f t="shared" si="414"/>
        <v>1-18,2779355084582i</v>
      </c>
      <c r="X522" s="4">
        <f t="shared" si="428"/>
        <v>18.305270455564351</v>
      </c>
      <c r="Y522" s="4">
        <f t="shared" si="429"/>
        <v>-1.5161400429175036</v>
      </c>
      <c r="Z522" t="str">
        <f t="shared" si="415"/>
        <v>-23,8401742689549+23,6952770000677i</v>
      </c>
      <c r="AA522" s="4">
        <f t="shared" si="430"/>
        <v>33.612796094405425</v>
      </c>
      <c r="AB522" s="4">
        <f t="shared" si="431"/>
        <v>2.3592426745737107</v>
      </c>
      <c r="AC522" s="47" t="str">
        <f t="shared" si="432"/>
        <v>-0,0111607331608582+0,0192519499417959i</v>
      </c>
      <c r="AD522" s="20">
        <f t="shared" si="433"/>
        <v>-33.052197663162744</v>
      </c>
      <c r="AE522" s="43">
        <f t="shared" si="434"/>
        <v>120.10171101855926</v>
      </c>
      <c r="AF522" t="str">
        <f t="shared" si="416"/>
        <v>77,9756878975879</v>
      </c>
      <c r="AG522" t="str">
        <f t="shared" si="417"/>
        <v>1+2626,06791069939i</v>
      </c>
      <c r="AH522">
        <f t="shared" si="435"/>
        <v>2626.0681010981148</v>
      </c>
      <c r="AI522">
        <f t="shared" si="436"/>
        <v>1.5704155293495639</v>
      </c>
      <c r="AJ522" t="str">
        <f t="shared" si="418"/>
        <v>1+3,10021906124234i</v>
      </c>
      <c r="AK522">
        <f t="shared" si="437"/>
        <v>3.257507978146843</v>
      </c>
      <c r="AL522">
        <f t="shared" si="438"/>
        <v>1.2587748505879013</v>
      </c>
      <c r="AM522" t="str">
        <f t="shared" si="419"/>
        <v>1-7,72158661794603i</v>
      </c>
      <c r="AN522">
        <f t="shared" si="439"/>
        <v>7.7860708896363899</v>
      </c>
      <c r="AO522">
        <f t="shared" si="440"/>
        <v>-1.442006098655118</v>
      </c>
      <c r="AP522" s="41" t="str">
        <f t="shared" si="441"/>
        <v>-0,136940008251399-0,740552901656232i</v>
      </c>
      <c r="AQ522">
        <f t="shared" si="442"/>
        <v>-2.4628585603455018</v>
      </c>
      <c r="AR522" s="43">
        <f t="shared" si="443"/>
        <v>-100.4765591026992</v>
      </c>
      <c r="AS522" t="str">
        <f t="shared" si="420"/>
        <v>-0,0000166666666666667</v>
      </c>
      <c r="AT522" t="str">
        <f t="shared" si="421"/>
        <v>0,0471715553607251i</v>
      </c>
      <c r="AU522">
        <f t="shared" si="444"/>
        <v>4.71715553607251E-2</v>
      </c>
      <c r="AV522">
        <f t="shared" si="445"/>
        <v>1.5707963267948966</v>
      </c>
      <c r="AW522" t="str">
        <f t="shared" si="422"/>
        <v>1+17,6546314386903i</v>
      </c>
      <c r="AX522">
        <f t="shared" si="446"/>
        <v>17.682929939237784</v>
      </c>
      <c r="AY522">
        <f t="shared" si="447"/>
        <v>1.5142144261680766</v>
      </c>
      <c r="AZ522" t="str">
        <f t="shared" si="423"/>
        <v>1+2571,94173320665i</v>
      </c>
      <c r="BA522">
        <f t="shared" si="448"/>
        <v>2571.9419276122908</v>
      </c>
      <c r="BB522">
        <f t="shared" si="449"/>
        <v>1.5704075155179158</v>
      </c>
      <c r="BC522" s="41" t="str">
        <f t="shared" si="450"/>
        <v>-0,00288622252195207+0,0513085151449053i</v>
      </c>
      <c r="BD522">
        <f t="shared" si="451"/>
        <v>-25.78249028999975</v>
      </c>
      <c r="BE522" s="43">
        <f t="shared" si="452"/>
        <v>93.219626857547325</v>
      </c>
      <c r="BF522" s="41" t="str">
        <f t="shared" si="453"/>
        <v>-0,000955576605747227-0,000628206057925645i</v>
      </c>
      <c r="BG522" s="20">
        <f t="shared" si="454"/>
        <v>-58.834687953162501</v>
      </c>
      <c r="BH522" s="43">
        <f t="shared" si="455"/>
        <v>-146.67866212389342</v>
      </c>
      <c r="BI522" s="41" t="str">
        <f t="shared" si="460"/>
        <v>0,0383919091062038-0,00488878802385319i</v>
      </c>
      <c r="BJ522" s="20">
        <f t="shared" si="456"/>
        <v>-28.245348850345259</v>
      </c>
      <c r="BK522" s="43">
        <f t="shared" si="461"/>
        <v>-7.2569322451518889</v>
      </c>
      <c r="BL522">
        <f t="shared" si="457"/>
        <v>-58.834687953162501</v>
      </c>
      <c r="BM522" s="43">
        <f t="shared" si="458"/>
        <v>-146.67866212389342</v>
      </c>
    </row>
    <row r="523" spans="14:65" x14ac:dyDescent="0.25">
      <c r="N523" s="9">
        <v>5</v>
      </c>
      <c r="O523" s="34">
        <f t="shared" si="462"/>
        <v>1122018.4543019643</v>
      </c>
      <c r="P523" s="33" t="str">
        <f t="shared" si="411"/>
        <v>32,2315671197498</v>
      </c>
      <c r="Q523" s="4" t="str">
        <f t="shared" si="412"/>
        <v>1+2629,34920593395i</v>
      </c>
      <c r="R523" s="4">
        <f t="shared" si="424"/>
        <v>2629.3493960950673</v>
      </c>
      <c r="S523" s="4">
        <f t="shared" si="425"/>
        <v>1.5704160045655298</v>
      </c>
      <c r="T523" s="4" t="str">
        <f t="shared" si="413"/>
        <v>1+3,17243243990451i</v>
      </c>
      <c r="U523" s="4">
        <f t="shared" si="426"/>
        <v>3.3263084020815752</v>
      </c>
      <c r="V523" s="4">
        <f t="shared" si="427"/>
        <v>1.2654394320233848</v>
      </c>
      <c r="W523" t="str">
        <f t="shared" si="414"/>
        <v>1-18,7036833191649i</v>
      </c>
      <c r="X523" s="4">
        <f t="shared" si="428"/>
        <v>18.730396944635405</v>
      </c>
      <c r="Y523" s="4">
        <f t="shared" si="429"/>
        <v>-1.5173817792939277</v>
      </c>
      <c r="Z523" t="str">
        <f t="shared" si="415"/>
        <v>-25,010855615582+24,2472109043206i</v>
      </c>
      <c r="AA523" s="4">
        <f t="shared" si="430"/>
        <v>34.834898238147524</v>
      </c>
      <c r="AB523" s="4">
        <f t="shared" si="431"/>
        <v>2.3716961855619769</v>
      </c>
      <c r="AC523" s="47" t="str">
        <f t="shared" si="432"/>
        <v>-0,0108621030313915+0,0190445481163003i</v>
      </c>
      <c r="AD523" s="20">
        <f t="shared" si="433"/>
        <v>-33.181438614696233</v>
      </c>
      <c r="AE523" s="43">
        <f t="shared" si="434"/>
        <v>119.6983759593989</v>
      </c>
      <c r="AF523" t="str">
        <f t="shared" si="416"/>
        <v>77,9756878975879</v>
      </c>
      <c r="AG523" t="str">
        <f t="shared" si="417"/>
        <v>1+2687,23689027205i</v>
      </c>
      <c r="AH523">
        <f t="shared" si="435"/>
        <v>2687.2370763367712</v>
      </c>
      <c r="AI523">
        <f t="shared" si="436"/>
        <v>1.5704241973568631</v>
      </c>
      <c r="AJ523" t="str">
        <f t="shared" si="418"/>
        <v>1+3,17243243990451i</v>
      </c>
      <c r="AK523">
        <f t="shared" si="437"/>
        <v>3.3263084020815752</v>
      </c>
      <c r="AL523">
        <f t="shared" si="438"/>
        <v>1.2654394320233848</v>
      </c>
      <c r="AM523" t="str">
        <f t="shared" si="419"/>
        <v>1-7,90144547543302i</v>
      </c>
      <c r="AN523">
        <f t="shared" si="439"/>
        <v>7.964473655003256</v>
      </c>
      <c r="AO523">
        <f t="shared" si="440"/>
        <v>-1.4449064927061601</v>
      </c>
      <c r="AP523" s="41" t="str">
        <f t="shared" si="441"/>
        <v>-0,136940518043783-0,756432661777342i</v>
      </c>
      <c r="AQ523">
        <f t="shared" si="442"/>
        <v>-2.2845435061000581</v>
      </c>
      <c r="AR523" s="43">
        <f t="shared" si="443"/>
        <v>-100.26138369250937</v>
      </c>
      <c r="AS523" t="str">
        <f t="shared" si="420"/>
        <v>-0,0000166666666666667</v>
      </c>
      <c r="AT523" t="str">
        <f t="shared" si="421"/>
        <v>0,0482703220356136i</v>
      </c>
      <c r="AU523">
        <f t="shared" si="444"/>
        <v>4.82703220356136E-2</v>
      </c>
      <c r="AV523">
        <f t="shared" si="445"/>
        <v>1.5707963267948966</v>
      </c>
      <c r="AW523" t="str">
        <f t="shared" si="422"/>
        <v>1+18,0658606325113i</v>
      </c>
      <c r="AX523">
        <f t="shared" si="446"/>
        <v>18.093515976540367</v>
      </c>
      <c r="AY523">
        <f t="shared" si="447"/>
        <v>1.5154997331404545</v>
      </c>
      <c r="AZ523" t="str">
        <f t="shared" si="423"/>
        <v>1+2631,84995214478i</v>
      </c>
      <c r="BA523">
        <f t="shared" si="448"/>
        <v>2631.850142125209</v>
      </c>
      <c r="BB523">
        <f t="shared" si="449"/>
        <v>1.5704163659422417</v>
      </c>
      <c r="BC523" s="41" t="str">
        <f t="shared" si="450"/>
        <v>-0,00275671790666567+0,0501477592235313i</v>
      </c>
      <c r="BD523">
        <f t="shared" si="451"/>
        <v>-25.981865159557529</v>
      </c>
      <c r="BE523" s="43">
        <f t="shared" si="452"/>
        <v>93.146491284612111</v>
      </c>
      <c r="BF523" s="41" t="str">
        <f t="shared" si="453"/>
        <v>-0,0009250976595265-0,000597210574295971i</v>
      </c>
      <c r="BG523" s="20">
        <f t="shared" si="454"/>
        <v>-59.163303774253755</v>
      </c>
      <c r="BH523" s="43">
        <f t="shared" si="455"/>
        <v>-147.155132755989</v>
      </c>
      <c r="BI523" s="41" t="str">
        <f t="shared" si="460"/>
        <v>0,0383109093698644-0,0047819886628969i</v>
      </c>
      <c r="BJ523" s="20">
        <f t="shared" si="456"/>
        <v>-28.26640866565759</v>
      </c>
      <c r="BK523" s="43">
        <f t="shared" si="461"/>
        <v>-7.1148924078972593</v>
      </c>
      <c r="BL523">
        <f t="shared" si="457"/>
        <v>-59.163303774253755</v>
      </c>
      <c r="BM523" s="43">
        <f t="shared" si="458"/>
        <v>-147.155132755989</v>
      </c>
    </row>
    <row r="524" spans="14:65" x14ac:dyDescent="0.25">
      <c r="N524" s="9">
        <v>6</v>
      </c>
      <c r="O524" s="34">
        <f t="shared" si="462"/>
        <v>1148153.6214968837</v>
      </c>
      <c r="P524" s="33" t="str">
        <f t="shared" si="411"/>
        <v>32,2315671197498</v>
      </c>
      <c r="Q524" s="4" t="str">
        <f t="shared" si="412"/>
        <v>1+2690,59461669117i</v>
      </c>
      <c r="R524" s="4">
        <f t="shared" si="424"/>
        <v>2690.5948025236917</v>
      </c>
      <c r="S524" s="4">
        <f t="shared" si="425"/>
        <v>1.5704246617555959</v>
      </c>
      <c r="T524" s="4" t="str">
        <f t="shared" si="413"/>
        <v>1+3,24632788423842i</v>
      </c>
      <c r="U524" s="4">
        <f t="shared" si="426"/>
        <v>3.3968580676831195</v>
      </c>
      <c r="V524" s="4">
        <f t="shared" si="427"/>
        <v>1.2719794786877889</v>
      </c>
      <c r="W524" t="str">
        <f t="shared" si="414"/>
        <v>1-19,1393480703398i</v>
      </c>
      <c r="X524" s="4">
        <f t="shared" si="428"/>
        <v>19.165454457372512</v>
      </c>
      <c r="Y524" s="4">
        <f t="shared" si="429"/>
        <v>-1.5185954096392047</v>
      </c>
      <c r="Z524" t="str">
        <f t="shared" si="415"/>
        <v>-26,2367094743059+24,8120010007448i</v>
      </c>
      <c r="AA524" s="4">
        <f t="shared" si="430"/>
        <v>36.110944569480516</v>
      </c>
      <c r="AB524" s="4">
        <f t="shared" si="431"/>
        <v>2.3840960518698981</v>
      </c>
      <c r="AC524" s="47" t="str">
        <f t="shared" si="432"/>
        <v>-0,010566696560812+0,0188353306521748i</v>
      </c>
      <c r="AD524" s="20">
        <f t="shared" si="433"/>
        <v>-33.312184060692843</v>
      </c>
      <c r="AE524" s="43">
        <f t="shared" si="434"/>
        <v>119.29260110799096</v>
      </c>
      <c r="AF524" t="str">
        <f t="shared" si="416"/>
        <v>77,9756878975879</v>
      </c>
      <c r="AG524" t="str">
        <f t="shared" si="417"/>
        <v>1+2749,83067841371i</v>
      </c>
      <c r="AH524">
        <f t="shared" si="435"/>
        <v>2749.8308602430816</v>
      </c>
      <c r="AI524">
        <f t="shared" si="436"/>
        <v>1.5704326680562815</v>
      </c>
      <c r="AJ524" t="str">
        <f t="shared" si="418"/>
        <v>1+3,24632788423842i</v>
      </c>
      <c r="AK524">
        <f t="shared" si="437"/>
        <v>3.3968580676831195</v>
      </c>
      <c r="AL524">
        <f t="shared" si="438"/>
        <v>1.2719794786877889</v>
      </c>
      <c r="AM524" t="str">
        <f t="shared" si="419"/>
        <v>1-8,08549378389908i</v>
      </c>
      <c r="AN524">
        <f t="shared" si="439"/>
        <v>8.1470982398318164</v>
      </c>
      <c r="AO524">
        <f t="shared" si="440"/>
        <v>-1.4477429247264579</v>
      </c>
      <c r="AP524" s="41" t="str">
        <f t="shared" si="441"/>
        <v>-0,136941004891736-0,772713492491214i</v>
      </c>
      <c r="AQ524">
        <f t="shared" si="442"/>
        <v>-2.105328253502285</v>
      </c>
      <c r="AR524" s="43">
        <f t="shared" si="443"/>
        <v>-100.04966753978539</v>
      </c>
      <c r="AS524" t="str">
        <f t="shared" si="420"/>
        <v>-0,0000166666666666667</v>
      </c>
      <c r="AT524" t="str">
        <f t="shared" si="421"/>
        <v>0,0493946822741787i</v>
      </c>
      <c r="AU524">
        <f t="shared" si="444"/>
        <v>4.9394682274178703E-2</v>
      </c>
      <c r="AV524">
        <f t="shared" si="445"/>
        <v>1.5707963267948966</v>
      </c>
      <c r="AW524" t="str">
        <f t="shared" si="422"/>
        <v>1+18,4866685847695i</v>
      </c>
      <c r="AX524">
        <f t="shared" si="446"/>
        <v>18.51369534596223</v>
      </c>
      <c r="AY524">
        <f t="shared" si="447"/>
        <v>1.5167559597008851</v>
      </c>
      <c r="AZ524" t="str">
        <f t="shared" si="423"/>
        <v>1+2693,15361276419i</v>
      </c>
      <c r="BA524">
        <f t="shared" si="448"/>
        <v>2693.1537984201359</v>
      </c>
      <c r="BB524">
        <f t="shared" si="449"/>
        <v>1.5704250149063719</v>
      </c>
      <c r="BC524" s="41" t="str">
        <f t="shared" si="450"/>
        <v>-0,00263300714727411+0,0490129487511304i</v>
      </c>
      <c r="BD524">
        <f t="shared" si="451"/>
        <v>-26.181268080601605</v>
      </c>
      <c r="BE524" s="43">
        <f t="shared" si="452"/>
        <v>93.075010353729027</v>
      </c>
      <c r="BF524" s="41" t="str">
        <f t="shared" si="453"/>
        <v>-0,000895352908397944-0,000567498517232272i</v>
      </c>
      <c r="BG524" s="20">
        <f t="shared" si="454"/>
        <v>-59.493452141294441</v>
      </c>
      <c r="BH524" s="43">
        <f t="shared" si="455"/>
        <v>-147.63238853827994</v>
      </c>
      <c r="BI524" s="41" t="str">
        <f t="shared" si="460"/>
        <v>0,0382335334514137-0,00467732230616245i</v>
      </c>
      <c r="BJ524" s="20">
        <f t="shared" si="456"/>
        <v>-28.286596334103887</v>
      </c>
      <c r="BK524" s="43">
        <f t="shared" si="461"/>
        <v>-6.9746571860563673</v>
      </c>
      <c r="BL524">
        <f t="shared" si="457"/>
        <v>-59.493452141294441</v>
      </c>
      <c r="BM524" s="43">
        <f t="shared" si="458"/>
        <v>-147.63238853827994</v>
      </c>
    </row>
    <row r="525" spans="14:65" x14ac:dyDescent="0.25">
      <c r="N525" s="9">
        <v>7</v>
      </c>
      <c r="O525" s="34">
        <f t="shared" si="462"/>
        <v>1174897.5549395324</v>
      </c>
      <c r="P525" s="33" t="str">
        <f t="shared" si="411"/>
        <v>32,2315671197498</v>
      </c>
      <c r="Q525" s="4" t="str">
        <f t="shared" si="412"/>
        <v>1+2753,26661632841i</v>
      </c>
      <c r="R525" s="4">
        <f t="shared" si="424"/>
        <v>2753.2667979308671</v>
      </c>
      <c r="S525" s="4">
        <f t="shared" si="425"/>
        <v>1.5704331218840113</v>
      </c>
      <c r="T525" s="4" t="str">
        <f t="shared" si="413"/>
        <v>1+3,32194457458678i</v>
      </c>
      <c r="U525" s="4">
        <f t="shared" si="426"/>
        <v>3.4691952606658716</v>
      </c>
      <c r="V525" s="4">
        <f t="shared" si="427"/>
        <v>1.2783962195356793</v>
      </c>
      <c r="W525" t="str">
        <f t="shared" si="414"/>
        <v>1-19,585160757201i</v>
      </c>
      <c r="X525" s="4">
        <f t="shared" si="428"/>
        <v>19.610673672401109</v>
      </c>
      <c r="Y525" s="4">
        <f t="shared" si="429"/>
        <v>-1.519781563127663</v>
      </c>
      <c r="Z525" t="str">
        <f t="shared" si="415"/>
        <v>-27,5203360455143+25,3899467485252i</v>
      </c>
      <c r="AA525" s="4">
        <f t="shared" si="430"/>
        <v>37.443534714967534</v>
      </c>
      <c r="AB525" s="4">
        <f t="shared" si="431"/>
        <v>2.3964369352825261</v>
      </c>
      <c r="AC525" s="47" t="str">
        <f t="shared" si="432"/>
        <v>-0,0102746898170061+0,0186243011063211i</v>
      </c>
      <c r="AD525" s="20">
        <f t="shared" si="433"/>
        <v>-33.444449168404844</v>
      </c>
      <c r="AE525" s="43">
        <f t="shared" si="434"/>
        <v>118.88472642340184</v>
      </c>
      <c r="AF525" t="str">
        <f t="shared" si="416"/>
        <v>77,9756878975879</v>
      </c>
      <c r="AG525" t="str">
        <f t="shared" si="417"/>
        <v>1+2813,88246317939i</v>
      </c>
      <c r="AH525">
        <f t="shared" si="435"/>
        <v>2813.8826408698196</v>
      </c>
      <c r="AI525">
        <f t="shared" si="436"/>
        <v>1.5704409459390909</v>
      </c>
      <c r="AJ525" t="str">
        <f t="shared" si="418"/>
        <v>1+3,32194457458678i</v>
      </c>
      <c r="AK525">
        <f t="shared" si="437"/>
        <v>3.4691952606658716</v>
      </c>
      <c r="AL525">
        <f t="shared" si="438"/>
        <v>1.2783962195356793</v>
      </c>
      <c r="AM525" t="str">
        <f t="shared" si="419"/>
        <v>1-8,27382912819354i</v>
      </c>
      <c r="AN525">
        <f t="shared" si="439"/>
        <v>8.3340415431256325</v>
      </c>
      <c r="AO525">
        <f t="shared" si="440"/>
        <v>-1.4505167159716521</v>
      </c>
      <c r="AP525" s="41" t="str">
        <f t="shared" si="441"/>
        <v>-0,136941469827928-0,789404026110936i</v>
      </c>
      <c r="AQ525">
        <f t="shared" si="442"/>
        <v>-1.9252472021536677</v>
      </c>
      <c r="AR525" s="43">
        <f t="shared" si="443"/>
        <v>-99.841416190320345</v>
      </c>
      <c r="AS525" t="str">
        <f t="shared" si="420"/>
        <v>-0,0000166666666666667</v>
      </c>
      <c r="AT525" t="str">
        <f t="shared" si="421"/>
        <v>0,0505452322271015i</v>
      </c>
      <c r="AU525">
        <f t="shared" si="444"/>
        <v>5.05452322271015E-2</v>
      </c>
      <c r="AV525">
        <f t="shared" si="445"/>
        <v>1.5707963267948966</v>
      </c>
      <c r="AW525" t="str">
        <f t="shared" si="422"/>
        <v>1+18,9172784134114i</v>
      </c>
      <c r="AX525">
        <f t="shared" si="446"/>
        <v>18.943690838126582</v>
      </c>
      <c r="AY525">
        <f t="shared" si="447"/>
        <v>1.5179837560486718</v>
      </c>
      <c r="AZ525" t="str">
        <f t="shared" si="423"/>
        <v>1+2755,88521907719i</v>
      </c>
      <c r="BA525">
        <f t="shared" si="448"/>
        <v>2755.8854005070912</v>
      </c>
      <c r="BB525">
        <f t="shared" si="449"/>
        <v>1.5704334669960964</v>
      </c>
      <c r="BC525" s="41" t="str">
        <f t="shared" si="450"/>
        <v>-0,00251483252727249+0,0479035247428608i</v>
      </c>
      <c r="BD525">
        <f t="shared" si="451"/>
        <v>-26.380697797978783</v>
      </c>
      <c r="BE525" s="43">
        <f t="shared" si="452"/>
        <v>93.005147073968544</v>
      </c>
      <c r="BF525" s="41" t="str">
        <f t="shared" si="453"/>
        <v>-0,0008663305447057-0,000539030856094065i</v>
      </c>
      <c r="BG525" s="20">
        <f t="shared" si="454"/>
        <v>-59.825146966383628</v>
      </c>
      <c r="BH525" s="43">
        <f t="shared" si="455"/>
        <v>-148.11012650262958</v>
      </c>
      <c r="BI525" s="41" t="str">
        <f t="shared" si="460"/>
        <v>0,0381596201595749-0,00457476016620223i</v>
      </c>
      <c r="BJ525" s="20">
        <f t="shared" si="456"/>
        <v>-28.305945000132461</v>
      </c>
      <c r="BK525" s="43">
        <f t="shared" si="461"/>
        <v>-6.8362691163517981</v>
      </c>
      <c r="BL525">
        <f t="shared" si="457"/>
        <v>-59.825146966383628</v>
      </c>
      <c r="BM525" s="43">
        <f t="shared" si="458"/>
        <v>-148.11012650262958</v>
      </c>
    </row>
    <row r="526" spans="14:65" x14ac:dyDescent="0.25">
      <c r="N526" s="9">
        <v>8</v>
      </c>
      <c r="O526" s="34">
        <f t="shared" si="462"/>
        <v>1202264.4346174158</v>
      </c>
      <c r="P526" s="33" t="str">
        <f t="shared" si="411"/>
        <v>32,2315671197498</v>
      </c>
      <c r="Q526" s="4" t="str">
        <f t="shared" si="412"/>
        <v>1+2817,3984343694i</v>
      </c>
      <c r="R526" s="4">
        <f t="shared" si="424"/>
        <v>2817.3986118380817</v>
      </c>
      <c r="S526" s="4">
        <f t="shared" si="425"/>
        <v>1.5704413894364431</v>
      </c>
      <c r="T526" s="4" t="str">
        <f t="shared" si="413"/>
        <v>1+3,39932260391973i</v>
      </c>
      <c r="U526" s="4">
        <f t="shared" si="426"/>
        <v>3.5433591640588191</v>
      </c>
      <c r="V526" s="4">
        <f t="shared" si="427"/>
        <v>1.2846909423771353</v>
      </c>
      <c r="W526" t="str">
        <f t="shared" si="414"/>
        <v>1-20,0413577555358i</v>
      </c>
      <c r="X526" s="4">
        <f t="shared" si="428"/>
        <v>20.066290655858023</v>
      </c>
      <c r="Y526" s="4">
        <f t="shared" si="429"/>
        <v>-1.520940855315041</v>
      </c>
      <c r="Z526" t="str">
        <f t="shared" si="415"/>
        <v>-28,8644580732631+25,9813545821474i</v>
      </c>
      <c r="AA526" s="4">
        <f t="shared" si="430"/>
        <v>38.835392695149032</v>
      </c>
      <c r="AB526" s="4">
        <f t="shared" si="431"/>
        <v>2.4087135811851588</v>
      </c>
      <c r="AC526" s="47" t="str">
        <f t="shared" si="432"/>
        <v>-0,00998625574739767+0,0184114784355942i</v>
      </c>
      <c r="AD526" s="20">
        <f t="shared" si="433"/>
        <v>-33.578246023790477</v>
      </c>
      <c r="AE526" s="43">
        <f t="shared" si="434"/>
        <v>118.47509123320398</v>
      </c>
      <c r="AF526" t="str">
        <f t="shared" si="416"/>
        <v>77,9756878975879</v>
      </c>
      <c r="AG526" t="str">
        <f t="shared" si="417"/>
        <v>1+2879,42620567317i</v>
      </c>
      <c r="AH526">
        <f t="shared" si="435"/>
        <v>2879.4263793188725</v>
      </c>
      <c r="AI526">
        <f t="shared" si="436"/>
        <v>1.5704490353943301</v>
      </c>
      <c r="AJ526" t="str">
        <f t="shared" si="418"/>
        <v>1+3,39932260391973i</v>
      </c>
      <c r="AK526">
        <f t="shared" si="437"/>
        <v>3.5433591640588191</v>
      </c>
      <c r="AL526">
        <f t="shared" si="438"/>
        <v>1.2846909423771353</v>
      </c>
      <c r="AM526" t="str">
        <f t="shared" si="419"/>
        <v>1-8,46655136620884i</v>
      </c>
      <c r="AN526">
        <f t="shared" si="439"/>
        <v>8.5254027492343596</v>
      </c>
      <c r="AO526">
        <f t="shared" si="440"/>
        <v>-1.4532291663204888</v>
      </c>
      <c r="AP526" s="41" t="str">
        <f t="shared" si="441"/>
        <v>-0,136941913838549-0,806513112179427i</v>
      </c>
      <c r="AQ526">
        <f t="shared" si="442"/>
        <v>-1.7443336760736858</v>
      </c>
      <c r="AR526" s="43">
        <f t="shared" si="443"/>
        <v>-99.636630587071167</v>
      </c>
      <c r="AS526" t="str">
        <f t="shared" si="420"/>
        <v>-0,0000166666666666667</v>
      </c>
      <c r="AT526" t="str">
        <f t="shared" si="421"/>
        <v>0,0517225819311963i</v>
      </c>
      <c r="AU526">
        <f t="shared" si="444"/>
        <v>5.1722581931196297E-2</v>
      </c>
      <c r="AV526">
        <f t="shared" si="445"/>
        <v>1.5707963267948966</v>
      </c>
      <c r="AW526" t="str">
        <f t="shared" si="422"/>
        <v>1+19,3579184334679i</v>
      </c>
      <c r="AX526">
        <f t="shared" si="446"/>
        <v>19.383730447898735</v>
      </c>
      <c r="AY526">
        <f t="shared" si="447"/>
        <v>1.5191837583622296</v>
      </c>
      <c r="AZ526" t="str">
        <f t="shared" si="423"/>
        <v>1+2820,0780322118i</v>
      </c>
      <c r="BA526">
        <f t="shared" si="448"/>
        <v>2820.0782095118529</v>
      </c>
      <c r="BB526">
        <f t="shared" si="449"/>
        <v>1.5704417266928201</v>
      </c>
      <c r="BC526" s="41" t="str">
        <f t="shared" si="450"/>
        <v>-0,00240194766263059+0,0468189388504783i</v>
      </c>
      <c r="BD526">
        <f t="shared" si="451"/>
        <v>-26.580153112381094</v>
      </c>
      <c r="BE526" s="43">
        <f t="shared" si="452"/>
        <v>92.936865251758064</v>
      </c>
      <c r="BF526" s="41" t="str">
        <f t="shared" si="453"/>
        <v>-0,000838019419372092-0,000511769304776598i</v>
      </c>
      <c r="BG526" s="20">
        <f t="shared" si="454"/>
        <v>-60.158399136171575</v>
      </c>
      <c r="BH526" s="43">
        <f t="shared" si="455"/>
        <v>-148.58804351503795</v>
      </c>
      <c r="BI526" s="41" t="str">
        <f t="shared" si="460"/>
        <v>0,0380890153910982-0,0044742728053942i</v>
      </c>
      <c r="BJ526" s="20">
        <f t="shared" si="456"/>
        <v>-28.324486788454784</v>
      </c>
      <c r="BK526" s="43">
        <f t="shared" si="461"/>
        <v>-6.6997653353131055</v>
      </c>
      <c r="BL526">
        <f t="shared" si="457"/>
        <v>-60.158399136171575</v>
      </c>
      <c r="BM526" s="43">
        <f t="shared" si="458"/>
        <v>-148.58804351503795</v>
      </c>
    </row>
    <row r="527" spans="14:65" x14ac:dyDescent="0.25">
      <c r="N527" s="9">
        <v>9</v>
      </c>
      <c r="O527" s="34">
        <f t="shared" si="462"/>
        <v>1230268.770812382</v>
      </c>
      <c r="P527" s="33" t="str">
        <f t="shared" si="411"/>
        <v>32,2315671197498</v>
      </c>
      <c r="Q527" s="4" t="str">
        <f t="shared" si="412"/>
        <v>1+2883,02407435297i</v>
      </c>
      <c r="R527" s="4">
        <f t="shared" si="424"/>
        <v>2883.0242477819706</v>
      </c>
      <c r="S527" s="4">
        <f t="shared" si="425"/>
        <v>1.5704494687964525</v>
      </c>
      <c r="T527" s="4" t="str">
        <f t="shared" si="413"/>
        <v>1+3,47850299909262i</v>
      </c>
      <c r="U527" s="4">
        <f t="shared" si="426"/>
        <v>3.6193898815541203</v>
      </c>
      <c r="V527" s="4">
        <f t="shared" si="427"/>
        <v>1.2908649886533901</v>
      </c>
      <c r="W527" t="str">
        <f t="shared" si="414"/>
        <v>1-20,5081809470313i</v>
      </c>
      <c r="X527" s="4">
        <f t="shared" si="428"/>
        <v>20.532546986581515</v>
      </c>
      <c r="Y527" s="4">
        <f t="shared" si="429"/>
        <v>-1.5220738884020009</v>
      </c>
      <c r="Z527" t="str">
        <f t="shared" si="415"/>
        <v>-30,2719266205829+26,5865380738728i</v>
      </c>
      <c r="AA527" s="4">
        <f t="shared" si="430"/>
        <v>40.289372644351801</v>
      </c>
      <c r="AB527" s="4">
        <f t="shared" si="431"/>
        <v>2.4209208327705021</v>
      </c>
      <c r="AC527" s="47" t="str">
        <f t="shared" si="432"/>
        <v>-0,00970156306740141+0,0181968963787962i</v>
      </c>
      <c r="AD527" s="20">
        <f t="shared" si="433"/>
        <v>-33.713583700212773</v>
      </c>
      <c r="AE527" s="43">
        <f t="shared" si="434"/>
        <v>118.06403310489613</v>
      </c>
      <c r="AF527" t="str">
        <f t="shared" si="416"/>
        <v>77,9756878975879</v>
      </c>
      <c r="AG527" t="str">
        <f t="shared" si="417"/>
        <v>1+2946,49665805492i</v>
      </c>
      <c r="AH527">
        <f t="shared" si="435"/>
        <v>2946.4968277479638</v>
      </c>
      <c r="AI527">
        <f t="shared" si="436"/>
        <v>1.5704569407111311</v>
      </c>
      <c r="AJ527" t="str">
        <f t="shared" si="418"/>
        <v>1+3,47850299909262i</v>
      </c>
      <c r="AK527">
        <f t="shared" si="437"/>
        <v>3.6193898815541203</v>
      </c>
      <c r="AL527">
        <f t="shared" si="438"/>
        <v>1.2908649886533901</v>
      </c>
      <c r="AM527" t="str">
        <f t="shared" si="419"/>
        <v>1-8,66376268182653i</v>
      </c>
      <c r="AN527">
        <f t="shared" si="439"/>
        <v>8.7212833807307302</v>
      </c>
      <c r="AO527">
        <f t="shared" si="440"/>
        <v>-1.4558815542118302</v>
      </c>
      <c r="AP527" s="41" t="str">
        <f t="shared" si="441"/>
        <v>-0,136942337865405-0,824049822161566i</v>
      </c>
      <c r="AQ527">
        <f t="shared" si="442"/>
        <v>-1.5626199380749823</v>
      </c>
      <c r="AR527" s="43">
        <f t="shared" si="443"/>
        <v>-99.435307366017227</v>
      </c>
      <c r="AS527" t="str">
        <f t="shared" si="420"/>
        <v>-0,0000166666666666667</v>
      </c>
      <c r="AT527" t="str">
        <f t="shared" si="421"/>
        <v>0,0529273556328603i</v>
      </c>
      <c r="AU527">
        <f t="shared" si="444"/>
        <v>5.2927355632860301E-2</v>
      </c>
      <c r="AV527">
        <f t="shared" si="445"/>
        <v>1.5707963267948966</v>
      </c>
      <c r="AW527" t="str">
        <f t="shared" si="422"/>
        <v>1+19,8088222781101i</v>
      </c>
      <c r="AX527">
        <f t="shared" si="446"/>
        <v>19.834047495298357</v>
      </c>
      <c r="AY527">
        <f t="shared" si="447"/>
        <v>1.5203565890667465</v>
      </c>
      <c r="AZ527" t="str">
        <f t="shared" si="423"/>
        <v>1+2885,76608804723i</v>
      </c>
      <c r="BA527">
        <f t="shared" si="448"/>
        <v>2885.7662613114408</v>
      </c>
      <c r="BB527">
        <f t="shared" si="449"/>
        <v>1.5704497983759389</v>
      </c>
      <c r="BC527" s="41" t="str">
        <f t="shared" si="450"/>
        <v>-0,00229411701499592+0,0457586532571584i</v>
      </c>
      <c r="BD527">
        <f t="shared" si="451"/>
        <v>-26.779632877888858</v>
      </c>
      <c r="BE527" s="43">
        <f t="shared" si="452"/>
        <v>92.870129475682162</v>
      </c>
      <c r="BF527" s="41" t="str">
        <f t="shared" si="453"/>
        <v>-0,000810408950848795-0,000485676270056389i</v>
      </c>
      <c r="BG527" s="20">
        <f t="shared" si="454"/>
        <v>-60.493216578101624</v>
      </c>
      <c r="BH527" s="43">
        <f t="shared" si="455"/>
        <v>-149.06583741942168</v>
      </c>
      <c r="BI527" s="41" t="str">
        <f t="shared" si="460"/>
        <v>0,0380215718262845-0,00437583023638249i</v>
      </c>
      <c r="BJ527" s="20">
        <f t="shared" si="456"/>
        <v>-28.342252815963839</v>
      </c>
      <c r="BK527" s="43">
        <f t="shared" si="461"/>
        <v>-6.5651778903350566</v>
      </c>
      <c r="BL527">
        <f t="shared" si="457"/>
        <v>-60.493216578101624</v>
      </c>
      <c r="BM527" s="43">
        <f t="shared" si="458"/>
        <v>-149.06583741942168</v>
      </c>
    </row>
    <row r="528" spans="14:65" x14ac:dyDescent="0.25">
      <c r="N528" s="9">
        <v>10</v>
      </c>
      <c r="O528" s="34">
        <f t="shared" si="462"/>
        <v>1258925.4117941677</v>
      </c>
      <c r="P528" s="33" t="str">
        <f t="shared" si="411"/>
        <v>32,2315671197498</v>
      </c>
      <c r="Q528" s="4" t="str">
        <f t="shared" si="412"/>
        <v>1+2950,1783318621i</v>
      </c>
      <c r="R528" s="4">
        <f t="shared" si="424"/>
        <v>2950.1785013433755</v>
      </c>
      <c r="S528" s="4">
        <f t="shared" si="425"/>
        <v>1.570457364247819</v>
      </c>
      <c r="T528" s="4" t="str">
        <f t="shared" si="413"/>
        <v>1+3,55952774259906i</v>
      </c>
      <c r="U528" s="4">
        <f t="shared" si="426"/>
        <v>3.697328461245005</v>
      </c>
      <c r="V528" s="4">
        <f t="shared" si="427"/>
        <v>1.2969197484227253</v>
      </c>
      <c r="W528" t="str">
        <f t="shared" si="414"/>
        <v>1-20,9858778475228i</v>
      </c>
      <c r="X528" s="4">
        <f t="shared" si="428"/>
        <v>21.009689884221238</v>
      </c>
      <c r="Y528" s="4">
        <f t="shared" si="429"/>
        <v>-1.5231812514946963</v>
      </c>
      <c r="Z528" t="str">
        <f t="shared" si="415"/>
        <v>-31,7457271169652+27,2058180999995i</v>
      </c>
      <c r="AA528" s="4">
        <f t="shared" si="430"/>
        <v>41.808464796917384</v>
      </c>
      <c r="AB528" s="4">
        <f t="shared" si="431"/>
        <v>2.433053644571558</v>
      </c>
      <c r="AC528" s="47" t="str">
        <f t="shared" si="432"/>
        <v>-0,00942077522131647+0,0179806027625012i</v>
      </c>
      <c r="AD528" s="20">
        <f t="shared" si="433"/>
        <v>-33.850468337094007</v>
      </c>
      <c r="AE528" s="43">
        <f t="shared" si="434"/>
        <v>117.65188676817696</v>
      </c>
      <c r="AF528" t="str">
        <f t="shared" si="416"/>
        <v>77,9756878975879</v>
      </c>
      <c r="AG528" t="str">
        <f t="shared" si="417"/>
        <v>1+3015,12938196625i</v>
      </c>
      <c r="AH528">
        <f t="shared" si="435"/>
        <v>3015.1295477966082</v>
      </c>
      <c r="AI528">
        <f t="shared" si="436"/>
        <v>1.5704646660809933</v>
      </c>
      <c r="AJ528" t="str">
        <f t="shared" si="418"/>
        <v>1+3,55952774259906i</v>
      </c>
      <c r="AK528">
        <f t="shared" si="437"/>
        <v>3.697328461245005</v>
      </c>
      <c r="AL528">
        <f t="shared" si="438"/>
        <v>1.2969197484227253</v>
      </c>
      <c r="AM528" t="str">
        <f t="shared" si="419"/>
        <v>1-8,86556763909659i</v>
      </c>
      <c r="AN528">
        <f t="shared" si="439"/>
        <v>8.9217873525093996</v>
      </c>
      <c r="AO528">
        <f t="shared" si="440"/>
        <v>-1.4584751366165218</v>
      </c>
      <c r="AP528" s="41" t="str">
        <f t="shared" si="441"/>
        <v>-0,136942742807913-0,842023454254052i</v>
      </c>
      <c r="AQ528">
        <f t="shared" si="442"/>
        <v>-1.3801372056470309</v>
      </c>
      <c r="AR528" s="43">
        <f t="shared" si="443"/>
        <v>-99.237439141965197</v>
      </c>
      <c r="AS528" t="str">
        <f t="shared" si="420"/>
        <v>-0,0000166666666666667</v>
      </c>
      <c r="AT528" t="str">
        <f t="shared" si="421"/>
        <v>0,0541601921190572i</v>
      </c>
      <c r="AU528">
        <f t="shared" si="444"/>
        <v>5.4160192119057197E-2</v>
      </c>
      <c r="AV528">
        <f t="shared" si="445"/>
        <v>1.5707963267948966</v>
      </c>
      <c r="AW528" t="str">
        <f t="shared" si="422"/>
        <v>1+20,270229022525i</v>
      </c>
      <c r="AX528">
        <f t="shared" si="446"/>
        <v>20.294880749233656</v>
      </c>
      <c r="AY528">
        <f t="shared" si="447"/>
        <v>1.5215028570991327</v>
      </c>
      <c r="AZ528" t="str">
        <f t="shared" si="423"/>
        <v>1+2952,98421526018i</v>
      </c>
      <c r="BA528">
        <f t="shared" si="448"/>
        <v>2952.9843845804166</v>
      </c>
      <c r="BB528">
        <f t="shared" si="449"/>
        <v>1.5704576863251622</v>
      </c>
      <c r="BC528" s="41" t="str">
        <f t="shared" si="450"/>
        <v>-0,00219111542478829+0,0447221405658299i</v>
      </c>
      <c r="BD528">
        <f t="shared" si="451"/>
        <v>-26.97913599961948</v>
      </c>
      <c r="BE528" s="43">
        <f t="shared" si="452"/>
        <v>92.804905101435182</v>
      </c>
      <c r="BF528" s="41" t="str">
        <f t="shared" si="453"/>
        <v>-0,000783489038302038-0,00046071480974671i</v>
      </c>
      <c r="BG528" s="20">
        <f t="shared" si="454"/>
        <v>-60.829604336713487</v>
      </c>
      <c r="BH528" s="43">
        <f t="shared" si="455"/>
        <v>-149.5432081303878</v>
      </c>
      <c r="BI528" s="41" t="str">
        <f t="shared" si="460"/>
        <v>0,0379571486369546-0,00427940201467621i</v>
      </c>
      <c r="BJ528" s="20">
        <f t="shared" si="456"/>
        <v>-28.359273205266508</v>
      </c>
      <c r="BK528" s="43">
        <f t="shared" si="461"/>
        <v>-6.4325340405300251</v>
      </c>
      <c r="BL528">
        <f t="shared" si="457"/>
        <v>-60.829604336713487</v>
      </c>
      <c r="BM528" s="43">
        <f t="shared" si="458"/>
        <v>-149.5432081303878</v>
      </c>
    </row>
    <row r="529" spans="14:65" x14ac:dyDescent="0.25">
      <c r="N529" s="9">
        <v>11</v>
      </c>
      <c r="O529" s="34">
        <f t="shared" si="462"/>
        <v>1288249.5516931366</v>
      </c>
      <c r="P529" s="33" t="str">
        <f t="shared" si="411"/>
        <v>32,2315671197498</v>
      </c>
      <c r="Q529" s="4" t="str">
        <f t="shared" si="412"/>
        <v>1+3018,89681297302i</v>
      </c>
      <c r="R529" s="4">
        <f t="shared" si="424"/>
        <v>3018.8969785964309</v>
      </c>
      <c r="S529" s="4">
        <f t="shared" si="425"/>
        <v>1.5704650799768114</v>
      </c>
      <c r="T529" s="4" t="str">
        <f t="shared" si="413"/>
        <v>1+3,64243979483055i</v>
      </c>
      <c r="U529" s="4">
        <f t="shared" si="426"/>
        <v>3.7772169197658232</v>
      </c>
      <c r="V529" s="4">
        <f t="shared" si="427"/>
        <v>1.302856655558922</v>
      </c>
      <c r="W529" t="str">
        <f t="shared" si="414"/>
        <v>1-21,47470173823i</v>
      </c>
      <c r="X529" s="4">
        <f t="shared" si="428"/>
        <v>21.49797234033802</v>
      </c>
      <c r="Y529" s="4">
        <f t="shared" si="429"/>
        <v>-1.5242635208622635</v>
      </c>
      <c r="Z529" t="str">
        <f t="shared" si="415"/>
        <v>-33,2889856908588+27,8395230109945i</v>
      </c>
      <c r="AA529" s="4">
        <f t="shared" si="430"/>
        <v>43.395801753232938</v>
      </c>
      <c r="AB529" s="4">
        <f t="shared" si="431"/>
        <v>2.4451070952491136</v>
      </c>
      <c r="AC529" s="47" t="str">
        <f t="shared" si="432"/>
        <v>-0,00914404942170073+0,0177626587386738i</v>
      </c>
      <c r="AD529" s="20">
        <f t="shared" si="433"/>
        <v>-33.98890322774448</v>
      </c>
      <c r="AE529" s="43">
        <f t="shared" si="434"/>
        <v>117.23898309228403</v>
      </c>
      <c r="AF529" t="str">
        <f t="shared" si="416"/>
        <v>77,9756878975879</v>
      </c>
      <c r="AG529" t="str">
        <f t="shared" si="417"/>
        <v>1+3085,36076738587i</v>
      </c>
      <c r="AH529">
        <f t="shared" si="435"/>
        <v>3085.3609294414687</v>
      </c>
      <c r="AI529">
        <f t="shared" si="436"/>
        <v>1.5704722156000066</v>
      </c>
      <c r="AJ529" t="str">
        <f t="shared" si="418"/>
        <v>1+3,64243979483055i</v>
      </c>
      <c r="AK529">
        <f t="shared" si="437"/>
        <v>3.7772169197658232</v>
      </c>
      <c r="AL529">
        <f t="shared" si="438"/>
        <v>1.302856655558922</v>
      </c>
      <c r="AM529" t="str">
        <f t="shared" si="419"/>
        <v>1-9,07207323767859i</v>
      </c>
      <c r="AN529">
        <f t="shared" si="439"/>
        <v>9.1270210271371734</v>
      </c>
      <c r="AO529">
        <f t="shared" si="440"/>
        <v>-1.4610111490414233</v>
      </c>
      <c r="AP529" s="41" t="str">
        <f t="shared" si="441"/>
        <v>-0,13694312952501-0,860443538315387i</v>
      </c>
      <c r="AQ529">
        <f t="shared" si="442"/>
        <v>-1.1969156681802711</v>
      </c>
      <c r="AR529" s="43">
        <f t="shared" si="443"/>
        <v>-99.043014784016449</v>
      </c>
      <c r="AS529" t="str">
        <f t="shared" si="420"/>
        <v>-0,0000166666666666667</v>
      </c>
      <c r="AT529" t="str">
        <f t="shared" si="421"/>
        <v>0,0554217450560106i</v>
      </c>
      <c r="AU529">
        <f t="shared" si="444"/>
        <v>5.54217450560106E-2</v>
      </c>
      <c r="AV529">
        <f t="shared" si="445"/>
        <v>1.5707963267948966</v>
      </c>
      <c r="AW529" t="str">
        <f t="shared" si="422"/>
        <v>1+20,7423833106758i</v>
      </c>
      <c r="AX529">
        <f t="shared" si="446"/>
        <v>20.766474554122134</v>
      </c>
      <c r="AY529">
        <f t="shared" si="447"/>
        <v>1.5226231581700973</v>
      </c>
      <c r="AZ529" t="str">
        <f t="shared" si="423"/>
        <v>1+3021,76805379143i</v>
      </c>
      <c r="BA529">
        <f t="shared" si="448"/>
        <v>3021.7682192574675</v>
      </c>
      <c r="BB529">
        <f t="shared" si="449"/>
        <v>1.5704653947227807</v>
      </c>
      <c r="BC529" s="41" t="str">
        <f t="shared" si="450"/>
        <v>-0,00209272766346487+0,0437088836817331i</v>
      </c>
      <c r="BD529">
        <f t="shared" si="451"/>
        <v>-27.178661431477437</v>
      </c>
      <c r="BE529" s="43">
        <f t="shared" si="452"/>
        <v>92.741158236935277</v>
      </c>
      <c r="BF529" s="41" t="str">
        <f t="shared" si="453"/>
        <v>-0,00075724997950613-0,000436848599872245i</v>
      </c>
      <c r="BG529" s="20">
        <f t="shared" si="454"/>
        <v>-61.16756465922191</v>
      </c>
      <c r="BH529" s="43">
        <f t="shared" si="455"/>
        <v>-150.01985867078065</v>
      </c>
      <c r="BI529" s="41" t="str">
        <f t="shared" si="460"/>
        <v>0,0378956112064045-0,00418495732393897i</v>
      </c>
      <c r="BJ529" s="20">
        <f t="shared" si="456"/>
        <v>-28.375577099657718</v>
      </c>
      <c r="BK529" s="43">
        <f t="shared" si="461"/>
        <v>-6.3018565470811883</v>
      </c>
      <c r="BL529">
        <f t="shared" si="457"/>
        <v>-61.16756465922191</v>
      </c>
      <c r="BM529" s="43">
        <f t="shared" si="458"/>
        <v>-150.01985867078065</v>
      </c>
    </row>
    <row r="530" spans="14:65" x14ac:dyDescent="0.25">
      <c r="N530" s="9">
        <v>12</v>
      </c>
      <c r="O530" s="34">
        <f t="shared" si="462"/>
        <v>1318256.7385564097</v>
      </c>
      <c r="P530" s="33" t="str">
        <f t="shared" si="411"/>
        <v>32,2315671197498</v>
      </c>
      <c r="Q530" s="4" t="str">
        <f t="shared" si="412"/>
        <v>1+3089,215953134i</v>
      </c>
      <c r="R530" s="4">
        <f t="shared" si="424"/>
        <v>3089.2161149873618</v>
      </c>
      <c r="S530" s="4">
        <f t="shared" si="425"/>
        <v>1.5704726200744077</v>
      </c>
      <c r="T530" s="4" t="str">
        <f t="shared" si="413"/>
        <v>1+3,72728311685466i</v>
      </c>
      <c r="U530" s="4">
        <f t="shared" si="426"/>
        <v>3.8590982668480716</v>
      </c>
      <c r="V530" s="4">
        <f t="shared" si="427"/>
        <v>1.3086771831632444</v>
      </c>
      <c r="W530" t="str">
        <f t="shared" si="414"/>
        <v>1-21,9749118000501i</v>
      </c>
      <c r="X530" s="4">
        <f t="shared" si="428"/>
        <v>21.997653252562674</v>
      </c>
      <c r="Y530" s="4">
        <f t="shared" si="429"/>
        <v>-1.5253212601911228</v>
      </c>
      <c r="Z530" t="str">
        <f t="shared" si="415"/>
        <v>-34,9049758006071+28,4879888055895i</v>
      </c>
      <c r="AA530" s="4">
        <f t="shared" si="430"/>
        <v>45.054665039575646</v>
      </c>
      <c r="AB530" s="4">
        <f t="shared" si="431"/>
        <v>2.4570763995707505</v>
      </c>
      <c r="AC530" s="47" t="str">
        <f t="shared" si="432"/>
        <v>-0,00887153577227357+0,0175431379625952i</v>
      </c>
      <c r="AD530" s="20">
        <f t="shared" si="433"/>
        <v>-34.128888915537047</v>
      </c>
      <c r="AE530" s="43">
        <f t="shared" si="434"/>
        <v>116.82564812207572</v>
      </c>
      <c r="AF530" t="str">
        <f t="shared" si="416"/>
        <v>77,9756878975879</v>
      </c>
      <c r="AG530" t="str">
        <f t="shared" si="417"/>
        <v>1+3157,22805192394i</v>
      </c>
      <c r="AH530">
        <f t="shared" si="435"/>
        <v>3157.2282102907025</v>
      </c>
      <c r="AI530">
        <f t="shared" si="436"/>
        <v>1.5704795932710225</v>
      </c>
      <c r="AJ530" t="str">
        <f t="shared" si="418"/>
        <v>1+3,72728311685466i</v>
      </c>
      <c r="AK530">
        <f t="shared" si="437"/>
        <v>3.8590982668480716</v>
      </c>
      <c r="AL530">
        <f t="shared" si="438"/>
        <v>1.3086771831632444</v>
      </c>
      <c r="AM530" t="str">
        <f t="shared" si="419"/>
        <v>1-9,28338896957428i</v>
      </c>
      <c r="AN530">
        <f t="shared" si="439"/>
        <v>9.3370932714851591</v>
      </c>
      <c r="AO530">
        <f t="shared" si="440"/>
        <v>-1.4634908055630771</v>
      </c>
      <c r="AP530" s="41" t="str">
        <f t="shared" si="441"/>
        <v>-0,136943498836974-0,87931984091877i</v>
      </c>
      <c r="AQ530">
        <f t="shared" si="442"/>
        <v>-1.0129845053673745</v>
      </c>
      <c r="AR530" s="43">
        <f t="shared" si="443"/>
        <v>-98.852019680494109</v>
      </c>
      <c r="AS530" t="str">
        <f t="shared" si="420"/>
        <v>-0,0000166666666666667</v>
      </c>
      <c r="AT530" t="str">
        <f t="shared" si="421"/>
        <v>0,0567126833357862i</v>
      </c>
      <c r="AU530">
        <f t="shared" si="444"/>
        <v>5.6712683335786197E-2</v>
      </c>
      <c r="AV530">
        <f t="shared" si="445"/>
        <v>1.5707963267948966</v>
      </c>
      <c r="AW530" t="str">
        <f t="shared" si="422"/>
        <v>1+21,2255354850158i</v>
      </c>
      <c r="AX530">
        <f t="shared" si="446"/>
        <v>21.249078959467042</v>
      </c>
      <c r="AY530">
        <f t="shared" si="447"/>
        <v>1.5237180750232151</v>
      </c>
      <c r="AZ530" t="str">
        <f t="shared" si="423"/>
        <v>1+3092,15407374262i</v>
      </c>
      <c r="BA530">
        <f t="shared" si="448"/>
        <v>3092.1542354421904</v>
      </c>
      <c r="BB530">
        <f t="shared" si="449"/>
        <v>1.5704729276558855</v>
      </c>
      <c r="BC530" s="41" t="str">
        <f t="shared" si="450"/>
        <v>-0,00199874800425194+0,0427183756898649i</v>
      </c>
      <c r="BD530">
        <f t="shared" si="451"/>
        <v>-27.378208174001294</v>
      </c>
      <c r="BE530" s="43">
        <f t="shared" si="452"/>
        <v>92.678855727608166</v>
      </c>
      <c r="BF530" s="41" t="str">
        <f t="shared" si="453"/>
        <v>-0,000731682393845791-0,000414041910057112i</v>
      </c>
      <c r="BG530" s="20">
        <f t="shared" si="454"/>
        <v>-61.507097089538334</v>
      </c>
      <c r="BH530" s="43">
        <f t="shared" si="455"/>
        <v>-150.49549615031609</v>
      </c>
      <c r="BI530" s="41" t="str">
        <f t="shared" si="460"/>
        <v>0,0378368308609159-0,00409246505446691i</v>
      </c>
      <c r="BJ530" s="20">
        <f t="shared" si="456"/>
        <v>-28.391192679368675</v>
      </c>
      <c r="BK530" s="43">
        <f t="shared" si="461"/>
        <v>-6.1731639528859423</v>
      </c>
      <c r="BL530">
        <f t="shared" si="457"/>
        <v>-61.507097089538334</v>
      </c>
      <c r="BM530" s="43">
        <f t="shared" si="458"/>
        <v>-150.49549615031609</v>
      </c>
    </row>
    <row r="531" spans="14:65" x14ac:dyDescent="0.25">
      <c r="N531" s="9">
        <v>13</v>
      </c>
      <c r="O531" s="34">
        <f t="shared" si="462"/>
        <v>1348962.8825916562</v>
      </c>
      <c r="P531" s="33" t="str">
        <f t="shared" ref="P531:P560" si="463">COMPLEX(Adc,0)</f>
        <v>32,2315671197498</v>
      </c>
      <c r="Q531" s="4" t="str">
        <f t="shared" ref="Q531:Q560" si="464">IMSUM(COMPLEX(1,0),IMDIV(COMPLEX(0,2*PI()*O531),COMPLEX(wp_lf,0)))</f>
        <v>1+3161,17303648392i</v>
      </c>
      <c r="R531" s="4">
        <f t="shared" si="424"/>
        <v>3161.1731946530499</v>
      </c>
      <c r="S531" s="4">
        <f t="shared" si="425"/>
        <v>1.5704799885384639</v>
      </c>
      <c r="T531" s="4" t="str">
        <f t="shared" ref="T531:T560" si="465">IMSUM(COMPLEX(1,0),IMDIV(COMPLEX(0,2*PI()*O531),COMPLEX(wz_esr,0)))</f>
        <v>1+3,81410269372373i</v>
      </c>
      <c r="U531" s="4">
        <f t="shared" si="426"/>
        <v>3.9430165303065388</v>
      </c>
      <c r="V531" s="4">
        <f t="shared" si="427"/>
        <v>1.314382839189707</v>
      </c>
      <c r="W531" t="str">
        <f t="shared" ref="W531:W560" si="466">IMSUB(COMPLEX(1,0),IMDIV(COMPLEX(0,2*PI()*O531),COMPLEX(wz_rhp,0)))</f>
        <v>1-22,4867732509789i</v>
      </c>
      <c r="X531" s="4">
        <f t="shared" si="428"/>
        <v>22.508997561884893</v>
      </c>
      <c r="Y531" s="4">
        <f t="shared" si="429"/>
        <v>-1.5263550208359851</v>
      </c>
      <c r="Z531" t="str">
        <f t="shared" ref="Z531:Z560" si="467">IMSUM(COMPLEX(1,0),IMDIV(COMPLEX(0,2*PI()*O531),COMPLEX(Q*(wsl/2),0)),IMDIV(IMPOWER(COMPLEX(0,2*PI()*O531),2),IMPOWER(COMPLEX(wsl/2,0),2)))</f>
        <v>-36,5971251778923+29,1515593089322i</v>
      </c>
      <c r="AA531" s="4">
        <f t="shared" si="430"/>
        <v>46.788491976430592</v>
      </c>
      <c r="AB531" s="4">
        <f t="shared" si="431"/>
        <v>2.4689569195270669</v>
      </c>
      <c r="AC531" s="47" t="str">
        <f t="shared" si="432"/>
        <v>-0,00860337647834229+0,0173221257200138i</v>
      </c>
      <c r="AD531" s="20">
        <f t="shared" si="433"/>
        <v>-34.27042329756685</v>
      </c>
      <c r="AE531" s="43">
        <f t="shared" si="434"/>
        <v>116.41220217595813</v>
      </c>
      <c r="AF531" t="str">
        <f t="shared" ref="AF531:AF560" si="468">COMPLEX($B$72,0)</f>
        <v>77,9756878975879</v>
      </c>
      <c r="AG531" t="str">
        <f t="shared" ref="AG531:AG560" si="469">IMSUM(COMPLEX(1,0),IMDIV(COMPLEX(0,2*PI()*O531),COMPLEX(wp_lf_DCM,0)))</f>
        <v>1+3230,76934056598i</v>
      </c>
      <c r="AH531">
        <f t="shared" si="435"/>
        <v>3230.769495327876</v>
      </c>
      <c r="AI531">
        <f t="shared" si="436"/>
        <v>1.5704868030057766</v>
      </c>
      <c r="AJ531" t="str">
        <f t="shared" ref="AJ531:AJ560" si="470">IMSUM(COMPLEX(1,0),IMDIV(COMPLEX(0,2*PI()*O531),COMPLEX(wz1_dcm,0)))</f>
        <v>1+3,81410269372373i</v>
      </c>
      <c r="AK531">
        <f t="shared" si="437"/>
        <v>3.9430165303065388</v>
      </c>
      <c r="AL531">
        <f t="shared" si="438"/>
        <v>1.314382839189707</v>
      </c>
      <c r="AM531" t="str">
        <f t="shared" ref="AM531:AM560" si="471">IMSUB(COMPLEX(1,0),IMDIV(COMPLEX(0,2*PI()*O531),COMPLEX(wz2_dcm,0)))</f>
        <v>1-9,49962687718181i</v>
      </c>
      <c r="AN531">
        <f t="shared" si="439"/>
        <v>9.5521155146739645</v>
      </c>
      <c r="AO531">
        <f t="shared" si="440"/>
        <v>-1.4659152988886304</v>
      </c>
      <c r="AP531" s="41" t="str">
        <f t="shared" si="441"/>
        <v>-0,136943851527165-0,898662370530448i</v>
      </c>
      <c r="AQ531">
        <f t="shared" si="442"/>
        <v>-0.82837190662989513</v>
      </c>
      <c r="AR531" s="43">
        <f t="shared" si="443"/>
        <v>-98.664435993209054</v>
      </c>
      <c r="AS531" t="str">
        <f t="shared" ref="AS531:AS560" si="472">COMPLEX(Adc_ea,0)</f>
        <v>-0,0000166666666666667</v>
      </c>
      <c r="AT531" t="str">
        <f t="shared" ref="AT531:AT560" si="473">COMPLEX(0,2*PI()*O531*wp0_ea)</f>
        <v>0,0580336914309475i</v>
      </c>
      <c r="AU531">
        <f t="shared" si="444"/>
        <v>5.8033691430947498E-2</v>
      </c>
      <c r="AV531">
        <f t="shared" si="445"/>
        <v>1.5707963267948966</v>
      </c>
      <c r="AW531" t="str">
        <f t="shared" ref="AW531:AW560" si="474">IMSUM(COMPLEX(1,0),IMDIV(COMPLEX(0,2*PI()*O531),COMPLEX(wp1_ea,0)))</f>
        <v>1+21,7199417192231i</v>
      </c>
      <c r="AX531">
        <f t="shared" si="446"/>
        <v>21.742949852456729</v>
      </c>
      <c r="AY531">
        <f t="shared" si="447"/>
        <v>1.5247881776908578</v>
      </c>
      <c r="AZ531" t="str">
        <f t="shared" ref="AZ531:AZ560" si="475">IMSUM(COMPLEX(1,0),IMDIV(COMPLEX(0,2*PI()*O531),COMPLEX(wz_ea,0)))</f>
        <v>1+3164,17959471321i</v>
      </c>
      <c r="BA531">
        <f t="shared" si="448"/>
        <v>3164.1797527320491</v>
      </c>
      <c r="BB531">
        <f t="shared" si="449"/>
        <v>1.5704802891185341</v>
      </c>
      <c r="BC531" s="41" t="str">
        <f t="shared" si="450"/>
        <v>-0,00190897981065747+0,0417501197279221i</v>
      </c>
      <c r="BD531">
        <f t="shared" si="451"/>
        <v>-27.57777527230424</v>
      </c>
      <c r="BE531" s="43">
        <f t="shared" si="452"/>
        <v>92.617965141847321</v>
      </c>
      <c r="BF531" s="41" t="str">
        <f t="shared" si="453"/>
        <v>-0,000706777150752054-0,000392259586312356i</v>
      </c>
      <c r="BG531" s="20">
        <f t="shared" si="454"/>
        <v>-61.848198569871101</v>
      </c>
      <c r="BH531" s="43">
        <f t="shared" si="455"/>
        <v>-150.96983268219455</v>
      </c>
      <c r="BI531" s="41" t="str">
        <f t="shared" si="460"/>
        <v>0,0377806846123835-0,00400189387532172i</v>
      </c>
      <c r="BJ531" s="20">
        <f t="shared" si="456"/>
        <v>-28.406147178934141</v>
      </c>
      <c r="BK531" s="43">
        <f t="shared" si="461"/>
        <v>-6.0464708513617369</v>
      </c>
      <c r="BL531">
        <f t="shared" si="457"/>
        <v>-61.848198569871101</v>
      </c>
      <c r="BM531" s="43">
        <f t="shared" si="458"/>
        <v>-150.96983268219455</v>
      </c>
    </row>
    <row r="532" spans="14:65" x14ac:dyDescent="0.25">
      <c r="N532" s="9">
        <v>14</v>
      </c>
      <c r="O532" s="34">
        <f t="shared" si="462"/>
        <v>1380384.2646028849</v>
      </c>
      <c r="P532" s="33" t="str">
        <f t="shared" si="463"/>
        <v>32,2315671197498</v>
      </c>
      <c r="Q532" s="4" t="str">
        <f t="shared" si="464"/>
        <v>1+3234,80621562087i</v>
      </c>
      <c r="R532" s="4">
        <f t="shared" ref="R532:R560" si="476">IMABS(Q532)</f>
        <v>3234.8063701896303</v>
      </c>
      <c r="S532" s="4">
        <f t="shared" ref="S532:S560" si="477">IMARGUMENT(Q532)</f>
        <v>1.5704871892758343</v>
      </c>
      <c r="T532" s="4" t="str">
        <f t="shared" si="465"/>
        <v>1+3,90294455832664i</v>
      </c>
      <c r="U532" s="4">
        <f t="shared" ref="U532:U560" si="478">IMABS(T532)</f>
        <v>4.0290167814705775</v>
      </c>
      <c r="V532" s="4">
        <f t="shared" ref="V532:V560" si="479">IMARGUMENT(T532)</f>
        <v>1.319975162282309</v>
      </c>
      <c r="W532" t="str">
        <f t="shared" si="466"/>
        <v>1-23,010557486733i</v>
      </c>
      <c r="X532" s="4">
        <f t="shared" ref="X532:X560" si="480">IMABS(W532)</f>
        <v>23.032276393145427</v>
      </c>
      <c r="Y532" s="4">
        <f t="shared" ref="Y532:Y560" si="481">IMARGUMENT(W532)</f>
        <v>-1.5273653420674798</v>
      </c>
      <c r="Z532" t="str">
        <f t="shared" si="467"/>
        <v>-38,3690230984142+29,8305863548871i</v>
      </c>
      <c r="AA532" s="4">
        <f t="shared" ref="AA532:AA560" si="482">IMABS(Z532)</f>
        <v>48.600882870612743</v>
      </c>
      <c r="AB532" s="4">
        <f t="shared" ref="AB532:AB560" si="483">IMARGUMENT(Z532)</f>
        <v>2.4807441745398537</v>
      </c>
      <c r="AC532" s="47" t="str">
        <f t="shared" ref="AC532:AC560" si="484">(IMDIV(IMPRODUCT(P532,T532,W532),IMPRODUCT(Q532,Z532)))</f>
        <v>-0,00833970514767677+0,0170997180127001i</v>
      </c>
      <c r="AD532" s="20">
        <f t="shared" ref="AD532:AD560" si="485">20*LOG(IMABS(AC532))</f>
        <v>-34.413501734910078</v>
      </c>
      <c r="AE532" s="43">
        <f t="shared" ref="AE532:AE560" si="486">(180/PI())*IMARGUMENT(AC532)</f>
        <v>115.99895900818287</v>
      </c>
      <c r="AF532" t="str">
        <f t="shared" si="468"/>
        <v>77,9756878975879</v>
      </c>
      <c r="AG532" t="str">
        <f t="shared" si="469"/>
        <v>1+3306,02362587667i</v>
      </c>
      <c r="AH532">
        <f t="shared" ref="AH532:AH560" si="487">IMABS(AG532)</f>
        <v>3306.0237771157549</v>
      </c>
      <c r="AI532">
        <f t="shared" ref="AI532:AI560" si="488">IMARGUMENT(AG532)</f>
        <v>1.5704938486269624</v>
      </c>
      <c r="AJ532" t="str">
        <f t="shared" si="470"/>
        <v>1+3,90294455832664i</v>
      </c>
      <c r="AK532">
        <f t="shared" ref="AK532:AK560" si="489">IMABS(AJ532)</f>
        <v>4.0290167814705775</v>
      </c>
      <c r="AL532">
        <f t="shared" ref="AL532:AL560" si="490">IMARGUMENT(AJ532)</f>
        <v>1.319975162282309</v>
      </c>
      <c r="AM532" t="str">
        <f t="shared" si="471"/>
        <v>1-9,72090161270203i</v>
      </c>
      <c r="AN532">
        <f t="shared" ref="AN532:AN560" si="491">IMABS(AM532)</f>
        <v>9.7722018073632153</v>
      </c>
      <c r="AO532">
        <f t="shared" ref="AO532:AO560" si="492">IMARGUMENT(AM532)</f>
        <v>-1.4682858004417589</v>
      </c>
      <c r="AP532" s="41" t="str">
        <f t="shared" ref="AP532:AP560" si="493">(IMDIV(IMPRODUCT(AF532,AJ532,AM532),IMPRODUCT(AG532)))</f>
        <v>-0,136944188343685-0,918481382816358i</v>
      </c>
      <c r="AQ532">
        <f t="shared" ref="AQ532:AQ560" si="494">20*LOG(IMABS(AP532))</f>
        <v>-0.64310509142492212</v>
      </c>
      <c r="AR532" s="43">
        <f t="shared" ref="AR532:AR560" si="495">(180/PI())*IMARGUMENT(AP532)</f>
        <v>-98.48024290101084</v>
      </c>
      <c r="AS532" t="str">
        <f t="shared" si="472"/>
        <v>-0,0000166666666666667</v>
      </c>
      <c r="AT532" t="str">
        <f t="shared" si="473"/>
        <v>0,0593854697574722i</v>
      </c>
      <c r="AU532">
        <f t="shared" ref="AU532:AU560" si="496">IMABS(AT532)</f>
        <v>5.9385469757472199E-2</v>
      </c>
      <c r="AV532">
        <f t="shared" ref="AV532:AV560" si="497">IMARGUMENT(AT532)</f>
        <v>1.5707963267948966</v>
      </c>
      <c r="AW532" t="str">
        <f t="shared" si="474"/>
        <v>1+22,2258641540274i</v>
      </c>
      <c r="AX532">
        <f t="shared" ref="AX532:AX560" si="498">IMABS(AW532)</f>
        <v>22.248349093658167</v>
      </c>
      <c r="AY532">
        <f t="shared" ref="AY532:AY560" si="499">IMARGUMENT(AW532)</f>
        <v>1.5258340237468837</v>
      </c>
      <c r="AZ532" t="str">
        <f t="shared" si="475"/>
        <v>1+3237,88280558778i</v>
      </c>
      <c r="BA532">
        <f t="shared" ref="BA532:BA560" si="500">IMABS(AZ532)</f>
        <v>3237.8829600096715</v>
      </c>
      <c r="BB532">
        <f t="shared" ref="BB532:BB560" si="501">IMARGUMENT(AZ532)</f>
        <v>1.570487483013868</v>
      </c>
      <c r="BC532" s="41" t="str">
        <f t="shared" ref="BC532:BC560" si="502">IMPRODUCT(AS532,IMDIV(AZ532,IMPRODUCT(AT532,AW532)))</f>
        <v>-0,00182323514209797+0,0408036288553164i</v>
      </c>
      <c r="BD532">
        <f t="shared" ref="BD532:BD560" si="503">20*LOG(IMABS(BC532))</f>
        <v>-27.777361814103514</v>
      </c>
      <c r="BE532" s="43">
        <f t="shared" ref="BE532:BE560" si="504">(180/PI())*IMARGUMENT(BC532)</f>
        <v>92.558454756657525</v>
      </c>
      <c r="BF532" s="41" t="str">
        <f t="shared" ref="BF532:BF560" si="505">IMPRODUCT(AC532,BC532)</f>
        <v>-0,000682525303820804-0,000371467040409295i</v>
      </c>
      <c r="BG532" s="20">
        <f t="shared" ref="BG532:BG560" si="506">20*LOG(IMABS(BF532))</f>
        <v>-62.190863549013585</v>
      </c>
      <c r="BH532" s="43">
        <f t="shared" ref="BH532:BH560" si="507">(180/PI())*IMARGUMENT(BF532)</f>
        <v>-151.44258623515958</v>
      </c>
      <c r="BI532" s="41" t="str">
        <f t="shared" si="460"/>
        <v>0,0377270549116507-0,00391321230055475i</v>
      </c>
      <c r="BJ532" s="20">
        <f t="shared" ref="BJ532:BJ560" si="508">20*LOG(IMABS(BI532))</f>
        <v>-28.42046690552845</v>
      </c>
      <c r="BK532" s="43">
        <f t="shared" si="461"/>
        <v>-5.9217881443533393</v>
      </c>
      <c r="BL532">
        <f t="shared" ref="BL532:BL560" si="509">IF($B$31=0,BJ532,BG532)</f>
        <v>-62.190863549013585</v>
      </c>
      <c r="BM532" s="43">
        <f t="shared" ref="BM532:BM560" si="510">IF($B$31=0,BK532,BH532)</f>
        <v>-151.44258623515958</v>
      </c>
    </row>
    <row r="533" spans="14:65" x14ac:dyDescent="0.25">
      <c r="N533" s="9">
        <v>15</v>
      </c>
      <c r="O533" s="34">
        <f t="shared" si="462"/>
        <v>1412537.5446227565</v>
      </c>
      <c r="P533" s="33" t="str">
        <f t="shared" si="463"/>
        <v>32,2315671197498</v>
      </c>
      <c r="Q533" s="4" t="str">
        <f t="shared" si="464"/>
        <v>1+3310,15453183106i</v>
      </c>
      <c r="R533" s="4">
        <f t="shared" si="476"/>
        <v>3310.1546828814066</v>
      </c>
      <c r="S533" s="4">
        <f t="shared" si="477"/>
        <v>1.5704942261044417</v>
      </c>
      <c r="T533" s="4" t="str">
        <f t="shared" si="465"/>
        <v>1+3,99385581579596i</v>
      </c>
      <c r="U533" s="4">
        <f t="shared" si="478"/>
        <v>4.1171451610754763</v>
      </c>
      <c r="V533" s="4">
        <f t="shared" si="479"/>
        <v>1.3254557178219422</v>
      </c>
      <c r="W533" t="str">
        <f t="shared" si="466"/>
        <v>1-23,5465422246473i</v>
      </c>
      <c r="X533" s="4">
        <f t="shared" si="480"/>
        <v>23.567767198805623</v>
      </c>
      <c r="Y533" s="4">
        <f t="shared" si="481"/>
        <v>-1.5283527513163242</v>
      </c>
      <c r="Z533" t="str">
        <f t="shared" si="467"/>
        <v>-40,2244279952249+30,5254299725819i</v>
      </c>
      <c r="AA533" s="4">
        <f t="shared" si="482"/>
        <v>50.495608547219568</v>
      </c>
      <c r="AB533" s="4">
        <f t="shared" si="483"/>
        <v>2.4924338507262109</v>
      </c>
      <c r="AC533" s="47" t="str">
        <f t="shared" si="484"/>
        <v>-0,00808064618367607+0,0168760206117059i</v>
      </c>
      <c r="AD533" s="20">
        <f t="shared" si="485"/>
        <v>-34.558117168580814</v>
      </c>
      <c r="AE533" s="43">
        <f t="shared" si="486"/>
        <v>115.58622503744685</v>
      </c>
      <c r="AF533" t="str">
        <f t="shared" si="468"/>
        <v>77,9756878975879</v>
      </c>
      <c r="AG533" t="str">
        <f t="shared" si="469"/>
        <v>1+3383,03080867422i</v>
      </c>
      <c r="AH533">
        <f t="shared" si="487"/>
        <v>3383.030956470684</v>
      </c>
      <c r="AI533">
        <f t="shared" si="488"/>
        <v>1.570500733870259</v>
      </c>
      <c r="AJ533" t="str">
        <f t="shared" si="470"/>
        <v>1+3,99385581579596i</v>
      </c>
      <c r="AK533">
        <f t="shared" si="489"/>
        <v>4.1171451610754763</v>
      </c>
      <c r="AL533">
        <f t="shared" si="490"/>
        <v>1.3254557178219422</v>
      </c>
      <c r="AM533" t="str">
        <f t="shared" si="471"/>
        <v>1-9,94733049892868i</v>
      </c>
      <c r="AN533">
        <f t="shared" si="491"/>
        <v>9.9974688824180244</v>
      </c>
      <c r="AO533">
        <f t="shared" si="492"/>
        <v>-1.4706034604714893</v>
      </c>
      <c r="AP533" s="41" t="str">
        <f t="shared" si="493"/>
        <v>-0,136944510000968-0,938787386079796i</v>
      </c>
      <c r="AQ533">
        <f t="shared" si="494"/>
        <v>-0.45721033029663793</v>
      </c>
      <c r="AR533" s="43">
        <f t="shared" si="495"/>
        <v>-98.299416832634449</v>
      </c>
      <c r="AS533" t="str">
        <f t="shared" si="472"/>
        <v>-0,0000166666666666667</v>
      </c>
      <c r="AT533" t="str">
        <f t="shared" si="473"/>
        <v>0,060768735046122i</v>
      </c>
      <c r="AU533">
        <f t="shared" si="496"/>
        <v>6.0768735046121999E-2</v>
      </c>
      <c r="AV533">
        <f t="shared" si="497"/>
        <v>1.5707963267948966</v>
      </c>
      <c r="AW533" t="str">
        <f t="shared" si="474"/>
        <v>1+22,7435710362003i</v>
      </c>
      <c r="AX533">
        <f t="shared" si="498"/>
        <v>22.765544655876106</v>
      </c>
      <c r="AY533">
        <f t="shared" si="499"/>
        <v>1.5268561585559868</v>
      </c>
      <c r="AZ533" t="str">
        <f t="shared" si="475"/>
        <v>1+3313,30278478433i</v>
      </c>
      <c r="BA533">
        <f t="shared" si="500"/>
        <v>3313.3029356911507</v>
      </c>
      <c r="BB533">
        <f t="shared" si="501"/>
        <v>1.5704945131561829</v>
      </c>
      <c r="BC533" s="41" t="str">
        <f t="shared" si="502"/>
        <v>-0,00174133437599017+0,0398784259187844i</v>
      </c>
      <c r="BD533">
        <f t="shared" si="503"/>
        <v>-27.976966927835694</v>
      </c>
      <c r="BE533" s="43">
        <f t="shared" si="504"/>
        <v>92.500293543486521</v>
      </c>
      <c r="BF533" s="41" t="str">
        <f t="shared" si="505"/>
        <v>-0,000658918030787943-0,000351630245032716i</v>
      </c>
      <c r="BG533" s="20">
        <f t="shared" si="506"/>
        <v>-62.535084096416512</v>
      </c>
      <c r="BH533" s="43">
        <f t="shared" si="507"/>
        <v>-151.91348141906661</v>
      </c>
      <c r="BI533" s="41" t="str">
        <f t="shared" si="460"/>
        <v>0,0376758294121402-0,00382638874993113i</v>
      </c>
      <c r="BJ533" s="20">
        <f t="shared" si="508"/>
        <v>-28.43417725813233</v>
      </c>
      <c r="BK533" s="43">
        <f t="shared" si="461"/>
        <v>-5.7991232891479241</v>
      </c>
      <c r="BL533">
        <f t="shared" si="509"/>
        <v>-62.535084096416512</v>
      </c>
      <c r="BM533" s="43">
        <f t="shared" si="510"/>
        <v>-151.91348141906661</v>
      </c>
    </row>
    <row r="534" spans="14:65" x14ac:dyDescent="0.25">
      <c r="N534" s="9">
        <v>16</v>
      </c>
      <c r="O534" s="34">
        <f t="shared" si="462"/>
        <v>1445439.7707459298</v>
      </c>
      <c r="P534" s="33" t="str">
        <f t="shared" si="463"/>
        <v>32,2315671197498</v>
      </c>
      <c r="Q534" s="4" t="str">
        <f t="shared" si="464"/>
        <v>1+3387,25793578911i</v>
      </c>
      <c r="R534" s="4">
        <f t="shared" si="476"/>
        <v>3387.2580834011305</v>
      </c>
      <c r="S534" s="4">
        <f t="shared" si="477"/>
        <v>1.5705011027553035</v>
      </c>
      <c r="T534" s="4" t="str">
        <f t="shared" si="465"/>
        <v>1+4,08688466848374i</v>
      </c>
      <c r="U534" s="4">
        <f t="shared" si="478"/>
        <v>4.2074489056300433</v>
      </c>
      <c r="V534" s="4">
        <f t="shared" si="479"/>
        <v>1.330826094179878</v>
      </c>
      <c r="W534" t="str">
        <f t="shared" si="466"/>
        <v>1-24,0950116509245i</v>
      </c>
      <c r="X534" s="4">
        <f t="shared" si="480"/>
        <v>24.115753906071181</v>
      </c>
      <c r="Y534" s="4">
        <f t="shared" si="481"/>
        <v>-1.5293177644139746</v>
      </c>
      <c r="Z534" t="str">
        <f t="shared" si="467"/>
        <v>-42,1672754308687+31,2364585773i</v>
      </c>
      <c r="AA534" s="4">
        <f t="shared" si="482"/>
        <v>52.476618238165095</v>
      </c>
      <c r="AB534" s="4">
        <f t="shared" si="483"/>
        <v>2.5040218091918955</v>
      </c>
      <c r="AC534" s="47" t="str">
        <f t="shared" si="484"/>
        <v>-0,00782631427161183+0,0166511480876056i</v>
      </c>
      <c r="AD534" s="20">
        <f t="shared" si="485"/>
        <v>-34.704260240280242</v>
      </c>
      <c r="AE534" s="43">
        <f t="shared" si="486"/>
        <v>115.17429864315483</v>
      </c>
      <c r="AF534" t="str">
        <f t="shared" si="468"/>
        <v>77,9756878975879</v>
      </c>
      <c r="AG534" t="str">
        <f t="shared" si="469"/>
        <v>1+3461,83171918622i</v>
      </c>
      <c r="AH534">
        <f t="shared" si="487"/>
        <v>3461.8318636184258</v>
      </c>
      <c r="AI534">
        <f t="shared" si="488"/>
        <v>1.5705074623863109</v>
      </c>
      <c r="AJ534" t="str">
        <f t="shared" si="470"/>
        <v>1+4,08688466848374i</v>
      </c>
      <c r="AK534">
        <f t="shared" si="489"/>
        <v>4.2074489056300433</v>
      </c>
      <c r="AL534">
        <f t="shared" si="490"/>
        <v>1.330826094179878</v>
      </c>
      <c r="AM534" t="str">
        <f t="shared" si="471"/>
        <v>1-10,1790335914543i</v>
      </c>
      <c r="AN534">
        <f t="shared" si="491"/>
        <v>10.228036216984911</v>
      </c>
      <c r="AO534">
        <f t="shared" si="492"/>
        <v>-1.4728694081819285</v>
      </c>
      <c r="AP534" s="41" t="str">
        <f t="shared" si="493"/>
        <v>-0,136944817181289-0,959591146833095i</v>
      </c>
      <c r="AQ534">
        <f t="shared" si="494"/>
        <v>-0.27071296654467158</v>
      </c>
      <c r="AR534" s="43">
        <f t="shared" si="495"/>
        <v>-98.121931688905491</v>
      </c>
      <c r="AS534" t="str">
        <f t="shared" si="472"/>
        <v>-0,0000166666666666667</v>
      </c>
      <c r="AT534" t="str">
        <f t="shared" si="473"/>
        <v>0,0621842207224625i</v>
      </c>
      <c r="AU534">
        <f t="shared" si="496"/>
        <v>6.2184220722462498E-2</v>
      </c>
      <c r="AV534">
        <f t="shared" si="497"/>
        <v>1.5707963267948966</v>
      </c>
      <c r="AW534" t="str">
        <f t="shared" si="474"/>
        <v>1+23,2733368607833i</v>
      </c>
      <c r="AX534">
        <f t="shared" si="498"/>
        <v>23.294810766252102</v>
      </c>
      <c r="AY534">
        <f t="shared" si="499"/>
        <v>1.5278551155196276</v>
      </c>
      <c r="AZ534" t="str">
        <f t="shared" si="475"/>
        <v>1+3390,47952097411i</v>
      </c>
      <c r="BA534">
        <f t="shared" si="500"/>
        <v>3390.4796684458715</v>
      </c>
      <c r="BB534">
        <f t="shared" si="501"/>
        <v>1.5705013832729504</v>
      </c>
      <c r="BC534" s="41" t="str">
        <f t="shared" si="502"/>
        <v>-0,00166310584567854+0,0389740434150837i</v>
      </c>
      <c r="BD534">
        <f t="shared" si="503"/>
        <v>-28.176589780853721</v>
      </c>
      <c r="BE534" s="43">
        <f t="shared" si="504"/>
        <v>92.443451154250255</v>
      </c>
      <c r="BF534" s="41" t="str">
        <f t="shared" si="505"/>
        <v>-0,000635946579462094-0,000332715733923645i</v>
      </c>
      <c r="BG534" s="20">
        <f t="shared" si="506"/>
        <v>-62.880850021133952</v>
      </c>
      <c r="BH534" s="43">
        <f t="shared" si="507"/>
        <v>-152.38225020259489</v>
      </c>
      <c r="BI534" s="41" t="str">
        <f t="shared" si="460"/>
        <v>0,0376269007433926-0,00374139160453476i</v>
      </c>
      <c r="BJ534" s="20">
        <f t="shared" si="508"/>
        <v>-28.447302747398389</v>
      </c>
      <c r="BK534" s="43">
        <f t="shared" si="461"/>
        <v>-5.6784805346552316</v>
      </c>
      <c r="BL534">
        <f t="shared" si="509"/>
        <v>-62.880850021133952</v>
      </c>
      <c r="BM534" s="43">
        <f t="shared" si="510"/>
        <v>-152.38225020259489</v>
      </c>
    </row>
    <row r="535" spans="14:65" x14ac:dyDescent="0.25">
      <c r="N535" s="9">
        <v>17</v>
      </c>
      <c r="O535" s="34">
        <f t="shared" si="462"/>
        <v>1479108.3881682095</v>
      </c>
      <c r="P535" s="33" t="str">
        <f t="shared" si="463"/>
        <v>32,2315671197498</v>
      </c>
      <c r="Q535" s="4" t="str">
        <f t="shared" si="464"/>
        <v>1+3466,15730874037i</v>
      </c>
      <c r="R535" s="4">
        <f t="shared" si="476"/>
        <v>3466.1574529923309</v>
      </c>
      <c r="S535" s="4">
        <f t="shared" si="477"/>
        <v>1.570507822874508</v>
      </c>
      <c r="T535" s="4" t="str">
        <f t="shared" si="465"/>
        <v>1+4,18208044151906i</v>
      </c>
      <c r="U535" s="4">
        <f t="shared" si="478"/>
        <v>4.2999763742765218</v>
      </c>
      <c r="V535" s="4">
        <f t="shared" si="479"/>
        <v>1.3360878991739928</v>
      </c>
      <c r="W535" t="str">
        <f t="shared" si="466"/>
        <v>1-24,6562565713142i</v>
      </c>
      <c r="X535" s="4">
        <f t="shared" si="480"/>
        <v>24.676527067447612</v>
      </c>
      <c r="Y535" s="4">
        <f t="shared" si="481"/>
        <v>-1.530260885829702</v>
      </c>
      <c r="Z535" t="str">
        <f t="shared" si="467"/>
        <v>-44,2016864452388+31,9640491658191i</v>
      </c>
      <c r="AA535" s="4">
        <f t="shared" si="482"/>
        <v>54.54804784479559</v>
      </c>
      <c r="AB535" s="4">
        <f t="shared" si="483"/>
        <v>2.5155040933364892</v>
      </c>
      <c r="AC535" s="47" t="str">
        <f t="shared" si="484"/>
        <v>-0,0075768139577022+0,0164252228268464i</v>
      </c>
      <c r="AD535" s="20">
        <f t="shared" si="485"/>
        <v>-34.851919417036669</v>
      </c>
      <c r="AE535" s="43">
        <f t="shared" si="486"/>
        <v>114.76346953012556</v>
      </c>
      <c r="AF535" t="str">
        <f t="shared" si="468"/>
        <v>77,9756878975879</v>
      </c>
      <c r="AG535" t="str">
        <f t="shared" si="469"/>
        <v>1+3542,46813869849i</v>
      </c>
      <c r="AH535">
        <f t="shared" si="487"/>
        <v>3542.4682798430167</v>
      </c>
      <c r="AI535">
        <f t="shared" si="488"/>
        <v>1.5705140377426638</v>
      </c>
      <c r="AJ535" t="str">
        <f t="shared" si="470"/>
        <v>1+4,18208044151906i</v>
      </c>
      <c r="AK535">
        <f t="shared" si="489"/>
        <v>4.2999763742765218</v>
      </c>
      <c r="AL535">
        <f t="shared" si="490"/>
        <v>1.3360878991739928</v>
      </c>
      <c r="AM535" t="str">
        <f t="shared" si="471"/>
        <v>1-10,4161337423256i</v>
      </c>
      <c r="AN535">
        <f t="shared" si="491"/>
        <v>10.464026096011702</v>
      </c>
      <c r="AO535">
        <f t="shared" si="492"/>
        <v>-1.4750847518810533</v>
      </c>
      <c r="AP535" s="41" t="str">
        <f t="shared" si="493"/>
        <v>-0,136945110536223-0,980903695506151i</v>
      </c>
      <c r="AQ535">
        <f t="shared" si="494"/>
        <v>-8.3637438391749558E-2</v>
      </c>
      <c r="AR535" s="43">
        <f t="shared" si="495"/>
        <v>-97.94775905442043</v>
      </c>
      <c r="AS535" t="str">
        <f t="shared" si="472"/>
        <v>-0,0000166666666666667</v>
      </c>
      <c r="AT535" t="str">
        <f t="shared" si="473"/>
        <v>0,0636326772957355i</v>
      </c>
      <c r="AU535">
        <f t="shared" si="496"/>
        <v>6.3632677295735504E-2</v>
      </c>
      <c r="AV535">
        <f t="shared" si="497"/>
        <v>1.5707963267948966</v>
      </c>
      <c r="AW535" t="str">
        <f t="shared" si="474"/>
        <v>1+23,8154425166289i</v>
      </c>
      <c r="AX535">
        <f t="shared" si="498"/>
        <v>23.836428051678702</v>
      </c>
      <c r="AY535">
        <f t="shared" si="499"/>
        <v>1.5288314163184762</v>
      </c>
      <c r="AZ535" t="str">
        <f t="shared" si="475"/>
        <v>1+3469,45393428421i</v>
      </c>
      <c r="BA535">
        <f t="shared" si="500"/>
        <v>3469.4540783991051</v>
      </c>
      <c r="BB535">
        <f t="shared" si="501"/>
        <v>1.5705080970067948</v>
      </c>
      <c r="BC535" s="41" t="str">
        <f t="shared" si="502"/>
        <v>-0,0015883854935869+0,0380900233512237i</v>
      </c>
      <c r="BD535">
        <f t="shared" si="503"/>
        <v>-28.376229577702716</v>
      </c>
      <c r="BE535" s="43">
        <f t="shared" si="504"/>
        <v>92.387897907555043</v>
      </c>
      <c r="BF535" s="41" t="str">
        <f t="shared" si="505"/>
        <v>-0,000613602219645611-0,00031469060624385i</v>
      </c>
      <c r="BG535" s="20">
        <f t="shared" si="506"/>
        <v>-63.228148994739385</v>
      </c>
      <c r="BH535" s="43">
        <f t="shared" si="507"/>
        <v>-152.84863256231935</v>
      </c>
      <c r="BI535" s="41" t="str">
        <f t="shared" si="460"/>
        <v>0,0375801662941243-0,00365818925761289i</v>
      </c>
      <c r="BJ535" s="20">
        <f t="shared" si="508"/>
        <v>-28.459867016094464</v>
      </c>
      <c r="BK535" s="43">
        <f t="shared" si="461"/>
        <v>-5.5598611468653889</v>
      </c>
      <c r="BL535">
        <f t="shared" si="509"/>
        <v>-63.228148994739385</v>
      </c>
      <c r="BM535" s="43">
        <f t="shared" si="510"/>
        <v>-152.84863256231935</v>
      </c>
    </row>
    <row r="536" spans="14:65" x14ac:dyDescent="0.25">
      <c r="N536" s="9">
        <v>18</v>
      </c>
      <c r="O536" s="34">
        <f t="shared" si="462"/>
        <v>1513561.2484362102</v>
      </c>
      <c r="P536" s="33" t="str">
        <f t="shared" si="463"/>
        <v>32,2315671197498</v>
      </c>
      <c r="Q536" s="4" t="str">
        <f t="shared" si="464"/>
        <v>1+3546,89448417674i</v>
      </c>
      <c r="R536" s="4">
        <f t="shared" si="476"/>
        <v>3546.8946251451262</v>
      </c>
      <c r="S536" s="4">
        <f t="shared" si="477"/>
        <v>1.5705143900251493</v>
      </c>
      <c r="T536" s="4" t="str">
        <f t="shared" si="465"/>
        <v>1+4,27949360896086i</v>
      </c>
      <c r="U536" s="4">
        <f t="shared" si="478"/>
        <v>4.3947770761594782</v>
      </c>
      <c r="V536" s="4">
        <f t="shared" si="479"/>
        <v>1.341242756723277</v>
      </c>
      <c r="W536" t="str">
        <f t="shared" si="466"/>
        <v>1-25,2305745653021i</v>
      </c>
      <c r="X536" s="4">
        <f t="shared" si="480"/>
        <v>25.25038401480796</v>
      </c>
      <c r="Y536" s="4">
        <f t="shared" si="481"/>
        <v>-1.531182608904053</v>
      </c>
      <c r="Z536" t="str">
        <f t="shared" si="467"/>
        <v>-46,3319762968549+32,7085875163002i</v>
      </c>
      <c r="AA536" s="4">
        <f t="shared" si="482"/>
        <v>56.714228592865418</v>
      </c>
      <c r="AB536" s="4">
        <f t="shared" si="483"/>
        <v>2.5268769351619289</v>
      </c>
      <c r="AC536" s="47" t="str">
        <f t="shared" si="484"/>
        <v>-0,00733223931979436+0,0161983740430627i</v>
      </c>
      <c r="AD536" s="20">
        <f t="shared" si="485"/>
        <v>-35.001081118846528</v>
      </c>
      <c r="AE536" s="43">
        <f t="shared" si="486"/>
        <v>114.35401816196779</v>
      </c>
      <c r="AF536" t="str">
        <f t="shared" si="468"/>
        <v>77,9756878975879</v>
      </c>
      <c r="AG536" t="str">
        <f t="shared" si="469"/>
        <v>1+3624,98282170801i</v>
      </c>
      <c r="AH536">
        <f t="shared" si="487"/>
        <v>3624.9829596396953</v>
      </c>
      <c r="AI536">
        <f t="shared" si="488"/>
        <v>1.5705204634256567</v>
      </c>
      <c r="AJ536" t="str">
        <f t="shared" si="470"/>
        <v>1+4,27949360896086i</v>
      </c>
      <c r="AK536">
        <f t="shared" si="489"/>
        <v>4.3947770761594782</v>
      </c>
      <c r="AL536">
        <f t="shared" si="490"/>
        <v>1.341242756723277</v>
      </c>
      <c r="AM536" t="str">
        <f t="shared" si="471"/>
        <v>1-10,6587566651809i</v>
      </c>
      <c r="AN536">
        <f t="shared" si="491"/>
        <v>10.705563677244568</v>
      </c>
      <c r="AO536">
        <f t="shared" si="492"/>
        <v>-1.4772505791467987</v>
      </c>
      <c r="AP536" s="41" t="str">
        <f t="shared" si="493"/>
        <v>-0,136945390688011-1,0027363322949i</v>
      </c>
      <c r="AQ536">
        <f t="shared" si="494"/>
        <v>0.10399269846021102</v>
      </c>
      <c r="AR536" s="43">
        <f t="shared" si="495"/>
        <v>-97.776868398852855</v>
      </c>
      <c r="AS536" t="str">
        <f t="shared" si="472"/>
        <v>-0,0000166666666666667</v>
      </c>
      <c r="AT536" t="str">
        <f t="shared" si="473"/>
        <v>0,0651148727567888i</v>
      </c>
      <c r="AU536">
        <f t="shared" si="496"/>
        <v>6.5114872756788802E-2</v>
      </c>
      <c r="AV536">
        <f t="shared" si="497"/>
        <v>1.5707963267948966</v>
      </c>
      <c r="AW536" t="str">
        <f t="shared" si="474"/>
        <v>1+24,3701754353315i</v>
      </c>
      <c r="AX536">
        <f t="shared" si="498"/>
        <v>24.390683687605701</v>
      </c>
      <c r="AY536">
        <f t="shared" si="499"/>
        <v>1.5297855711513051</v>
      </c>
      <c r="AZ536" t="str">
        <f t="shared" si="475"/>
        <v>1+3550,26789799393i</v>
      </c>
      <c r="BA536">
        <f t="shared" si="500"/>
        <v>3550.2680388283693</v>
      </c>
      <c r="BB536">
        <f t="shared" si="501"/>
        <v>1.5705146579174243</v>
      </c>
      <c r="BC536" s="41" t="str">
        <f t="shared" si="502"/>
        <v>-0,00151701653900243+0,0372259171026509i</v>
      </c>
      <c r="BD536">
        <f t="shared" si="503"/>
        <v>-28.575885558470521</v>
      </c>
      <c r="BE536" s="43">
        <f t="shared" si="504"/>
        <v>92.333604775120762</v>
      </c>
      <c r="BF536" s="41" t="str">
        <f t="shared" si="505"/>
        <v>-0,000591876201008732-0,000297522534423736i</v>
      </c>
      <c r="BG536" s="20">
        <f t="shared" si="506"/>
        <v>-63.576966677317053</v>
      </c>
      <c r="BH536" s="43">
        <f t="shared" si="507"/>
        <v>-153.31237706291145</v>
      </c>
      <c r="BI536" s="41" t="str">
        <f t="shared" si="460"/>
        <v>0,03753552800444-0,00357675016099204i</v>
      </c>
      <c r="BJ536" s="20">
        <f t="shared" si="508"/>
        <v>-28.47189286001031</v>
      </c>
      <c r="BK536" s="43">
        <f t="shared" si="461"/>
        <v>-5.4432636237321042</v>
      </c>
      <c r="BL536">
        <f t="shared" si="509"/>
        <v>-63.576966677317053</v>
      </c>
      <c r="BM536" s="43">
        <f t="shared" si="510"/>
        <v>-153.31237706291145</v>
      </c>
    </row>
    <row r="537" spans="14:65" x14ac:dyDescent="0.25">
      <c r="N537" s="9">
        <v>19</v>
      </c>
      <c r="O537" s="34">
        <f t="shared" si="462"/>
        <v>1548816.6189124861</v>
      </c>
      <c r="P537" s="33" t="str">
        <f t="shared" si="463"/>
        <v>32,2315671197498</v>
      </c>
      <c r="Q537" s="4" t="str">
        <f t="shared" si="464"/>
        <v>1+3629,51227001732i</v>
      </c>
      <c r="R537" s="4">
        <f t="shared" si="476"/>
        <v>3629.5124077768737</v>
      </c>
      <c r="S537" s="4">
        <f t="shared" si="477"/>
        <v>1.5705208076892148</v>
      </c>
      <c r="T537" s="4" t="str">
        <f t="shared" si="465"/>
        <v>1+4,37917582055993i</v>
      </c>
      <c r="U537" s="4">
        <f t="shared" si="478"/>
        <v>4.4919016983207394</v>
      </c>
      <c r="V537" s="4">
        <f t="shared" si="479"/>
        <v>1.3462923036956507</v>
      </c>
      <c r="W537" t="str">
        <f t="shared" si="466"/>
        <v>1-25,8182701438907i</v>
      </c>
      <c r="X537" s="4">
        <f t="shared" si="480"/>
        <v>25.837629017054137</v>
      </c>
      <c r="Y537" s="4">
        <f t="shared" si="481"/>
        <v>-1.5320834160786583</v>
      </c>
      <c r="Z537" t="str">
        <f t="shared" si="467"/>
        <v>-48,5626636161055+33,4704683928318i</v>
      </c>
      <c r="AA537" s="4">
        <f t="shared" si="482"/>
        <v>58.979696098967558</v>
      </c>
      <c r="AB537" s="4">
        <f t="shared" si="483"/>
        <v>2.5381367605847331</v>
      </c>
      <c r="AC537" s="47" t="str">
        <f t="shared" si="484"/>
        <v>-0,00709267372752342+0,0159707367918202i</v>
      </c>
      <c r="AD537" s="20">
        <f t="shared" si="485"/>
        <v>-35.151729848449349</v>
      </c>
      <c r="AE537" s="43">
        <f t="shared" si="486"/>
        <v>113.94621526283173</v>
      </c>
      <c r="AF537" t="str">
        <f t="shared" si="468"/>
        <v>77,9756878975879</v>
      </c>
      <c r="AG537" t="str">
        <f t="shared" si="469"/>
        <v>1+3709,41951859193i</v>
      </c>
      <c r="AH537">
        <f t="shared" si="487"/>
        <v>3709.4196533839067</v>
      </c>
      <c r="AI537">
        <f t="shared" si="488"/>
        <v>1.5705267428422693</v>
      </c>
      <c r="AJ537" t="str">
        <f t="shared" si="470"/>
        <v>1+4,37917582055993i</v>
      </c>
      <c r="AK537">
        <f t="shared" si="489"/>
        <v>4.4919016983207394</v>
      </c>
      <c r="AL537">
        <f t="shared" si="490"/>
        <v>1.3462923036956507</v>
      </c>
      <c r="AM537" t="str">
        <f t="shared" si="471"/>
        <v>1-10,9070310019054i</v>
      </c>
      <c r="AN537">
        <f t="shared" si="491"/>
        <v>10.952777057738622</v>
      </c>
      <c r="AO537">
        <f t="shared" si="492"/>
        <v>-1.4793679570088294</v>
      </c>
      <c r="AP537" s="41" t="str">
        <f t="shared" si="493"/>
        <v>-0,136945658230893-1,02510063315286i</v>
      </c>
      <c r="AQ537">
        <f t="shared" si="494"/>
        <v>0.29215474798755031</v>
      </c>
      <c r="AR537" s="43">
        <f t="shared" si="495"/>
        <v>-97.609227268081284</v>
      </c>
      <c r="AS537" t="str">
        <f t="shared" si="472"/>
        <v>-0,0000166666666666667</v>
      </c>
      <c r="AT537" t="str">
        <f t="shared" si="473"/>
        <v>0,0666315929852751i</v>
      </c>
      <c r="AU537">
        <f t="shared" si="496"/>
        <v>6.6631592985275101E-2</v>
      </c>
      <c r="AV537">
        <f t="shared" si="497"/>
        <v>1.5707963267948966</v>
      </c>
      <c r="AW537" t="str">
        <f t="shared" si="474"/>
        <v>1+24,9378297436273i</v>
      </c>
      <c r="AX537">
        <f t="shared" si="498"/>
        <v>24.957871550317392</v>
      </c>
      <c r="AY537">
        <f t="shared" si="499"/>
        <v>1.5307180789702881</v>
      </c>
      <c r="AZ537" t="str">
        <f t="shared" si="475"/>
        <v>1+3632,96426073652i</v>
      </c>
      <c r="BA537">
        <f t="shared" si="500"/>
        <v>3632.9643983651767</v>
      </c>
      <c r="BB537">
        <f t="shared" si="501"/>
        <v>1.5705210694835181</v>
      </c>
      <c r="BC537" s="41" t="str">
        <f t="shared" si="502"/>
        <v>-0,00144884915991787+0,0363812852697674i</v>
      </c>
      <c r="BD537">
        <f t="shared" si="503"/>
        <v>-28.775556997211218</v>
      </c>
      <c r="BE537" s="43">
        <f t="shared" si="504"/>
        <v>92.280543368407351</v>
      </c>
      <c r="BF537" s="41" t="str">
        <f t="shared" si="505"/>
        <v>-0,000570759716819887-0,000281179774790512i</v>
      </c>
      <c r="BG537" s="20">
        <f t="shared" si="506"/>
        <v>-63.927286845660561</v>
      </c>
      <c r="BH537" s="43">
        <f t="shared" si="507"/>
        <v>-153.77324136876092</v>
      </c>
      <c r="BI537" s="41" t="str">
        <f t="shared" si="460"/>
        <v>0,0374928921668356-0,00349704286737939i</v>
      </c>
      <c r="BJ537" s="20">
        <f t="shared" si="508"/>
        <v>-28.483402249223673</v>
      </c>
      <c r="BK537" s="43">
        <f t="shared" si="461"/>
        <v>-5.3286838996739414</v>
      </c>
      <c r="BL537">
        <f t="shared" si="509"/>
        <v>-63.927286845660561</v>
      </c>
      <c r="BM537" s="43">
        <f t="shared" si="510"/>
        <v>-153.77324136876092</v>
      </c>
    </row>
    <row r="538" spans="14:65" x14ac:dyDescent="0.25">
      <c r="N538" s="9">
        <v>20</v>
      </c>
      <c r="O538" s="34">
        <f t="shared" si="462"/>
        <v>1584893.1924611153</v>
      </c>
      <c r="P538" s="33" t="str">
        <f t="shared" si="463"/>
        <v>32,2315671197498</v>
      </c>
      <c r="Q538" s="4" t="str">
        <f t="shared" si="464"/>
        <v>1+3714,05447130573i</v>
      </c>
      <c r="R538" s="4">
        <f t="shared" si="476"/>
        <v>3714.0546059294943</v>
      </c>
      <c r="S538" s="4">
        <f t="shared" si="477"/>
        <v>1.5705270792694332</v>
      </c>
      <c r="T538" s="4" t="str">
        <f t="shared" si="465"/>
        <v>1+4,48117992914429i</v>
      </c>
      <c r="U538" s="4">
        <f t="shared" si="478"/>
        <v>4.5914021341378524</v>
      </c>
      <c r="V538" s="4">
        <f t="shared" si="479"/>
        <v>1.3512381869436825</v>
      </c>
      <c r="W538" t="str">
        <f t="shared" si="466"/>
        <v>1-26,4196549110547i</v>
      </c>
      <c r="X538" s="4">
        <f t="shared" si="480"/>
        <v>26.438573441455134</v>
      </c>
      <c r="Y538" s="4">
        <f t="shared" si="481"/>
        <v>-1.5329637791223638</v>
      </c>
      <c r="Z538" t="str">
        <f t="shared" si="467"/>
        <v>-50,8984799898675+34,2500957547391i</v>
      </c>
      <c r="AA538" s="4">
        <f t="shared" si="482"/>
        <v>61.349199868358028</v>
      </c>
      <c r="AB538" s="4">
        <f t="shared" si="483"/>
        <v>2.549280193760437</v>
      </c>
      <c r="AC538" s="47" t="str">
        <f t="shared" si="484"/>
        <v>-0,00685818968898126+0,0157424509967763i</v>
      </c>
      <c r="AD538" s="20">
        <f t="shared" si="485"/>
        <v>-35.303848322397606</v>
      </c>
      <c r="AE538" s="43">
        <f t="shared" si="486"/>
        <v>113.54032138673351</v>
      </c>
      <c r="AF538" t="str">
        <f t="shared" si="468"/>
        <v>77,9756878975879</v>
      </c>
      <c r="AG538" t="str">
        <f t="shared" si="469"/>
        <v>1+3795,82299880456i</v>
      </c>
      <c r="AH538">
        <f t="shared" si="487"/>
        <v>3795.8231305282975</v>
      </c>
      <c r="AI538">
        <f t="shared" si="488"/>
        <v>1.5705328793219295</v>
      </c>
      <c r="AJ538" t="str">
        <f t="shared" si="470"/>
        <v>1+4,48117992914429i</v>
      </c>
      <c r="AK538">
        <f t="shared" si="489"/>
        <v>4.5914021341378524</v>
      </c>
      <c r="AL538">
        <f t="shared" si="490"/>
        <v>1.3512381869436825</v>
      </c>
      <c r="AM538" t="str">
        <f t="shared" si="471"/>
        <v>1-11,1610883908387i</v>
      </c>
      <c r="AN538">
        <f t="shared" si="491"/>
        <v>11.205797341917012</v>
      </c>
      <c r="AO538">
        <f t="shared" si="492"/>
        <v>-1.4814379321444544</v>
      </c>
      <c r="AP538" s="41" t="str">
        <f t="shared" si="493"/>
        <v>-0,136945913732364-1,04800845592883i</v>
      </c>
      <c r="AQ538">
        <f t="shared" si="494"/>
        <v>0.48082685080898441</v>
      </c>
      <c r="AR538" s="43">
        <f t="shared" si="495"/>
        <v>-97.444801465358566</v>
      </c>
      <c r="AS538" t="str">
        <f t="shared" si="472"/>
        <v>-0,0000166666666666667</v>
      </c>
      <c r="AT538" t="str">
        <f t="shared" si="473"/>
        <v>0,0681836421663354i</v>
      </c>
      <c r="AU538">
        <f t="shared" si="496"/>
        <v>6.8183642166335406E-2</v>
      </c>
      <c r="AV538">
        <f t="shared" si="497"/>
        <v>1.5707963267948966</v>
      </c>
      <c r="AW538" t="str">
        <f t="shared" si="474"/>
        <v>1+25,5187064193443i</v>
      </c>
      <c r="AX538">
        <f t="shared" si="498"/>
        <v>25.5382923727622</v>
      </c>
      <c r="AY538">
        <f t="shared" si="499"/>
        <v>1.5316294277126621</v>
      </c>
      <c r="AZ538" t="str">
        <f t="shared" si="475"/>
        <v>1+3717,5868692181i</v>
      </c>
      <c r="BA538">
        <f t="shared" si="500"/>
        <v>3717.5870037139466</v>
      </c>
      <c r="BB538">
        <f t="shared" si="501"/>
        <v>1.5705273351045717</v>
      </c>
      <c r="BC538" s="41" t="str">
        <f t="shared" si="502"/>
        <v>-0,00138374018837728+0,0355556975331451i</v>
      </c>
      <c r="BD538">
        <f t="shared" si="503"/>
        <v>-28.975243200436609</v>
      </c>
      <c r="BE538" s="43">
        <f t="shared" si="504"/>
        <v>92.228685925447138</v>
      </c>
      <c r="BF538" s="41" t="str">
        <f t="shared" si="505"/>
        <v>-0,000550243873379579-0,000265631180314151i</v>
      </c>
      <c r="BG538" s="20">
        <f t="shared" si="506"/>
        <v>-64.279091522834207</v>
      </c>
      <c r="BH538" s="43">
        <f t="shared" si="507"/>
        <v>-154.23099268781939</v>
      </c>
      <c r="BI538" s="41" t="str">
        <f t="shared" si="460"/>
        <v>0,0374521692356494-0,00341903606884018i</v>
      </c>
      <c r="BJ538" s="20">
        <f t="shared" si="508"/>
        <v>-28.494416349627627</v>
      </c>
      <c r="BK538" s="43">
        <f t="shared" si="461"/>
        <v>-5.2161155399114358</v>
      </c>
      <c r="BL538">
        <f t="shared" si="509"/>
        <v>-64.279091522834207</v>
      </c>
      <c r="BM538" s="43">
        <f t="shared" si="510"/>
        <v>-154.23099268781939</v>
      </c>
    </row>
    <row r="539" spans="14:65" x14ac:dyDescent="0.25">
      <c r="N539" s="9">
        <v>21</v>
      </c>
      <c r="O539" s="34">
        <f t="shared" si="462"/>
        <v>1621810.0973589318</v>
      </c>
      <c r="P539" s="33" t="str">
        <f t="shared" si="463"/>
        <v>32,2315671197498</v>
      </c>
      <c r="Q539" s="4" t="str">
        <f t="shared" si="464"/>
        <v>1+3800,56591343614i</v>
      </c>
      <c r="R539" s="4">
        <f t="shared" si="476"/>
        <v>3800.5660449954926</v>
      </c>
      <c r="S539" s="4">
        <f t="shared" si="477"/>
        <v>1.5705332080910774</v>
      </c>
      <c r="T539" s="4" t="str">
        <f t="shared" si="465"/>
        <v>1+4,5855600186425i</v>
      </c>
      <c r="U539" s="4">
        <f t="shared" si="478"/>
        <v>4.6933315123239066</v>
      </c>
      <c r="V539" s="4">
        <f t="shared" si="479"/>
        <v>1.356082060522448</v>
      </c>
      <c r="W539" t="str">
        <f t="shared" si="466"/>
        <v>1-27,035047728958i</v>
      </c>
      <c r="X539" s="4">
        <f t="shared" si="480"/>
        <v>27.053535918748899</v>
      </c>
      <c r="Y539" s="4">
        <f t="shared" si="481"/>
        <v>-1.5338241593536679</v>
      </c>
      <c r="Z539" t="str">
        <f t="shared" si="467"/>
        <v>-53,3443799978382+35,0478829707693i</v>
      </c>
      <c r="AA539" s="4">
        <f t="shared" si="482"/>
        <v>63.827713245004333</v>
      </c>
      <c r="AB539" s="4">
        <f t="shared" si="483"/>
        <v>2.5603040604365948</v>
      </c>
      <c r="AC539" s="47" t="str">
        <f t="shared" si="484"/>
        <v>-0,00662884878018561+0,0155136604946773i</v>
      </c>
      <c r="AD539" s="20">
        <f t="shared" si="485"/>
        <v>-35.457417602617653</v>
      </c>
      <c r="AE539" s="43">
        <f t="shared" si="486"/>
        <v>113.13658655318923</v>
      </c>
      <c r="AF539" t="str">
        <f t="shared" si="468"/>
        <v>77,9756878975879</v>
      </c>
      <c r="AG539" t="str">
        <f t="shared" si="469"/>
        <v>1+3884,23907461481i</v>
      </c>
      <c r="AH539">
        <f t="shared" si="487"/>
        <v>3884.2392033401488</v>
      </c>
      <c r="AI539">
        <f t="shared" si="488"/>
        <v>1.5705388761182784</v>
      </c>
      <c r="AJ539" t="str">
        <f t="shared" si="470"/>
        <v>1+4,5855600186425i</v>
      </c>
      <c r="AK539">
        <f t="shared" si="489"/>
        <v>4.6933315123239066</v>
      </c>
      <c r="AL539">
        <f t="shared" si="490"/>
        <v>1.356082060522448</v>
      </c>
      <c r="AM539" t="str">
        <f t="shared" si="471"/>
        <v>1-11,4210635365713i</v>
      </c>
      <c r="AN539">
        <f t="shared" si="491"/>
        <v>11.464758711215797</v>
      </c>
      <c r="AO539">
        <f t="shared" si="492"/>
        <v>-1.4834615310872603</v>
      </c>
      <c r="AP539" s="41" t="str">
        <f t="shared" si="493"/>
        <v>-0,136946157734376-1,07147194665411i</v>
      </c>
      <c r="AQ539">
        <f t="shared" si="494"/>
        <v>0.66998796104345137</v>
      </c>
      <c r="AR539" s="43">
        <f t="shared" si="495"/>
        <v>-97.283555222771625</v>
      </c>
      <c r="AS539" t="str">
        <f t="shared" si="472"/>
        <v>-0,0000166666666666667</v>
      </c>
      <c r="AT539" t="str">
        <f t="shared" si="473"/>
        <v>0,0697718432169895i</v>
      </c>
      <c r="AU539">
        <f t="shared" si="496"/>
        <v>6.9771843216989496E-2</v>
      </c>
      <c r="AV539">
        <f t="shared" si="497"/>
        <v>1.5707963267948966</v>
      </c>
      <c r="AW539" t="str">
        <f t="shared" si="474"/>
        <v>1+26,1131134509849i</v>
      </c>
      <c r="AX539">
        <f t="shared" si="498"/>
        <v>26.132253904016942</v>
      </c>
      <c r="AY539">
        <f t="shared" si="499"/>
        <v>1.532520094528727</v>
      </c>
      <c r="AZ539" t="str">
        <f t="shared" si="475"/>
        <v>1+3804,18059146582i</v>
      </c>
      <c r="BA539">
        <f t="shared" si="500"/>
        <v>3804.1807229001661</v>
      </c>
      <c r="BB539">
        <f t="shared" si="501"/>
        <v>1.5705334581026977</v>
      </c>
      <c r="BC539" s="41" t="str">
        <f t="shared" si="502"/>
        <v>-0,00132155281878822+0,0347487325077546i</v>
      </c>
      <c r="BD539">
        <f t="shared" si="503"/>
        <v>-29.174943505674396</v>
      </c>
      <c r="BE539" s="43">
        <f t="shared" si="504"/>
        <v>92.178005297884852</v>
      </c>
      <c r="BF539" s="41" t="str">
        <f t="shared" si="505"/>
        <v>-0,000530319664954886-0,000250846214853489i</v>
      </c>
      <c r="BG539" s="20">
        <f t="shared" si="506"/>
        <v>-64.632361108292059</v>
      </c>
      <c r="BH539" s="43">
        <f t="shared" si="507"/>
        <v>-154.68540814892594</v>
      </c>
      <c r="BI539" s="41" t="str">
        <f t="shared" si="460"/>
        <v>0,0374132736446229-0,00334269863172336i</v>
      </c>
      <c r="BJ539" s="20">
        <f t="shared" si="508"/>
        <v>-28.504955544630931</v>
      </c>
      <c r="BK539" s="43">
        <f t="shared" si="461"/>
        <v>-5.1055499248867626</v>
      </c>
      <c r="BL539">
        <f t="shared" si="509"/>
        <v>-64.632361108292059</v>
      </c>
      <c r="BM539" s="43">
        <f t="shared" si="510"/>
        <v>-154.68540814892594</v>
      </c>
    </row>
    <row r="540" spans="14:65" x14ac:dyDescent="0.25">
      <c r="N540" s="9">
        <v>22</v>
      </c>
      <c r="O540" s="34">
        <f t="shared" si="462"/>
        <v>1659586.9074375622</v>
      </c>
      <c r="P540" s="33" t="str">
        <f t="shared" si="463"/>
        <v>32,2315671197498</v>
      </c>
      <c r="Q540" s="4" t="str">
        <f t="shared" si="464"/>
        <v>1+3889,09246592032i</v>
      </c>
      <c r="R540" s="4">
        <f t="shared" si="476"/>
        <v>3889.092594485016</v>
      </c>
      <c r="S540" s="4">
        <f t="shared" si="477"/>
        <v>1.5705391974037277</v>
      </c>
      <c r="T540" s="4" t="str">
        <f t="shared" si="465"/>
        <v>1+4,69237143275969i</v>
      </c>
      <c r="U540" s="4">
        <f t="shared" si="478"/>
        <v>4.7977442265067891</v>
      </c>
      <c r="V540" s="4">
        <f t="shared" si="479"/>
        <v>1.3608255830834832</v>
      </c>
      <c r="W540" t="str">
        <f t="shared" si="466"/>
        <v>1-27,6647748870185i</v>
      </c>
      <c r="X540" s="4">
        <f t="shared" si="480"/>
        <v>27.68284251209419</v>
      </c>
      <c r="Y540" s="4">
        <f t="shared" si="481"/>
        <v>-1.534665007859449</v>
      </c>
      <c r="Z540" t="str">
        <f t="shared" si="467"/>
        <v>-55,9055517218629+35,8642530382643i</v>
      </c>
      <c r="AA540" s="4">
        <f t="shared" si="482"/>
        <v>66.420443835603336</v>
      </c>
      <c r="AB540" s="4">
        <f t="shared" si="483"/>
        <v>2.5712053903577692</v>
      </c>
      <c r="AC540" s="47" t="str">
        <f t="shared" si="484"/>
        <v>-0,00640470165299001+0,0152845121059786i</v>
      </c>
      <c r="AD540" s="20">
        <f t="shared" si="485"/>
        <v>-35.612417227700249</v>
      </c>
      <c r="AE540" s="43">
        <f t="shared" si="486"/>
        <v>112.73524994747046</v>
      </c>
      <c r="AF540" t="str">
        <f t="shared" si="468"/>
        <v>77,9756878975879</v>
      </c>
      <c r="AG540" t="str">
        <f t="shared" si="469"/>
        <v>1+3974,71462539643i</v>
      </c>
      <c r="AH540">
        <f t="shared" si="487"/>
        <v>3974.7147511916228</v>
      </c>
      <c r="AI540">
        <f t="shared" si="488"/>
        <v>1.5705447364108949</v>
      </c>
      <c r="AJ540" t="str">
        <f t="shared" si="470"/>
        <v>1+4,69237143275969i</v>
      </c>
      <c r="AK540">
        <f t="shared" si="489"/>
        <v>4.7977442265067891</v>
      </c>
      <c r="AL540">
        <f t="shared" si="490"/>
        <v>1.3608255830834832</v>
      </c>
      <c r="AM540" t="str">
        <f t="shared" si="471"/>
        <v>1-11,6870942813667i</v>
      </c>
      <c r="AN540">
        <f t="shared" si="491"/>
        <v>11.729798495351668</v>
      </c>
      <c r="AO540">
        <f t="shared" si="492"/>
        <v>-1.4854397604471308</v>
      </c>
      <c r="AP540" s="41" t="str">
        <f t="shared" si="493"/>
        <v>-0,13694639075449-1,09550354598245i</v>
      </c>
      <c r="AQ540">
        <f t="shared" si="494"/>
        <v>0.85961782313932023</v>
      </c>
      <c r="AR540" s="43">
        <f t="shared" si="495"/>
        <v>-97.125451363262357</v>
      </c>
      <c r="AS540" t="str">
        <f t="shared" si="472"/>
        <v>-0,0000166666666666667</v>
      </c>
      <c r="AT540" t="str">
        <f t="shared" si="473"/>
        <v>0,0713970382224568i</v>
      </c>
      <c r="AU540">
        <f t="shared" si="496"/>
        <v>7.1397038222456799E-2</v>
      </c>
      <c r="AV540">
        <f t="shared" si="497"/>
        <v>1.5707963267948966</v>
      </c>
      <c r="AW540" t="str">
        <f t="shared" si="474"/>
        <v>1+26,7213660010252i</v>
      </c>
      <c r="AX540">
        <f t="shared" si="498"/>
        <v>26.740071072469974</v>
      </c>
      <c r="AY540">
        <f t="shared" si="499"/>
        <v>1.5333905460061552</v>
      </c>
      <c r="AZ540" t="str">
        <f t="shared" si="475"/>
        <v>1+3892,79134061744i</v>
      </c>
      <c r="BA540">
        <f t="shared" si="500"/>
        <v>3892.7914690599764</v>
      </c>
      <c r="BB540">
        <f t="shared" si="501"/>
        <v>1.5705394417243896</v>
      </c>
      <c r="BC540" s="41" t="str">
        <f t="shared" si="502"/>
        <v>-0,00126215632868161+0,0339599775965127i</v>
      </c>
      <c r="BD540">
        <f t="shared" si="503"/>
        <v>-29.374657280089433</v>
      </c>
      <c r="BE540" s="43">
        <f t="shared" si="504"/>
        <v>92.128474938226461</v>
      </c>
      <c r="BF540" s="41" t="str">
        <f t="shared" si="505"/>
        <v>-0,000510977953968022-0,00023679496833326i</v>
      </c>
      <c r="BG540" s="20">
        <f t="shared" si="506"/>
        <v>-64.987074507789671</v>
      </c>
      <c r="BH540" s="43">
        <f t="shared" si="507"/>
        <v>-155.13627511430309</v>
      </c>
      <c r="BI540" s="41" t="str">
        <f t="shared" si="460"/>
        <v>0,0373761236322451-0,00326799962829086i</v>
      </c>
      <c r="BJ540" s="20">
        <f t="shared" si="508"/>
        <v>-28.515039456950117</v>
      </c>
      <c r="BK540" s="43">
        <f t="shared" si="461"/>
        <v>-4.9969764250359034</v>
      </c>
      <c r="BL540">
        <f t="shared" si="509"/>
        <v>-64.987074507789671</v>
      </c>
      <c r="BM540" s="43">
        <f t="shared" si="510"/>
        <v>-155.13627511430309</v>
      </c>
    </row>
    <row r="541" spans="14:65" x14ac:dyDescent="0.25">
      <c r="N541" s="9">
        <v>23</v>
      </c>
      <c r="O541" s="34">
        <f t="shared" si="462"/>
        <v>1698243.6524617488</v>
      </c>
      <c r="P541" s="33" t="str">
        <f t="shared" si="463"/>
        <v>32,2315671197498</v>
      </c>
      <c r="Q541" s="4" t="str">
        <f t="shared" si="464"/>
        <v>1+3979,68106670816i</v>
      </c>
      <c r="R541" s="4">
        <f t="shared" si="476"/>
        <v>3979.6811923463665</v>
      </c>
      <c r="S541" s="4">
        <f t="shared" si="477"/>
        <v>1.5705450503829954</v>
      </c>
      <c r="T541" s="4" t="str">
        <f t="shared" si="465"/>
        <v>1+4,80167080432142i</v>
      </c>
      <c r="U541" s="4">
        <f t="shared" si="478"/>
        <v>4.9046959654062876</v>
      </c>
      <c r="V541" s="4">
        <f t="shared" si="479"/>
        <v>1.3654704154385811</v>
      </c>
      <c r="W541" t="str">
        <f t="shared" si="466"/>
        <v>1-28,3091702749108i</v>
      </c>
      <c r="X541" s="4">
        <f t="shared" si="480"/>
        <v>28.326826889962337</v>
      </c>
      <c r="Y541" s="4">
        <f t="shared" si="481"/>
        <v>-1.535486765709984</v>
      </c>
      <c r="Z541" t="str">
        <f t="shared" si="467"/>
        <v>-58,5874277505503+36,6996388074398i</v>
      </c>
      <c r="AA541" s="4">
        <f t="shared" si="482"/>
        <v>69.132844430288657</v>
      </c>
      <c r="AB541" s="4">
        <f t="shared" si="483"/>
        <v>2.5819814187524024</v>
      </c>
      <c r="AC541" s="47" t="str">
        <f t="shared" si="484"/>
        <v>-0,00618578811652763+0,01505515473719i</v>
      </c>
      <c r="AD541" s="20">
        <f t="shared" si="485"/>
        <v>-35.768825343205201</v>
      </c>
      <c r="AE541" s="43">
        <f t="shared" si="486"/>
        <v>112.33653968341071</v>
      </c>
      <c r="AF541" t="str">
        <f t="shared" si="468"/>
        <v>77,9756878975879</v>
      </c>
      <c r="AG541" t="str">
        <f t="shared" si="469"/>
        <v>1+4067,29762248402i</v>
      </c>
      <c r="AH541">
        <f t="shared" si="487"/>
        <v>4067.2977454157644</v>
      </c>
      <c r="AI541">
        <f t="shared" si="488"/>
        <v>1.570550463306982</v>
      </c>
      <c r="AJ541" t="str">
        <f t="shared" si="470"/>
        <v>1+4,80167080432142i</v>
      </c>
      <c r="AK541">
        <f t="shared" si="489"/>
        <v>4.9046959654062876</v>
      </c>
      <c r="AL541">
        <f t="shared" si="490"/>
        <v>1.3654704154385811</v>
      </c>
      <c r="AM541" t="str">
        <f t="shared" si="471"/>
        <v>1-11,9593216782471i</v>
      </c>
      <c r="AN541">
        <f t="shared" si="491"/>
        <v>12.001057245250978</v>
      </c>
      <c r="AO541">
        <f t="shared" si="492"/>
        <v>-1.4873736071404036</v>
      </c>
      <c r="AP541" s="41" t="str">
        <f t="shared" si="493"/>
        <v>-0,136946613286972-1,12011599578631i</v>
      </c>
      <c r="AQ541">
        <f t="shared" si="494"/>
        <v>1.0496969487479029</v>
      </c>
      <c r="AR541" s="43">
        <f t="shared" si="495"/>
        <v>-96.970451453494761</v>
      </c>
      <c r="AS541" t="str">
        <f t="shared" si="472"/>
        <v>-0,0000166666666666667</v>
      </c>
      <c r="AT541" t="str">
        <f t="shared" si="473"/>
        <v>0,0730600888826413i</v>
      </c>
      <c r="AU541">
        <f t="shared" si="496"/>
        <v>7.3060088882641303E-2</v>
      </c>
      <c r="AV541">
        <f t="shared" si="497"/>
        <v>1.5707963267948966</v>
      </c>
      <c r="AW541" t="str">
        <f t="shared" si="474"/>
        <v>1+27,3437865730185i</v>
      </c>
      <c r="AX541">
        <f t="shared" si="498"/>
        <v>27.362066152810662</v>
      </c>
      <c r="AY541">
        <f t="shared" si="499"/>
        <v>1.5342412383906012</v>
      </c>
      <c r="AZ541" t="str">
        <f t="shared" si="475"/>
        <v>1+3983,46609926505i</v>
      </c>
      <c r="BA541">
        <f t="shared" si="500"/>
        <v>3983.4662247838774</v>
      </c>
      <c r="BB541">
        <f t="shared" si="501"/>
        <v>1.5705452891422409</v>
      </c>
      <c r="BC541" s="41" t="str">
        <f t="shared" si="502"/>
        <v>-0,00120542581141817+0,0331890288434224i</v>
      </c>
      <c r="BD541">
        <f t="shared" si="503"/>
        <v>-29.574383919165612</v>
      </c>
      <c r="BE541" s="43">
        <f t="shared" si="504"/>
        <v>92.080068887297699</v>
      </c>
      <c r="BF541" s="41" t="str">
        <f t="shared" si="505"/>
        <v>-0,00049220945615516-0,000223448172333838i</v>
      </c>
      <c r="BG541" s="20">
        <f t="shared" si="506"/>
        <v>-65.34320926237082</v>
      </c>
      <c r="BH541" s="43">
        <f t="shared" si="507"/>
        <v>-155.58339142929162</v>
      </c>
      <c r="BI541" s="41" t="str">
        <f t="shared" si="460"/>
        <v>0,0373406410745731-0,00319490836528714i</v>
      </c>
      <c r="BJ541" s="20">
        <f t="shared" si="508"/>
        <v>-28.524686970417701</v>
      </c>
      <c r="BK541" s="43">
        <f t="shared" si="461"/>
        <v>-4.890382566197057</v>
      </c>
      <c r="BL541">
        <f t="shared" si="509"/>
        <v>-65.34320926237082</v>
      </c>
      <c r="BM541" s="43">
        <f t="shared" si="510"/>
        <v>-155.58339142929162</v>
      </c>
    </row>
    <row r="542" spans="14:65" x14ac:dyDescent="0.25">
      <c r="N542" s="9">
        <v>24</v>
      </c>
      <c r="O542" s="34">
        <f t="shared" si="462"/>
        <v>1737800.8287493798</v>
      </c>
      <c r="P542" s="33" t="str">
        <f t="shared" si="463"/>
        <v>32,2315671197498</v>
      </c>
      <c r="Q542" s="4" t="str">
        <f t="shared" si="464"/>
        <v>1+4072,37974707484i</v>
      </c>
      <c r="R542" s="4">
        <f t="shared" si="476"/>
        <v>4072.3798698531714</v>
      </c>
      <c r="S542" s="4">
        <f t="shared" si="477"/>
        <v>1.5705507701322059</v>
      </c>
      <c r="T542" s="4" t="str">
        <f t="shared" si="465"/>
        <v>1+4,91351608530117i</v>
      </c>
      <c r="U542" s="4">
        <f t="shared" si="478"/>
        <v>5.0142437436280796</v>
      </c>
      <c r="V542" s="4">
        <f t="shared" si="479"/>
        <v>1.3700182182870373</v>
      </c>
      <c r="W542" t="str">
        <f t="shared" si="466"/>
        <v>1-28,9685755595987i</v>
      </c>
      <c r="X542" s="4">
        <f t="shared" si="480"/>
        <v>28.985830503060956</v>
      </c>
      <c r="Y542" s="4">
        <f t="shared" si="481"/>
        <v>-1.536289864170254</v>
      </c>
      <c r="Z542" t="str">
        <f t="shared" si="467"/>
        <v>-61,3956967025213+37,5544832108877i</v>
      </c>
      <c r="AA542" s="4">
        <f t="shared" si="482"/>
        <v>71.970624443760599</v>
      </c>
      <c r="AB542" s="4">
        <f t="shared" si="483"/>
        <v>2.592629586937321</v>
      </c>
      <c r="AC542" s="47" t="str">
        <f t="shared" si="484"/>
        <v>-0,00597213728683307+0,0148257385203256i</v>
      </c>
      <c r="AD542" s="20">
        <f t="shared" si="485"/>
        <v>-35.926618830316094</v>
      </c>
      <c r="AE542" s="43">
        <f t="shared" si="486"/>
        <v>111.94067262634701</v>
      </c>
      <c r="AF542" t="str">
        <f t="shared" si="468"/>
        <v>77,9756878975879</v>
      </c>
      <c r="AG542" t="str">
        <f t="shared" si="469"/>
        <v>1+4162,03715460805i</v>
      </c>
      <c r="AH542">
        <f t="shared" si="487"/>
        <v>4162.0372747415267</v>
      </c>
      <c r="AI542">
        <f t="shared" si="488"/>
        <v>1.5705560598430146</v>
      </c>
      <c r="AJ542" t="str">
        <f t="shared" si="470"/>
        <v>1+4,91351608530117i</v>
      </c>
      <c r="AK542">
        <f t="shared" si="489"/>
        <v>5.0142437436280796</v>
      </c>
      <c r="AL542">
        <f t="shared" si="490"/>
        <v>1.3700182182870373</v>
      </c>
      <c r="AM542" t="str">
        <f t="shared" si="471"/>
        <v>1-12,2378900657815i</v>
      </c>
      <c r="AN542">
        <f t="shared" si="491"/>
        <v>12.278678807679331</v>
      </c>
      <c r="AO542">
        <f t="shared" si="492"/>
        <v>-1.4892640386290084</v>
      </c>
      <c r="AP542" s="41" t="str">
        <f t="shared" si="493"/>
        <v>-0,136946825803844-1,14532234591268i</v>
      </c>
      <c r="AQ542">
        <f t="shared" si="494"/>
        <v>1.2402065937040434</v>
      </c>
      <c r="AR542" s="43">
        <f t="shared" si="495"/>
        <v>-96.818515947870893</v>
      </c>
      <c r="AS542" t="str">
        <f t="shared" si="472"/>
        <v>-0,0000166666666666667</v>
      </c>
      <c r="AT542" t="str">
        <f t="shared" si="473"/>
        <v>0,0747618769690159i</v>
      </c>
      <c r="AU542">
        <f t="shared" si="496"/>
        <v>7.47618769690159E-2</v>
      </c>
      <c r="AV542">
        <f t="shared" si="497"/>
        <v>1.5707963267948966</v>
      </c>
      <c r="AW542" t="str">
        <f t="shared" si="474"/>
        <v>1+27,9807051825902i</v>
      </c>
      <c r="AX542">
        <f t="shared" si="498"/>
        <v>27.998568936912296</v>
      </c>
      <c r="AY542">
        <f t="shared" si="499"/>
        <v>1.5350726178025991</v>
      </c>
      <c r="AZ542" t="str">
        <f t="shared" si="475"/>
        <v>1+4076,25294436585i</v>
      </c>
      <c r="BA542">
        <f t="shared" si="500"/>
        <v>4076.2530670275196</v>
      </c>
      <c r="BB542">
        <f t="shared" si="501"/>
        <v>1.5705510034566281</v>
      </c>
      <c r="BC542" s="41" t="str">
        <f t="shared" si="502"/>
        <v>-0,00115124192035812+0,0324354907865599i</v>
      </c>
      <c r="BD542">
        <f t="shared" si="503"/>
        <v>-29.77412284544533</v>
      </c>
      <c r="BE542" s="43">
        <f t="shared" si="504"/>
        <v>92.032761761913335</v>
      </c>
      <c r="BF542" s="41" t="str">
        <f t="shared" si="505"/>
        <v>-0,000474004730381231-0,000210777215628012i</v>
      </c>
      <c r="BG542" s="20">
        <f t="shared" si="506"/>
        <v>-65.700741675761421</v>
      </c>
      <c r="BH542" s="43">
        <f t="shared" si="507"/>
        <v>-156.02656561173961</v>
      </c>
      <c r="BI542" s="41" t="str">
        <f t="shared" si="460"/>
        <v>0,0373067513252173-0,00312339440967163i</v>
      </c>
      <c r="BJ542" s="20">
        <f t="shared" si="508"/>
        <v>-28.533916251741278</v>
      </c>
      <c r="BK542" s="43">
        <f t="shared" si="461"/>
        <v>-4.7857541859575541</v>
      </c>
      <c r="BL542">
        <f t="shared" si="509"/>
        <v>-65.700741675761421</v>
      </c>
      <c r="BM542" s="43">
        <f t="shared" si="510"/>
        <v>-156.02656561173961</v>
      </c>
    </row>
    <row r="543" spans="14:65" x14ac:dyDescent="0.25">
      <c r="N543" s="9">
        <v>25</v>
      </c>
      <c r="O543" s="34">
        <f t="shared" si="462"/>
        <v>1778279.4100389241</v>
      </c>
      <c r="P543" s="33" t="str">
        <f t="shared" si="463"/>
        <v>32,2315671197498</v>
      </c>
      <c r="Q543" s="4" t="str">
        <f t="shared" si="464"/>
        <v>1+4167,23765708773i</v>
      </c>
      <c r="R543" s="4">
        <f t="shared" si="476"/>
        <v>4167.2377770712865</v>
      </c>
      <c r="S543" s="4">
        <f t="shared" si="477"/>
        <v>1.5705563596840446</v>
      </c>
      <c r="T543" s="4" t="str">
        <f t="shared" si="465"/>
        <v>1+5,02796657754743i</v>
      </c>
      <c r="U543" s="4">
        <f t="shared" si="478"/>
        <v>5.1264459330938053</v>
      </c>
      <c r="V543" s="4">
        <f t="shared" si="479"/>
        <v>1.3744706500998505</v>
      </c>
      <c r="W543" t="str">
        <f t="shared" si="466"/>
        <v>1-29,6433403664927i</v>
      </c>
      <c r="X543" s="4">
        <f t="shared" si="480"/>
        <v>29.660202765384724</v>
      </c>
      <c r="Y543" s="4">
        <f t="shared" si="481"/>
        <v>-1.5370747249075492</v>
      </c>
      <c r="Z543" t="str">
        <f t="shared" si="467"/>
        <v>-64,3363152927348+38,4292394984265i</v>
      </c>
      <c r="AA543" s="4">
        <f t="shared" si="482"/>
        <v>74.939761901634071</v>
      </c>
      <c r="AB543" s="4">
        <f t="shared" si="483"/>
        <v>2.603147542080539</v>
      </c>
      <c r="AC543" s="47" t="str">
        <f t="shared" si="484"/>
        <v>-0,00576376779894519+0,0145964139940963i</v>
      </c>
      <c r="AD543" s="20">
        <f t="shared" si="485"/>
        <v>-36.085773432233481</v>
      </c>
      <c r="AE543" s="43">
        <f t="shared" si="486"/>
        <v>111.54785427349438</v>
      </c>
      <c r="AF543" t="str">
        <f t="shared" si="468"/>
        <v>77,9756878975879</v>
      </c>
      <c r="AG543" t="str">
        <f t="shared" si="469"/>
        <v>1+4258,98345392252i</v>
      </c>
      <c r="AH543">
        <f t="shared" si="487"/>
        <v>4258.9835713214252</v>
      </c>
      <c r="AI543">
        <f t="shared" si="488"/>
        <v>1.5705615289863486</v>
      </c>
      <c r="AJ543" t="str">
        <f t="shared" si="470"/>
        <v>1+5,02796657754743i</v>
      </c>
      <c r="AK543">
        <f t="shared" si="489"/>
        <v>5.1264459330938053</v>
      </c>
      <c r="AL543">
        <f t="shared" si="490"/>
        <v>1.3744706500998505</v>
      </c>
      <c r="AM543" t="str">
        <f t="shared" si="471"/>
        <v>1-12,5229471446164i</v>
      </c>
      <c r="AN543">
        <f t="shared" si="491"/>
        <v>12.562810401612213</v>
      </c>
      <c r="AO543">
        <f t="shared" si="492"/>
        <v>-1.4911120031675085</v>
      </c>
      <c r="AP543" s="41" t="str">
        <f t="shared" si="493"/>
        <v>-0,136947028755882-1,17113596110239i</v>
      </c>
      <c r="AQ543">
        <f t="shared" si="494"/>
        <v>1.431128735174843</v>
      </c>
      <c r="AR543" s="43">
        <f t="shared" si="495"/>
        <v>-96.669604324003416</v>
      </c>
      <c r="AS543" t="str">
        <f t="shared" si="472"/>
        <v>-0,0000166666666666667</v>
      </c>
      <c r="AT543" t="str">
        <f t="shared" si="473"/>
        <v>0,0765033047921497i</v>
      </c>
      <c r="AU543">
        <f t="shared" si="496"/>
        <v>7.6503304792149701E-2</v>
      </c>
      <c r="AV543">
        <f t="shared" si="497"/>
        <v>1.5707963267948966</v>
      </c>
      <c r="AW543" t="str">
        <f t="shared" si="474"/>
        <v>1+28,6324595324182i</v>
      </c>
      <c r="AX543">
        <f t="shared" si="498"/>
        <v>28.649916908702647</v>
      </c>
      <c r="AY543">
        <f t="shared" si="499"/>
        <v>1.5358851204507529</v>
      </c>
      <c r="AZ543" t="str">
        <f t="shared" si="475"/>
        <v>1+4171,20107273335i</v>
      </c>
      <c r="BA543">
        <f t="shared" si="500"/>
        <v>4171.2011926028999</v>
      </c>
      <c r="BB543">
        <f t="shared" si="501"/>
        <v>1.5705565876973551</v>
      </c>
      <c r="BC543" s="41" t="str">
        <f t="shared" si="502"/>
        <v>-0,00109949062402694+0,0316989763111359i</v>
      </c>
      <c r="BD543">
        <f t="shared" si="503"/>
        <v>-29.97387350732517</v>
      </c>
      <c r="BE543" s="43">
        <f t="shared" si="504"/>
        <v>91.986528742756377</v>
      </c>
      <c r="BF543" s="41" t="str">
        <f t="shared" si="505"/>
        <v>-0,000456354172772383-0,000198754159252576i</v>
      </c>
      <c r="BG543" s="20">
        <f t="shared" si="506"/>
        <v>-66.059646939558647</v>
      </c>
      <c r="BH543" s="43">
        <f t="shared" si="507"/>
        <v>-156.46561698374927</v>
      </c>
      <c r="BI543" s="41" t="str">
        <f t="shared" si="460"/>
        <v>0,0372743830622095-0,00305342761172029i</v>
      </c>
      <c r="BJ543" s="20">
        <f t="shared" si="508"/>
        <v>-28.542744772150321</v>
      </c>
      <c r="BK543" s="43">
        <f t="shared" si="461"/>
        <v>-4.6830755812470253</v>
      </c>
      <c r="BL543">
        <f t="shared" si="509"/>
        <v>-66.059646939558647</v>
      </c>
      <c r="BM543" s="43">
        <f t="shared" si="510"/>
        <v>-156.46561698374927</v>
      </c>
    </row>
    <row r="544" spans="14:65" x14ac:dyDescent="0.25">
      <c r="N544" s="9">
        <v>26</v>
      </c>
      <c r="O544" s="34">
        <f t="shared" si="462"/>
        <v>1819700.8586099846</v>
      </c>
      <c r="P544" s="33" t="str">
        <f t="shared" si="463"/>
        <v>32,2315671197498</v>
      </c>
      <c r="Q544" s="4" t="str">
        <f t="shared" si="464"/>
        <v>1+4264,30509166635i</v>
      </c>
      <c r="R544" s="4">
        <f t="shared" si="476"/>
        <v>4264.3052089187468</v>
      </c>
      <c r="S544" s="4">
        <f t="shared" si="477"/>
        <v>1.5705618220021642</v>
      </c>
      <c r="T544" s="4" t="str">
        <f t="shared" si="465"/>
        <v>1+5,14508296422614i</v>
      </c>
      <c r="U544" s="4">
        <f t="shared" si="478"/>
        <v>5.2413622951261489</v>
      </c>
      <c r="V544" s="4">
        <f t="shared" si="479"/>
        <v>1.3788293651543075</v>
      </c>
      <c r="W544" t="str">
        <f t="shared" si="466"/>
        <v>1-30,3338224648253i</v>
      </c>
      <c r="X544" s="4">
        <f t="shared" si="480"/>
        <v>30.350301239485912</v>
      </c>
      <c r="Y544" s="4">
        <f t="shared" si="481"/>
        <v>-1.5378417601953778</v>
      </c>
      <c r="Z544" t="str">
        <f t="shared" si="467"/>
        <v>-67,4155209674773+39,3243714774186i</v>
      </c>
      <c r="AA544" s="4">
        <f t="shared" si="482"/>
        <v>78.046515997899519</v>
      </c>
      <c r="AB544" s="4">
        <f t="shared" si="483"/>
        <v>2.6135331361673626</v>
      </c>
      <c r="AC544" s="47" t="str">
        <f t="shared" si="484"/>
        <v>-0,0055606880755474+0,0143673313307285i</v>
      </c>
      <c r="AD544" s="20">
        <f t="shared" si="485"/>
        <v>-36.246263877753712</v>
      </c>
      <c r="AE544" s="43">
        <f t="shared" si="486"/>
        <v>111.15827868879909</v>
      </c>
      <c r="AF544" t="str">
        <f t="shared" si="468"/>
        <v>77,9756878975879</v>
      </c>
      <c r="AG544" t="str">
        <f t="shared" si="469"/>
        <v>1+4358,1879226386i</v>
      </c>
      <c r="AH544">
        <f t="shared" si="487"/>
        <v>4358.1880373651793</v>
      </c>
      <c r="AI544">
        <f t="shared" si="488"/>
        <v>1.5705668736367948</v>
      </c>
      <c r="AJ544" t="str">
        <f t="shared" si="470"/>
        <v>1+5,14508296422614i</v>
      </c>
      <c r="AK544">
        <f t="shared" si="489"/>
        <v>5.2413622951261489</v>
      </c>
      <c r="AL544">
        <f t="shared" si="490"/>
        <v>1.3788293651543075</v>
      </c>
      <c r="AM544" t="str">
        <f t="shared" si="471"/>
        <v>1-12,8146440557883i</v>
      </c>
      <c r="AN544">
        <f t="shared" si="491"/>
        <v>12.85360269638635</v>
      </c>
      <c r="AO544">
        <f t="shared" si="492"/>
        <v>-1.4929184300570313</v>
      </c>
      <c r="AP544" s="41" t="str">
        <f t="shared" si="493"/>
        <v>-0,136947222573576-1,19757052807622i</v>
      </c>
      <c r="AQ544">
        <f t="shared" si="494"/>
        <v>1.6224460490260477</v>
      </c>
      <c r="AR544" s="43">
        <f t="shared" si="495"/>
        <v>-96.52367520996502</v>
      </c>
      <c r="AS544" t="str">
        <f t="shared" si="472"/>
        <v>-0,0000166666666666667</v>
      </c>
      <c r="AT544" t="str">
        <f t="shared" si="473"/>
        <v>0,0782852956801254i</v>
      </c>
      <c r="AU544">
        <f t="shared" si="496"/>
        <v>7.8285295680125405E-2</v>
      </c>
      <c r="AV544">
        <f t="shared" si="497"/>
        <v>1.5707963267948966</v>
      </c>
      <c r="AW544" t="str">
        <f t="shared" si="474"/>
        <v>1+29,2993951912859i</v>
      </c>
      <c r="AX544">
        <f t="shared" si="498"/>
        <v>29.316455423109176</v>
      </c>
      <c r="AY544">
        <f t="shared" si="499"/>
        <v>1.536679172841213</v>
      </c>
      <c r="AZ544" t="str">
        <f t="shared" si="475"/>
        <v>1+4268,360827122i</v>
      </c>
      <c r="BA544">
        <f t="shared" si="500"/>
        <v>4268.360944262985</v>
      </c>
      <c r="BB544">
        <f t="shared" si="501"/>
        <v>1.5705620448252586</v>
      </c>
      <c r="BC544" s="41" t="str">
        <f t="shared" si="502"/>
        <v>-0,00105006297182816+0,0309791065028481i</v>
      </c>
      <c r="BD544">
        <f t="shared" si="503"/>
        <v>-30.173635377903906</v>
      </c>
      <c r="BE544" s="43">
        <f t="shared" si="504"/>
        <v>91.941345562467887</v>
      </c>
      <c r="BF544" s="41" t="str">
        <f t="shared" si="505"/>
        <v>-0,000439248014810326-0,000187351750755885i</v>
      </c>
      <c r="BG544" s="20">
        <f t="shared" si="506"/>
        <v>-66.419899255657612</v>
      </c>
      <c r="BH544" s="43">
        <f t="shared" si="507"/>
        <v>-156.90037574873301</v>
      </c>
      <c r="BI544" s="41" t="str">
        <f t="shared" si="460"/>
        <v>0,0372434681414645-0,00298497812569052i</v>
      </c>
      <c r="BJ544" s="20">
        <f t="shared" si="508"/>
        <v>-28.551189328877854</v>
      </c>
      <c r="BK544" s="43">
        <f t="shared" si="461"/>
        <v>-4.5823296474971373</v>
      </c>
      <c r="BL544">
        <f t="shared" si="509"/>
        <v>-66.419899255657612</v>
      </c>
      <c r="BM544" s="43">
        <f t="shared" si="510"/>
        <v>-156.90037574873301</v>
      </c>
    </row>
    <row r="545" spans="14:65" x14ac:dyDescent="0.25">
      <c r="N545" s="9">
        <v>27</v>
      </c>
      <c r="O545" s="34">
        <f t="shared" si="462"/>
        <v>1862087.1366628683</v>
      </c>
      <c r="P545" s="33" t="str">
        <f t="shared" si="463"/>
        <v>32,2315671197498</v>
      </c>
      <c r="Q545" s="4" t="str">
        <f t="shared" si="464"/>
        <v>1+4363,63351724931i</v>
      </c>
      <c r="R545" s="4">
        <f t="shared" si="476"/>
        <v>4363.6336318327158</v>
      </c>
      <c r="S545" s="4">
        <f t="shared" si="477"/>
        <v>1.5705671599827569</v>
      </c>
      <c r="T545" s="4" t="str">
        <f t="shared" si="465"/>
        <v>1+5,2649273419957i</v>
      </c>
      <c r="U545" s="4">
        <f t="shared" si="478"/>
        <v>5.3590540132092253</v>
      </c>
      <c r="V545" s="4">
        <f t="shared" si="479"/>
        <v>1.3830960117124258</v>
      </c>
      <c r="W545" t="str">
        <f t="shared" si="466"/>
        <v>1-31,0403879573442i</v>
      </c>
      <c r="X545" s="4">
        <f t="shared" si="480"/>
        <v>31.056491826064946</v>
      </c>
      <c r="Y545" s="4">
        <f t="shared" si="481"/>
        <v>-1.5385913731136986</v>
      </c>
      <c r="Z545" t="str">
        <f t="shared" si="467"/>
        <v>-70,6398451348202+40,2403537586876i</v>
      </c>
      <c r="AA545" s="4">
        <f t="shared" si="482"/>
        <v>81.29744025057434</v>
      </c>
      <c r="AB545" s="4">
        <f t="shared" si="483"/>
        <v>2.6237844242182482</v>
      </c>
      <c r="AC545" s="47" t="str">
        <f t="shared" si="484"/>
        <v>-0,00536289664605612+0,0141386396115516i</v>
      </c>
      <c r="AD545" s="20">
        <f t="shared" si="485"/>
        <v>-36.408064001535251</v>
      </c>
      <c r="AE545" s="43">
        <f t="shared" si="486"/>
        <v>110.77212848911725</v>
      </c>
      <c r="AF545" t="str">
        <f t="shared" si="468"/>
        <v>77,9756878975879</v>
      </c>
      <c r="AG545" t="str">
        <f t="shared" si="469"/>
        <v>1+4459,7031602787i</v>
      </c>
      <c r="AH545">
        <f t="shared" si="487"/>
        <v>4459.7032723937846</v>
      </c>
      <c r="AI545">
        <f t="shared" si="488"/>
        <v>1.5705720966281567</v>
      </c>
      <c r="AJ545" t="str">
        <f t="shared" si="470"/>
        <v>1+5,2649273419957i</v>
      </c>
      <c r="AK545">
        <f t="shared" si="489"/>
        <v>5.3590540132092253</v>
      </c>
      <c r="AL545">
        <f t="shared" si="490"/>
        <v>1.3830960117124258</v>
      </c>
      <c r="AM545" t="str">
        <f t="shared" si="471"/>
        <v>1-13,1131354608603i</v>
      </c>
      <c r="AN545">
        <f t="shared" si="491"/>
        <v>13.151209891674297</v>
      </c>
      <c r="AO545">
        <f t="shared" si="492"/>
        <v>-1.4946842299051593</v>
      </c>
      <c r="AP545" s="41" t="str">
        <f t="shared" si="493"/>
        <v>-0,136947407668035-1,22464006279173i</v>
      </c>
      <c r="AQ545">
        <f t="shared" si="494"/>
        <v>1.8141418874538524</v>
      </c>
      <c r="AR545" s="43">
        <f t="shared" si="495"/>
        <v>-96.380686503634877</v>
      </c>
      <c r="AS545" t="str">
        <f t="shared" si="472"/>
        <v>-0,0000166666666666667</v>
      </c>
      <c r="AT545" t="str">
        <f t="shared" si="473"/>
        <v>0,0801087944680992i</v>
      </c>
      <c r="AU545">
        <f t="shared" si="496"/>
        <v>8.0108794468099195E-2</v>
      </c>
      <c r="AV545">
        <f t="shared" si="497"/>
        <v>1.5707963267948966</v>
      </c>
      <c r="AW545" t="str">
        <f t="shared" si="474"/>
        <v>1+29,9818657773072i</v>
      </c>
      <c r="AX545">
        <f t="shared" si="498"/>
        <v>29.998537889178277</v>
      </c>
      <c r="AY545">
        <f t="shared" si="499"/>
        <v>1.537455191983456</v>
      </c>
      <c r="AZ545" t="str">
        <f t="shared" si="475"/>
        <v>1+4367,78372291963i</v>
      </c>
      <c r="BA545">
        <f t="shared" si="500"/>
        <v>4367.7838373941613</v>
      </c>
      <c r="BB545">
        <f t="shared" si="501"/>
        <v>1.570567377733779</v>
      </c>
      <c r="BC545" s="41" t="str">
        <f t="shared" si="502"/>
        <v>-0,00100285486986919+0,0302755105017139i</v>
      </c>
      <c r="BD545">
        <f t="shared" si="503"/>
        <v>-30.373407953881546</v>
      </c>
      <c r="BE545" s="43">
        <f t="shared" si="504"/>
        <v>91.897188493946729</v>
      </c>
      <c r="BF545" s="41" t="str">
        <f t="shared" si="505"/>
        <v>-0,000422676325021376-0,000176543437315048i</v>
      </c>
      <c r="BG545" s="20">
        <f t="shared" si="506"/>
        <v>-66.781471955416805</v>
      </c>
      <c r="BH545" s="43">
        <f t="shared" si="507"/>
        <v>-157.33068301693604</v>
      </c>
      <c r="BI545" s="41" t="str">
        <f t="shared" si="460"/>
        <v>0,0372139414565664-0,00291801642822849i</v>
      </c>
      <c r="BJ545" s="20">
        <f t="shared" si="508"/>
        <v>-28.559266066427703</v>
      </c>
      <c r="BK545" s="43">
        <f t="shared" si="461"/>
        <v>-4.4834980096881552</v>
      </c>
      <c r="BL545">
        <f t="shared" si="509"/>
        <v>-66.781471955416805</v>
      </c>
      <c r="BM545" s="43">
        <f t="shared" si="510"/>
        <v>-157.33068301693604</v>
      </c>
    </row>
    <row r="546" spans="14:65" x14ac:dyDescent="0.25">
      <c r="N546" s="9">
        <v>28</v>
      </c>
      <c r="O546" s="34">
        <f t="shared" si="462"/>
        <v>1905460.7179632513</v>
      </c>
      <c r="P546" s="33" t="str">
        <f t="shared" si="463"/>
        <v>32,2315671197498</v>
      </c>
      <c r="Q546" s="4" t="str">
        <f t="shared" si="464"/>
        <v>1+4465,27559908268i</v>
      </c>
      <c r="R546" s="4">
        <f t="shared" si="476"/>
        <v>4465.2757110578495</v>
      </c>
      <c r="S546" s="4">
        <f t="shared" si="477"/>
        <v>1.5705723764560895</v>
      </c>
      <c r="T546" s="4" t="str">
        <f t="shared" si="465"/>
        <v>1+5,38756325393158i</v>
      </c>
      <c r="U546" s="4">
        <f t="shared" si="478"/>
        <v>5.479583726444357</v>
      </c>
      <c r="V546" s="4">
        <f t="shared" si="479"/>
        <v>1.3872722303367302</v>
      </c>
      <c r="W546" t="str">
        <f t="shared" si="466"/>
        <v>1-31,7634114744265i</v>
      </c>
      <c r="X546" s="4">
        <f t="shared" si="480"/>
        <v>31.779148957983899</v>
      </c>
      <c r="Y546" s="4">
        <f t="shared" si="481"/>
        <v>-1.5393239577455007</v>
      </c>
      <c r="Z546" t="str">
        <f t="shared" si="467"/>
        <v>-74,0161270186169+41,1776720081639i</v>
      </c>
      <c r="AA546" s="4">
        <f t="shared" si="482"/>
        <v>84.699396283845829</v>
      </c>
      <c r="AB546" s="4">
        <f t="shared" si="483"/>
        <v>2.6338996618097452</v>
      </c>
      <c r="AC546" s="47" t="str">
        <f t="shared" si="484"/>
        <v>-0,00517038251000786+0,0139104861537644i</v>
      </c>
      <c r="AD546" s="20">
        <f t="shared" si="485"/>
        <v>-36.571146860616167</v>
      </c>
      <c r="AE546" s="43">
        <f t="shared" si="486"/>
        <v>110.38957487840472</v>
      </c>
      <c r="AF546" t="str">
        <f t="shared" si="468"/>
        <v>77,9756878975879</v>
      </c>
      <c r="AG546" t="str">
        <f t="shared" si="469"/>
        <v>1+4563,58299156556i</v>
      </c>
      <c r="AH546">
        <f t="shared" si="487"/>
        <v>4563.5831011285927</v>
      </c>
      <c r="AI546">
        <f t="shared" si="488"/>
        <v>1.5705772007297318</v>
      </c>
      <c r="AJ546" t="str">
        <f t="shared" si="470"/>
        <v>1+5,38756325393158i</v>
      </c>
      <c r="AK546">
        <f t="shared" si="489"/>
        <v>5.479583726444357</v>
      </c>
      <c r="AL546">
        <f t="shared" si="490"/>
        <v>1.3872722303367302</v>
      </c>
      <c r="AM546" t="str">
        <f t="shared" si="471"/>
        <v>1-13,4185796239268i</v>
      </c>
      <c r="AN546">
        <f t="shared" si="491"/>
        <v>13.455789799326663</v>
      </c>
      <c r="AO546">
        <f t="shared" si="492"/>
        <v>-1.4964102948909246</v>
      </c>
      <c r="AP546" s="41" t="str">
        <f t="shared" si="493"/>
        <v>-0,136947584431875-1,25235891787486i</v>
      </c>
      <c r="AQ546">
        <f t="shared" si="494"/>
        <v>2.0062002569247901</v>
      </c>
      <c r="AR546" s="43">
        <f t="shared" si="495"/>
        <v>-96.240595484466425</v>
      </c>
      <c r="AS546" t="str">
        <f t="shared" si="472"/>
        <v>-0,0000166666666666667</v>
      </c>
      <c r="AT546" t="str">
        <f t="shared" si="473"/>
        <v>0,0819747679992652i</v>
      </c>
      <c r="AU546">
        <f t="shared" si="496"/>
        <v>8.1974767999265202E-2</v>
      </c>
      <c r="AV546">
        <f t="shared" si="497"/>
        <v>1.5707963267948966</v>
      </c>
      <c r="AW546" t="str">
        <f t="shared" si="474"/>
        <v>1+30,6802331454209i</v>
      </c>
      <c r="AX546">
        <f t="shared" si="498"/>
        <v>30.696525957465987</v>
      </c>
      <c r="AY546">
        <f t="shared" si="499"/>
        <v>1.5382135855923817</v>
      </c>
      <c r="AZ546" t="str">
        <f t="shared" si="475"/>
        <v>1+4469,52247546163i</v>
      </c>
      <c r="BA546">
        <f t="shared" si="500"/>
        <v>4469.5225873304025</v>
      </c>
      <c r="BB546">
        <f t="shared" si="501"/>
        <v>1.5705725892504936</v>
      </c>
      <c r="BC546" s="41" t="str">
        <f t="shared" si="502"/>
        <v>-0,000957766866482717+0,0295878253565592i</v>
      </c>
      <c r="BD546">
        <f t="shared" si="503"/>
        <v>-30.573190754507351</v>
      </c>
      <c r="BE546" s="43">
        <f t="shared" si="504"/>
        <v>91.854034338858199</v>
      </c>
      <c r="BF546" s="41" t="str">
        <f t="shared" si="505"/>
        <v>-0,000406629013887289-0,000166303377467463i</v>
      </c>
      <c r="BG546" s="20">
        <f t="shared" si="506"/>
        <v>-67.144337615123519</v>
      </c>
      <c r="BH546" s="43">
        <f t="shared" si="507"/>
        <v>-157.7563907827371</v>
      </c>
      <c r="BI546" s="41" t="str">
        <f t="shared" si="460"/>
        <v>0,0371857408046245-0,00285251333468827i</v>
      </c>
      <c r="BJ546" s="20">
        <f t="shared" si="508"/>
        <v>-28.566990497582566</v>
      </c>
      <c r="BK546" s="43">
        <f t="shared" si="461"/>
        <v>-4.3865611456082121</v>
      </c>
      <c r="BL546">
        <f t="shared" si="509"/>
        <v>-67.144337615123519</v>
      </c>
      <c r="BM546" s="43">
        <f t="shared" si="510"/>
        <v>-157.7563907827371</v>
      </c>
    </row>
    <row r="547" spans="14:65" x14ac:dyDescent="0.25">
      <c r="N547" s="9">
        <v>29</v>
      </c>
      <c r="O547" s="34">
        <f t="shared" si="462"/>
        <v>1949844.5997580495</v>
      </c>
      <c r="P547" s="33" t="str">
        <f t="shared" si="463"/>
        <v>32,2315671197498</v>
      </c>
      <c r="Q547" s="4" t="str">
        <f t="shared" si="464"/>
        <v>1+4569,28522914352i</v>
      </c>
      <c r="R547" s="4">
        <f t="shared" si="476"/>
        <v>4569.2853385698245</v>
      </c>
      <c r="S547" s="4">
        <f t="shared" si="477"/>
        <v>1.5705774741880039</v>
      </c>
      <c r="T547" s="4" t="str">
        <f t="shared" si="465"/>
        <v>1+5,51305572321744i</v>
      </c>
      <c r="U547" s="4">
        <f t="shared" si="478"/>
        <v>5.6030155637210726</v>
      </c>
      <c r="V547" s="4">
        <f t="shared" si="479"/>
        <v>1.3913596523368901</v>
      </c>
      <c r="W547" t="str">
        <f t="shared" si="466"/>
        <v>1-32,5032763727105i</v>
      </c>
      <c r="X547" s="4">
        <f t="shared" si="480"/>
        <v>32.518655798799571</v>
      </c>
      <c r="Y547" s="4">
        <f t="shared" si="481"/>
        <v>-1.5400398993697433</v>
      </c>
      <c r="Z547" t="str">
        <f t="shared" si="467"/>
        <v>-77,5515281654048+42,1368232043892i</v>
      </c>
      <c r="AA547" s="4">
        <f t="shared" si="482"/>
        <v>88.259568266265205</v>
      </c>
      <c r="AB547" s="4">
        <f t="shared" si="483"/>
        <v>2.6438773019517252</v>
      </c>
      <c r="AC547" s="47" t="str">
        <f t="shared" si="484"/>
        <v>-0,00498312553862503+0,0136830158900958i</v>
      </c>
      <c r="AD547" s="20">
        <f t="shared" si="485"/>
        <v>-36.735484846800446</v>
      </c>
      <c r="AE547" s="43">
        <f t="shared" si="486"/>
        <v>110.01077772649644</v>
      </c>
      <c r="AF547" t="str">
        <f t="shared" si="468"/>
        <v>77,9756878975879</v>
      </c>
      <c r="AG547" t="str">
        <f t="shared" si="469"/>
        <v>1+4669,88249496065i</v>
      </c>
      <c r="AH547">
        <f t="shared" si="487"/>
        <v>4669.8826020297229</v>
      </c>
      <c r="AI547">
        <f t="shared" si="488"/>
        <v>1.5705821886477818</v>
      </c>
      <c r="AJ547" t="str">
        <f t="shared" si="470"/>
        <v>1+5,51305572321744i</v>
      </c>
      <c r="AK547">
        <f t="shared" si="489"/>
        <v>5.6030155637210726</v>
      </c>
      <c r="AL547">
        <f t="shared" si="490"/>
        <v>1.3913596523368901</v>
      </c>
      <c r="AM547" t="str">
        <f t="shared" si="471"/>
        <v>1-13,7311384955255i</v>
      </c>
      <c r="AN547">
        <f t="shared" si="491"/>
        <v>13.767503927121366</v>
      </c>
      <c r="AO547">
        <f t="shared" si="492"/>
        <v>-1.4980974990340776</v>
      </c>
      <c r="AP547" s="41" t="str">
        <f t="shared" si="493"/>
        <v>-0,13694775324003-1,28074179022965i</v>
      </c>
      <c r="AQ547">
        <f t="shared" si="494"/>
        <v>2.198605796455531</v>
      </c>
      <c r="AR547" s="43">
        <f t="shared" si="495"/>
        <v>-96.103358918000779</v>
      </c>
      <c r="AS547" t="str">
        <f t="shared" si="472"/>
        <v>-0,0000166666666666667</v>
      </c>
      <c r="AT547" t="str">
        <f t="shared" si="473"/>
        <v>0,0838842056374887i</v>
      </c>
      <c r="AU547">
        <f t="shared" si="496"/>
        <v>8.3884205637488704E-2</v>
      </c>
      <c r="AV547">
        <f t="shared" si="497"/>
        <v>1.5707963267948966</v>
      </c>
      <c r="AW547" t="str">
        <f t="shared" si="474"/>
        <v>1+31,3948675792487i</v>
      </c>
      <c r="AX547">
        <f t="shared" si="498"/>
        <v>31.410789711794273</v>
      </c>
      <c r="AY547">
        <f t="shared" si="499"/>
        <v>1.5389547522867382</v>
      </c>
      <c r="AZ547" t="str">
        <f t="shared" si="475"/>
        <v>1+4573,63102798119i</v>
      </c>
      <c r="BA547">
        <f t="shared" si="500"/>
        <v>4573.6311373035178</v>
      </c>
      <c r="BB547">
        <f t="shared" si="501"/>
        <v>1.5705776821386166</v>
      </c>
      <c r="BC547" s="41" t="str">
        <f t="shared" si="502"/>
        <v>-0,000914703947041805+0,0289156958803262i</v>
      </c>
      <c r="BD547">
        <f t="shared" si="503"/>
        <v>-30.772983320573584</v>
      </c>
      <c r="BE547" s="43">
        <f t="shared" si="504"/>
        <v>91.811860416350896</v>
      </c>
      <c r="BF547" s="41" t="str">
        <f t="shared" si="505"/>
        <v>-0,000391095841604896-0,000156606451250474i</v>
      </c>
      <c r="BG547" s="20">
        <f t="shared" si="506"/>
        <v>-67.508468167374033</v>
      </c>
      <c r="BH547" s="43">
        <f t="shared" si="507"/>
        <v>-158.1773618571527</v>
      </c>
      <c r="BI547" s="41" t="str">
        <f t="shared" si="460"/>
        <v>0,0371588067579323-0,00278844001351822i</v>
      </c>
      <c r="BJ547" s="20">
        <f t="shared" si="508"/>
        <v>-28.574377524118045</v>
      </c>
      <c r="BK547" s="43">
        <f t="shared" si="461"/>
        <v>-4.2914985016498841</v>
      </c>
      <c r="BL547">
        <f t="shared" si="509"/>
        <v>-67.508468167374033</v>
      </c>
      <c r="BM547" s="43">
        <f t="shared" si="510"/>
        <v>-158.1773618571527</v>
      </c>
    </row>
    <row r="548" spans="14:65" x14ac:dyDescent="0.25">
      <c r="N548" s="9">
        <v>30</v>
      </c>
      <c r="O548" s="34">
        <f t="shared" si="462"/>
        <v>1995262.31496888</v>
      </c>
      <c r="P548" s="33" t="str">
        <f t="shared" si="463"/>
        <v>32,2315671197498</v>
      </c>
      <c r="Q548" s="4" t="str">
        <f t="shared" si="464"/>
        <v>1+4675,71755471453i</v>
      </c>
      <c r="R548" s="4">
        <f t="shared" si="476"/>
        <v>4675.7176616499873</v>
      </c>
      <c r="S548" s="4">
        <f t="shared" si="477"/>
        <v>1.5705824558813841</v>
      </c>
      <c r="T548" s="4" t="str">
        <f t="shared" si="465"/>
        <v>1+5,64147128762172i</v>
      </c>
      <c r="U548" s="4">
        <f t="shared" si="478"/>
        <v>5.7294151786251515</v>
      </c>
      <c r="V548" s="4">
        <f t="shared" si="479"/>
        <v>1.3953598983408937</v>
      </c>
      <c r="W548" t="str">
        <f t="shared" si="466"/>
        <v>1-33,2603749383593i</v>
      </c>
      <c r="X548" s="4">
        <f t="shared" si="480"/>
        <v>33.27540444593032</v>
      </c>
      <c r="Y548" s="4">
        <f t="shared" si="481"/>
        <v>-1.5407395746506987</v>
      </c>
      <c r="Z548" t="str">
        <f t="shared" si="467"/>
        <v>-81,25354763502+43,1183159020246i</v>
      </c>
      <c r="AA548" s="4">
        <f t="shared" si="482"/>
        <v>91.985478035955495</v>
      </c>
      <c r="AB548" s="4">
        <f t="shared" si="483"/>
        <v>2.6537159913756851</v>
      </c>
      <c r="AC548" s="47" t="str">
        <f t="shared" si="484"/>
        <v>-0,0048010969085374+0,0134563708024045i</v>
      </c>
      <c r="AD548" s="20">
        <f t="shared" si="485"/>
        <v>-36.901049794593305</v>
      </c>
      <c r="AE548" s="43">
        <f t="shared" si="486"/>
        <v>109.6358856889731</v>
      </c>
      <c r="AF548" t="str">
        <f t="shared" si="468"/>
        <v>77,9756878975879</v>
      </c>
      <c r="AG548" t="str">
        <f t="shared" si="469"/>
        <v>1+4778,6580318678i</v>
      </c>
      <c r="AH548">
        <f t="shared" si="487"/>
        <v>4778.6581364996837</v>
      </c>
      <c r="AI548">
        <f t="shared" si="488"/>
        <v>1.5705870630269656</v>
      </c>
      <c r="AJ548" t="str">
        <f t="shared" si="470"/>
        <v>1+5,64147128762172i</v>
      </c>
      <c r="AK548">
        <f t="shared" si="489"/>
        <v>5.7294151786251515</v>
      </c>
      <c r="AL548">
        <f t="shared" si="490"/>
        <v>1.3953598983408937</v>
      </c>
      <c r="AM548" t="str">
        <f t="shared" si="471"/>
        <v>1-14,0509777985078i</v>
      </c>
      <c r="AN548">
        <f t="shared" si="491"/>
        <v>14.086517564471322</v>
      </c>
      <c r="AO548">
        <f t="shared" si="492"/>
        <v>-1.4997466984679202</v>
      </c>
      <c r="AP548" s="41" t="str">
        <f t="shared" si="493"/>
        <v>-0,136947914450569-1,30980372883101i</v>
      </c>
      <c r="AQ548">
        <f t="shared" si="494"/>
        <v>2.3913437562704489</v>
      </c>
      <c r="AR548" s="43">
        <f t="shared" si="495"/>
        <v>-95.968933153446827</v>
      </c>
      <c r="AS548" t="str">
        <f t="shared" si="472"/>
        <v>-0,0000166666666666667</v>
      </c>
      <c r="AT548" t="str">
        <f t="shared" si="473"/>
        <v>0,0858381197918798i</v>
      </c>
      <c r="AU548">
        <f t="shared" si="496"/>
        <v>8.5838119791879802E-2</v>
      </c>
      <c r="AV548">
        <f t="shared" si="497"/>
        <v>1.5707963267948966</v>
      </c>
      <c r="AW548" t="str">
        <f t="shared" si="474"/>
        <v>1+32,1261479874275i</v>
      </c>
      <c r="AX548">
        <f t="shared" si="498"/>
        <v>32.141707865483632</v>
      </c>
      <c r="AY548">
        <f t="shared" si="499"/>
        <v>1.5396790817839061</v>
      </c>
      <c r="AZ548" t="str">
        <f t="shared" si="475"/>
        <v>1+4680,16458021098i</v>
      </c>
      <c r="BA548">
        <f t="shared" si="500"/>
        <v>4680.1646870448276</v>
      </c>
      <c r="BB548">
        <f t="shared" si="501"/>
        <v>1.5705826590984635</v>
      </c>
      <c r="BC548" s="41" t="str">
        <f t="shared" si="502"/>
        <v>-0,000873575337681597+0,0282587745063402i</v>
      </c>
      <c r="BD548">
        <f t="shared" si="503"/>
        <v>-30.972785213454564</v>
      </c>
      <c r="BE548" s="43">
        <f t="shared" si="504"/>
        <v>91.770644551980368</v>
      </c>
      <c r="BF548" s="41" t="str">
        <f t="shared" si="505"/>
        <v>-0,000376066428325731-0,000147428268589125i</v>
      </c>
      <c r="BG548" s="20">
        <f t="shared" si="506"/>
        <v>-67.873835008047877</v>
      </c>
      <c r="BH548" s="43">
        <f t="shared" si="507"/>
        <v>-158.59346975904646</v>
      </c>
      <c r="BI548" s="41" t="str">
        <f t="shared" si="460"/>
        <v>0,03713308254121-0,00272576799886203i</v>
      </c>
      <c r="BJ548" s="20">
        <f t="shared" si="508"/>
        <v>-28.581441457184123</v>
      </c>
      <c r="BK548" s="43">
        <f t="shared" si="461"/>
        <v>-4.1982886014664507</v>
      </c>
      <c r="BL548">
        <f t="shared" si="509"/>
        <v>-67.873835008047877</v>
      </c>
      <c r="BM548" s="43">
        <f t="shared" si="510"/>
        <v>-158.59346975904646</v>
      </c>
    </row>
    <row r="549" spans="14:65" x14ac:dyDescent="0.25">
      <c r="N549" s="9">
        <v>31</v>
      </c>
      <c r="O549" s="34">
        <f t="shared" si="462"/>
        <v>2041737.9446695296</v>
      </c>
      <c r="P549" s="33" t="str">
        <f t="shared" si="463"/>
        <v>32,2315671197498</v>
      </c>
      <c r="Q549" s="4" t="str">
        <f t="shared" si="464"/>
        <v>1+4784,62900762347i</v>
      </c>
      <c r="R549" s="4">
        <f t="shared" si="476"/>
        <v>4784.6291121247787</v>
      </c>
      <c r="S549" s="4">
        <f t="shared" si="477"/>
        <v>1.570587324177589</v>
      </c>
      <c r="T549" s="4" t="str">
        <f t="shared" si="465"/>
        <v>1+5,77287803477638i</v>
      </c>
      <c r="U549" s="4">
        <f t="shared" si="478"/>
        <v>5.8588497851031827</v>
      </c>
      <c r="V549" s="4">
        <f t="shared" si="479"/>
        <v>1.3992745769844566</v>
      </c>
      <c r="W549" t="str">
        <f t="shared" si="466"/>
        <v>1-34,0351085950534i</v>
      </c>
      <c r="X549" s="4">
        <f t="shared" si="480"/>
        <v>34.049796138553866</v>
      </c>
      <c r="Y549" s="4">
        <f t="shared" si="481"/>
        <v>-1.541423351823711</v>
      </c>
      <c r="Z549" t="str">
        <f t="shared" si="467"/>
        <v>-85,1300379070935+44,1226705014894i</v>
      </c>
      <c r="AA549" s="4">
        <f t="shared" si="482"/>
        <v>95.885000945122698</v>
      </c>
      <c r="AB549" s="4">
        <f t="shared" si="483"/>
        <v>2.6634145662892985</v>
      </c>
      <c r="AC549" s="47" t="str">
        <f t="shared" si="484"/>
        <v>-0,00462425956181099+0,0132306894096499i</v>
      </c>
      <c r="AD549" s="20">
        <f t="shared" si="485"/>
        <v>-37.067813084415818</v>
      </c>
      <c r="AE549" s="43">
        <f t="shared" si="486"/>
        <v>109.26503636459074</v>
      </c>
      <c r="AF549" t="str">
        <f t="shared" si="468"/>
        <v>77,9756878975879</v>
      </c>
      <c r="AG549" t="str">
        <f t="shared" si="469"/>
        <v>1+4889,96727651645i</v>
      </c>
      <c r="AH549">
        <f t="shared" si="487"/>
        <v>4889.9673787666216</v>
      </c>
      <c r="AI549">
        <f t="shared" si="488"/>
        <v>1.5705918264517424</v>
      </c>
      <c r="AJ549" t="str">
        <f t="shared" si="470"/>
        <v>1+5,77287803477638i</v>
      </c>
      <c r="AK549">
        <f t="shared" si="489"/>
        <v>5.8588497851031827</v>
      </c>
      <c r="AL549">
        <f t="shared" si="490"/>
        <v>1.3992745769844566</v>
      </c>
      <c r="AM549" t="str">
        <f t="shared" si="471"/>
        <v>1-14,3782671159054i</v>
      </c>
      <c r="AN549">
        <f t="shared" si="491"/>
        <v>14.412999870128584</v>
      </c>
      <c r="AO549">
        <f t="shared" si="492"/>
        <v>-1.5013587317149768</v>
      </c>
      <c r="AP549" s="41" t="str">
        <f t="shared" si="493"/>
        <v>-0,136948068405437-1,33956014270364i</v>
      </c>
      <c r="AQ549">
        <f t="shared" si="494"/>
        <v>2.5843999768568438</v>
      </c>
      <c r="AR549" s="43">
        <f t="shared" si="495"/>
        <v>-95.837274214647564</v>
      </c>
      <c r="AS549" t="str">
        <f t="shared" si="472"/>
        <v>-0,0000166666666666667</v>
      </c>
      <c r="AT549" t="str">
        <f t="shared" si="473"/>
        <v>0,0878375464535865i</v>
      </c>
      <c r="AU549">
        <f t="shared" si="496"/>
        <v>8.7837546453586504E-2</v>
      </c>
      <c r="AV549">
        <f t="shared" si="497"/>
        <v>1.5707963267948966</v>
      </c>
      <c r="AW549" t="str">
        <f t="shared" si="474"/>
        <v>1+32,8744621045089i</v>
      </c>
      <c r="AX549">
        <f t="shared" si="498"/>
        <v>32.889667962154796</v>
      </c>
      <c r="AY549">
        <f t="shared" si="499"/>
        <v>1.5403869550910592</v>
      </c>
      <c r="AZ549" t="str">
        <f t="shared" si="475"/>
        <v>1+4789,17961765048i</v>
      </c>
      <c r="BA549">
        <f t="shared" si="500"/>
        <v>4789.1797220524941</v>
      </c>
      <c r="BB549">
        <f t="shared" si="501"/>
        <v>1.5705875227688832</v>
      </c>
      <c r="BC549" s="41" t="str">
        <f t="shared" si="502"/>
        <v>-0,000834294317555623+0,0276167211456711i</v>
      </c>
      <c r="BD549">
        <f t="shared" si="503"/>
        <v>-31.172596014187562</v>
      </c>
      <c r="BE549" s="43">
        <f t="shared" si="504"/>
        <v>91.73036506683853</v>
      </c>
      <c r="BF549" s="41" t="str">
        <f t="shared" si="505"/>
        <v>-0,000361530266515964-0,000138745175815552i</v>
      </c>
      <c r="BG549" s="20">
        <f t="shared" si="506"/>
        <v>-68.240409098603379</v>
      </c>
      <c r="BH549" s="43">
        <f t="shared" si="507"/>
        <v>-159.00459856857069</v>
      </c>
      <c r="BI549" s="41" t="str">
        <f t="shared" si="460"/>
        <v>0,0371085139141727-0,0026644692015096i</v>
      </c>
      <c r="BJ549" s="20">
        <f t="shared" si="508"/>
        <v>-28.588196037330714</v>
      </c>
      <c r="BK549" s="43">
        <f t="shared" si="461"/>
        <v>-4.1069091478090369</v>
      </c>
      <c r="BL549">
        <f t="shared" si="509"/>
        <v>-68.240409098603379</v>
      </c>
      <c r="BM549" s="43">
        <f t="shared" si="510"/>
        <v>-159.00459856857069</v>
      </c>
    </row>
    <row r="550" spans="14:65" x14ac:dyDescent="0.25">
      <c r="N550" s="9">
        <v>32</v>
      </c>
      <c r="O550" s="34">
        <f t="shared" si="462"/>
        <v>2089296.1308540432</v>
      </c>
      <c r="P550" s="33" t="str">
        <f t="shared" si="463"/>
        <v>32,2315671197498</v>
      </c>
      <c r="Q550" s="4" t="str">
        <f t="shared" si="464"/>
        <v>1+4896,07733416434i</v>
      </c>
      <c r="R550" s="4">
        <f t="shared" si="476"/>
        <v>4896.0774362869088</v>
      </c>
      <c r="S550" s="4">
        <f t="shared" si="477"/>
        <v>1.5705920816578525</v>
      </c>
      <c r="T550" s="4" t="str">
        <f t="shared" si="465"/>
        <v>1+5,90734563827819i</v>
      </c>
      <c r="U550" s="4">
        <f t="shared" si="478"/>
        <v>5.9913881939066798</v>
      </c>
      <c r="V550" s="4">
        <f t="shared" si="479"/>
        <v>1.403105283712613</v>
      </c>
      <c r="W550" t="str">
        <f t="shared" si="466"/>
        <v>1-34,8278881168328i</v>
      </c>
      <c r="X550" s="4">
        <f t="shared" si="480"/>
        <v>34.842241470356406</v>
      </c>
      <c r="Y550" s="4">
        <f t="shared" si="481"/>
        <v>-1.5420915908774184</v>
      </c>
      <c r="Z550" t="str">
        <f t="shared" si="467"/>
        <v>-89,1892215372249+45,1504195248872i</v>
      </c>
      <c r="AA550" s="4">
        <f t="shared" si="482"/>
        <v>99.966382457751749</v>
      </c>
      <c r="AB550" s="4">
        <f t="shared" si="483"/>
        <v>2.6729720476528627</v>
      </c>
      <c r="AC550" s="47" t="str">
        <f t="shared" si="484"/>
        <v>-0,00445256868665603+0,0130061063100889i</v>
      </c>
      <c r="AD550" s="20">
        <f t="shared" si="485"/>
        <v>-37.235745740888298</v>
      </c>
      <c r="AE550" s="43">
        <f t="shared" si="486"/>
        <v>108.89835648673585</v>
      </c>
      <c r="AF550" t="str">
        <f t="shared" si="468"/>
        <v>77,9756878975879</v>
      </c>
      <c r="AG550" t="str">
        <f t="shared" si="469"/>
        <v>1+5003,86924654152i</v>
      </c>
      <c r="AH550">
        <f t="shared" si="487"/>
        <v>5003.8693464641938</v>
      </c>
      <c r="AI550">
        <f t="shared" si="488"/>
        <v>1.5705964814477429</v>
      </c>
      <c r="AJ550" t="str">
        <f t="shared" si="470"/>
        <v>1+5,90734563827819i</v>
      </c>
      <c r="AK550">
        <f t="shared" si="489"/>
        <v>5.9913881939066798</v>
      </c>
      <c r="AL550">
        <f t="shared" si="490"/>
        <v>1.403105283712613</v>
      </c>
      <c r="AM550" t="str">
        <f t="shared" si="471"/>
        <v>1-14,7131799808469i</v>
      </c>
      <c r="AN550">
        <f t="shared" si="491"/>
        <v>14.747123961938954</v>
      </c>
      <c r="AO550">
        <f t="shared" si="492"/>
        <v>-1.5029344199649</v>
      </c>
      <c r="AP550" s="41" t="str">
        <f t="shared" si="493"/>
        <v>-0,136948215431196-1,37002680909229i</v>
      </c>
      <c r="AQ550">
        <f t="shared" si="494"/>
        <v>2.7777608684474622</v>
      </c>
      <c r="AR550" s="43">
        <f t="shared" si="495"/>
        <v>-95.70833788474522</v>
      </c>
      <c r="AS550" t="str">
        <f t="shared" si="472"/>
        <v>-0,0000166666666666667</v>
      </c>
      <c r="AT550" t="str">
        <f t="shared" si="473"/>
        <v>0,0898835457450904i</v>
      </c>
      <c r="AU550">
        <f t="shared" si="496"/>
        <v>8.9883545745090401E-2</v>
      </c>
      <c r="AV550">
        <f t="shared" si="497"/>
        <v>1.5707963267948966</v>
      </c>
      <c r="AW550" t="str">
        <f t="shared" si="474"/>
        <v>1+33,6402066965434i</v>
      </c>
      <c r="AX550">
        <f t="shared" si="498"/>
        <v>33.655066581217213</v>
      </c>
      <c r="AY550">
        <f t="shared" si="499"/>
        <v>1.5410787446927365</v>
      </c>
      <c r="AZ550" t="str">
        <f t="shared" si="475"/>
        <v>1+4900,73394151559i</v>
      </c>
      <c r="BA550">
        <f t="shared" si="500"/>
        <v>4900.7340435411243</v>
      </c>
      <c r="BB550">
        <f t="shared" si="501"/>
        <v>1.5705922757286574</v>
      </c>
      <c r="BC550" s="41" t="str">
        <f t="shared" si="502"/>
        <v>-0,000796778039268472+0,0269892030457036i</v>
      </c>
      <c r="BD550">
        <f t="shared" si="503"/>
        <v>-31.372415322594961</v>
      </c>
      <c r="BE550" s="43">
        <f t="shared" si="504"/>
        <v>91.691000766886617</v>
      </c>
      <c r="BF550" s="41" t="str">
        <f t="shared" si="505"/>
        <v>-0,000347476735089134-0,000130534260243371i</v>
      </c>
      <c r="BG550" s="20">
        <f t="shared" si="506"/>
        <v>-68.608161063483266</v>
      </c>
      <c r="BH550" s="43">
        <f t="shared" si="507"/>
        <v>-159.41064274637753</v>
      </c>
      <c r="BI550" s="41" t="str">
        <f t="shared" si="460"/>
        <v>0,0370850490592218-0,00260451591832551i</v>
      </c>
      <c r="BJ550" s="20">
        <f t="shared" si="508"/>
        <v>-28.594654454147495</v>
      </c>
      <c r="BK550" s="43">
        <f t="shared" si="461"/>
        <v>-4.0173371178585882</v>
      </c>
      <c r="BL550">
        <f t="shared" si="509"/>
        <v>-68.608161063483266</v>
      </c>
      <c r="BM550" s="43">
        <f t="shared" si="510"/>
        <v>-159.41064274637753</v>
      </c>
    </row>
    <row r="551" spans="14:65" x14ac:dyDescent="0.25">
      <c r="N551" s="9">
        <v>33</v>
      </c>
      <c r="O551" s="34">
        <f t="shared" si="462"/>
        <v>2137962.0895022359</v>
      </c>
      <c r="P551" s="33" t="str">
        <f t="shared" si="463"/>
        <v>32,2315671197498</v>
      </c>
      <c r="Q551" s="4" t="str">
        <f t="shared" si="464"/>
        <v>1+5010,12162571499i</v>
      </c>
      <c r="R551" s="4">
        <f t="shared" si="476"/>
        <v>5010.121725512965</v>
      </c>
      <c r="S551" s="4">
        <f t="shared" si="477"/>
        <v>1.5705967308446531</v>
      </c>
      <c r="T551" s="4" t="str">
        <f t="shared" si="465"/>
        <v>1+6,04494539463034i</v>
      </c>
      <c r="U551" s="4">
        <f t="shared" si="478"/>
        <v>6.1271008498361246</v>
      </c>
      <c r="V551" s="4">
        <f t="shared" si="479"/>
        <v>1.4068535996874938</v>
      </c>
      <c r="W551" t="str">
        <f t="shared" si="466"/>
        <v>1-35,6391338458931i</v>
      </c>
      <c r="X551" s="4">
        <f t="shared" si="480"/>
        <v>35.653160607237659</v>
      </c>
      <c r="Y551" s="4">
        <f t="shared" si="481"/>
        <v>-1.5427446437324641</v>
      </c>
      <c r="Z551" t="str">
        <f t="shared" si="467"/>
        <v>-93,4397085981149+46,202107898353i</v>
      </c>
      <c r="AA551" s="4">
        <f t="shared" si="482"/>
        <v>104.2382555358237</v>
      </c>
      <c r="AB551" s="4">
        <f t="shared" si="483"/>
        <v>2.6823876360324923</v>
      </c>
      <c r="AC551" s="47" t="str">
        <f t="shared" si="484"/>
        <v>-0,00428597221346762+0,012782751777041i</v>
      </c>
      <c r="AD551" s="20">
        <f t="shared" si="485"/>
        <v>-37.40481852601885</v>
      </c>
      <c r="AE551" s="43">
        <f t="shared" si="486"/>
        <v>108.53596214541788</v>
      </c>
      <c r="AF551" t="str">
        <f t="shared" si="468"/>
        <v>77,9756878975879</v>
      </c>
      <c r="AG551" t="str">
        <f t="shared" si="469"/>
        <v>1+5120,4243342751i</v>
      </c>
      <c r="AH551">
        <f t="shared" si="487"/>
        <v>5120.4244319232566</v>
      </c>
      <c r="AI551">
        <f t="shared" si="488"/>
        <v>1.5706010304831062</v>
      </c>
      <c r="AJ551" t="str">
        <f t="shared" si="470"/>
        <v>1+6,04494539463034i</v>
      </c>
      <c r="AK551">
        <f t="shared" si="489"/>
        <v>6.1271008498361246</v>
      </c>
      <c r="AL551">
        <f t="shared" si="490"/>
        <v>1.4068535996874938</v>
      </c>
      <c r="AM551" t="str">
        <f t="shared" si="471"/>
        <v>1-15,0558939685661i</v>
      </c>
      <c r="AN551">
        <f t="shared" si="491"/>
        <v>15.089067008688943</v>
      </c>
      <c r="AO551">
        <f t="shared" si="492"/>
        <v>-1.5044745673539959</v>
      </c>
      <c r="AP551" s="41" t="str">
        <f t="shared" si="493"/>
        <v>-0,136948355839707-1,40121988182692i</v>
      </c>
      <c r="AQ551">
        <f t="shared" si="494"/>
        <v>2.9714133909445186</v>
      </c>
      <c r="AR551" s="43">
        <f t="shared" si="495"/>
        <v>-95.582079784853548</v>
      </c>
      <c r="AS551" t="str">
        <f t="shared" si="472"/>
        <v>-0,0000166666666666667</v>
      </c>
      <c r="AT551" t="str">
        <f t="shared" si="473"/>
        <v>0,0919772024822976i</v>
      </c>
      <c r="AU551">
        <f t="shared" si="496"/>
        <v>9.1977202482297599E-2</v>
      </c>
      <c r="AV551">
        <f t="shared" si="497"/>
        <v>1.5707963267948966</v>
      </c>
      <c r="AW551" t="str">
        <f t="shared" si="474"/>
        <v>1+34,4237877714489i</v>
      </c>
      <c r="AX551">
        <f t="shared" si="498"/>
        <v>34.43830954814355</v>
      </c>
      <c r="AY551">
        <f t="shared" si="499"/>
        <v>1.5417548147348523</v>
      </c>
      <c r="AZ551" t="str">
        <f t="shared" si="475"/>
        <v>1+5014,88669938533i</v>
      </c>
      <c r="BA551">
        <f t="shared" si="500"/>
        <v>5014.8867990884792</v>
      </c>
      <c r="BB551">
        <f t="shared" si="501"/>
        <v>1.5705969204978674</v>
      </c>
      <c r="BC551" s="41" t="str">
        <f t="shared" si="502"/>
        <v>-0,000760947357140995+0,0263758946500254i</v>
      </c>
      <c r="BD551">
        <f t="shared" si="503"/>
        <v>-31.572242756444876</v>
      </c>
      <c r="BE551" s="43">
        <f t="shared" si="504"/>
        <v>91.652530932490706</v>
      </c>
      <c r="BF551" s="41" t="str">
        <f t="shared" si="505"/>
        <v>-0,00033389511498004-0,000122773352757087i</v>
      </c>
      <c r="BG551" s="20">
        <f t="shared" si="506"/>
        <v>-68.977061282463723</v>
      </c>
      <c r="BH551" s="43">
        <f t="shared" si="507"/>
        <v>-159.81150692209133</v>
      </c>
      <c r="BI551" s="41" t="str">
        <f t="shared" si="460"/>
        <v>0,0370626384740289-0,00254588084027269i</v>
      </c>
      <c r="BJ551" s="20">
        <f t="shared" si="508"/>
        <v>-28.60082936550036</v>
      </c>
      <c r="BK551" s="43">
        <f t="shared" si="461"/>
        <v>-3.9295488523628275</v>
      </c>
      <c r="BL551">
        <f t="shared" si="509"/>
        <v>-68.977061282463723</v>
      </c>
      <c r="BM551" s="43">
        <f t="shared" si="510"/>
        <v>-159.81150692209133</v>
      </c>
    </row>
    <row r="552" spans="14:65" x14ac:dyDescent="0.25">
      <c r="N552" s="9">
        <v>34</v>
      </c>
      <c r="O552" s="34">
        <f t="shared" si="462"/>
        <v>2187761.6239495561</v>
      </c>
      <c r="P552" s="33" t="str">
        <f t="shared" si="463"/>
        <v>32,2315671197498</v>
      </c>
      <c r="Q552" s="4" t="str">
        <f t="shared" si="464"/>
        <v>1+5126,82235006842i</v>
      </c>
      <c r="R552" s="4">
        <f t="shared" si="476"/>
        <v>5126.8224475947163</v>
      </c>
      <c r="S552" s="4">
        <f t="shared" si="477"/>
        <v>1.57060127420305</v>
      </c>
      <c r="T552" s="4" t="str">
        <f t="shared" si="465"/>
        <v>1+6,18575026104505i</v>
      </c>
      <c r="U552" s="4">
        <f t="shared" si="478"/>
        <v>6.2660598698080516</v>
      </c>
      <c r="V552" s="4">
        <f t="shared" si="479"/>
        <v>1.4105210907965284</v>
      </c>
      <c r="W552" t="str">
        <f t="shared" si="466"/>
        <v>1-36,4692759154583i</v>
      </c>
      <c r="X552" s="4">
        <f t="shared" si="480"/>
        <v>36.482983510094499</v>
      </c>
      <c r="Y552" s="4">
        <f t="shared" si="481"/>
        <v>-1.5433828544167389</v>
      </c>
      <c r="Z552" t="str">
        <f t="shared" si="467"/>
        <v>-97,890514942694+47,278293240984i</v>
      </c>
      <c r="AA552" s="4">
        <f t="shared" si="482"/>
        <v>108.70965885111713</v>
      </c>
      <c r="AB552" s="4">
        <f t="shared" si="483"/>
        <v>2.6916607060842259</v>
      </c>
      <c r="AC552" s="47" t="str">
        <f t="shared" si="484"/>
        <v>-0,004124411321163+0,012560751407097i</v>
      </c>
      <c r="AD552" s="20">
        <f t="shared" si="485"/>
        <v>-37.575002027186194</v>
      </c>
      <c r="AE552" s="43">
        <f t="shared" si="486"/>
        <v>108.17795903636379</v>
      </c>
      <c r="AF552" t="str">
        <f t="shared" si="468"/>
        <v>77,9756878975879</v>
      </c>
      <c r="AG552" t="str">
        <f t="shared" si="469"/>
        <v>1+5239,69433876756i</v>
      </c>
      <c r="AH552">
        <f t="shared" si="487"/>
        <v>5239.6944341929729</v>
      </c>
      <c r="AI552">
        <f t="shared" si="488"/>
        <v>1.5706054759697903</v>
      </c>
      <c r="AJ552" t="str">
        <f t="shared" si="470"/>
        <v>1+6,18575026104505i</v>
      </c>
      <c r="AK552">
        <f t="shared" si="489"/>
        <v>6.2660598698080516</v>
      </c>
      <c r="AL552">
        <f t="shared" si="490"/>
        <v>1.4105210907965284</v>
      </c>
      <c r="AM552" t="str">
        <f t="shared" si="471"/>
        <v>1-15,4065907905557i</v>
      </c>
      <c r="AN552">
        <f t="shared" si="491"/>
        <v>15.439010324099007</v>
      </c>
      <c r="AO552">
        <f t="shared" si="492"/>
        <v>-1.5059799612458513</v>
      </c>
      <c r="AP552" s="41" t="str">
        <f t="shared" si="493"/>
        <v>-0,136948489928793-1,43315589988775i</v>
      </c>
      <c r="AQ552">
        <f t="shared" si="494"/>
        <v>3.1653450343048268</v>
      </c>
      <c r="AR552" s="43">
        <f t="shared" si="495"/>
        <v>-95.458455447037082</v>
      </c>
      <c r="AS552" t="str">
        <f t="shared" si="472"/>
        <v>-0,0000166666666666667</v>
      </c>
      <c r="AT552" t="str">
        <f t="shared" si="473"/>
        <v>0,0941196267497231i</v>
      </c>
      <c r="AU552">
        <f t="shared" si="496"/>
        <v>9.4119626749723101E-2</v>
      </c>
      <c r="AV552">
        <f t="shared" si="497"/>
        <v>1.5707963267948966</v>
      </c>
      <c r="AW552" t="str">
        <f t="shared" si="474"/>
        <v>1+35,2256207942836i</v>
      </c>
      <c r="AX552">
        <f t="shared" si="498"/>
        <v>35.239812149650639</v>
      </c>
      <c r="AY552">
        <f t="shared" si="499"/>
        <v>1.5424155212051829</v>
      </c>
      <c r="AZ552" t="str">
        <f t="shared" si="475"/>
        <v>1+5131,69841656297i</v>
      </c>
      <c r="BA552">
        <f t="shared" si="500"/>
        <v>5131.6985139965991</v>
      </c>
      <c r="BB552">
        <f t="shared" si="501"/>
        <v>1.5706014595392304</v>
      </c>
      <c r="BC552" s="41" t="str">
        <f t="shared" si="502"/>
        <v>-0,000726726662977035+0,0257764774597269i</v>
      </c>
      <c r="BD552">
        <f t="shared" si="503"/>
        <v>-31.772077950649091</v>
      </c>
      <c r="BE552" s="43">
        <f t="shared" si="504"/>
        <v>91.614935308156902</v>
      </c>
      <c r="BF552" s="41" t="str">
        <f t="shared" si="505"/>
        <v>-0,000320774605846095-0,000115441028409164i</v>
      </c>
      <c r="BG552" s="20">
        <f t="shared" si="506"/>
        <v>-69.347079977835293</v>
      </c>
      <c r="BH552" s="43">
        <f t="shared" si="507"/>
        <v>-160.2071056554793</v>
      </c>
      <c r="BI552" s="41" t="str">
        <f t="shared" si="460"/>
        <v>0,0370412348688169-0,0024885370591419i</v>
      </c>
      <c r="BJ552" s="20">
        <f t="shared" si="508"/>
        <v>-28.606732916344267</v>
      </c>
      <c r="BK552" s="43">
        <f t="shared" si="461"/>
        <v>-3.8435201388801929</v>
      </c>
      <c r="BL552">
        <f t="shared" si="509"/>
        <v>-69.347079977835293</v>
      </c>
      <c r="BM552" s="43">
        <f t="shared" si="510"/>
        <v>-160.2071056554793</v>
      </c>
    </row>
    <row r="553" spans="14:65" x14ac:dyDescent="0.25">
      <c r="N553" s="9">
        <v>35</v>
      </c>
      <c r="O553" s="34">
        <f t="shared" si="462"/>
        <v>2238721.1385683389</v>
      </c>
      <c r="P553" s="33" t="str">
        <f t="shared" si="463"/>
        <v>32,2315671197498</v>
      </c>
      <c r="Q553" s="4" t="str">
        <f t="shared" si="464"/>
        <v>1+5246,24138349333i</v>
      </c>
      <c r="R553" s="4">
        <f t="shared" si="476"/>
        <v>5246.2414787996577</v>
      </c>
      <c r="S553" s="4">
        <f t="shared" si="477"/>
        <v>1.5706057141419913</v>
      </c>
      <c r="T553" s="4" t="str">
        <f t="shared" si="465"/>
        <v>1+6,32983489412621i</v>
      </c>
      <c r="U553" s="4">
        <f t="shared" si="478"/>
        <v>6.4083390817666457</v>
      </c>
      <c r="V553" s="4">
        <f t="shared" si="479"/>
        <v>1.4141093067554402</v>
      </c>
      <c r="W553" t="str">
        <f t="shared" si="466"/>
        <v>1-37,3187544778416i</v>
      </c>
      <c r="X553" s="4">
        <f t="shared" si="480"/>
        <v>37.332150162794299</v>
      </c>
      <c r="Y553" s="4">
        <f t="shared" si="481"/>
        <v>-1.5440065592371934</v>
      </c>
      <c r="Z553" t="str">
        <f t="shared" si="467"/>
        <v>-102,551081327948+48,3795461604932i</v>
      </c>
      <c r="AA553" s="4">
        <f t="shared" si="482"/>
        <v>113.39005586129102</v>
      </c>
      <c r="AB553" s="4">
        <f t="shared" si="483"/>
        <v>2.7007908007216566</v>
      </c>
      <c r="AC553" s="47" t="str">
        <f t="shared" si="484"/>
        <v>-0,00396782094912999+0,0123402258192496i</v>
      </c>
      <c r="AD553" s="20">
        <f t="shared" si="485"/>
        <v>-37.746266739846263</v>
      </c>
      <c r="AE553" s="43">
        <f t="shared" si="486"/>
        <v>107.82444273387441</v>
      </c>
      <c r="AF553" t="str">
        <f t="shared" si="468"/>
        <v>77,9756878975879</v>
      </c>
      <c r="AG553" t="str">
        <f t="shared" si="469"/>
        <v>1+5361,74249855395i</v>
      </c>
      <c r="AH553">
        <f t="shared" si="487"/>
        <v>5361.7425918072149</v>
      </c>
      <c r="AI553">
        <f t="shared" si="488"/>
        <v>1.5706098202648506</v>
      </c>
      <c r="AJ553" t="str">
        <f t="shared" si="470"/>
        <v>1+6,32983489412621i</v>
      </c>
      <c r="AK553">
        <f t="shared" si="489"/>
        <v>6.4083390817666457</v>
      </c>
      <c r="AL553">
        <f t="shared" si="490"/>
        <v>1.4141093067554402</v>
      </c>
      <c r="AM553" t="str">
        <f t="shared" si="471"/>
        <v>1-15,7654563909128i</v>
      </c>
      <c r="AN553">
        <f t="shared" si="491"/>
        <v>15.797139463009538</v>
      </c>
      <c r="AO553">
        <f t="shared" si="492"/>
        <v>-1.5074513725125454</v>
      </c>
      <c r="AP553" s="41" t="str">
        <f t="shared" si="493"/>
        <v>-0,136948617982878-1,46585179617446i</v>
      </c>
      <c r="AQ553">
        <f>20*LOG(IMABS(AP553))</f>
        <v>3.3595437993969353</v>
      </c>
      <c r="AR553" s="43">
        <f t="shared" si="495"/>
        <v>-95.337420381891462</v>
      </c>
      <c r="AS553" t="str">
        <f t="shared" si="472"/>
        <v>-0,0000166666666666667</v>
      </c>
      <c r="AT553" t="str">
        <f t="shared" si="473"/>
        <v>0,0963119544890717i</v>
      </c>
      <c r="AU553">
        <f t="shared" si="496"/>
        <v>9.6311954489071705E-2</v>
      </c>
      <c r="AV553">
        <f t="shared" si="497"/>
        <v>1.5707963267948966</v>
      </c>
      <c r="AW553" t="str">
        <f t="shared" si="474"/>
        <v>1+36,0461309075294i</v>
      </c>
      <c r="AX553">
        <f t="shared" si="498"/>
        <v>36.059999353892763</v>
      </c>
      <c r="AY553">
        <f t="shared" si="499"/>
        <v>1.5430612121103622</v>
      </c>
      <c r="AZ553" t="str">
        <f t="shared" si="475"/>
        <v>1+5251,2310281671i</v>
      </c>
      <c r="BA553">
        <f t="shared" si="500"/>
        <v>5251.2311233828677</v>
      </c>
      <c r="BB553">
        <f t="shared" si="501"/>
        <v>1.5706058952594055</v>
      </c>
      <c r="BC553" s="41" t="str">
        <f t="shared" si="502"/>
        <v>-0,000694043729014228+0,0251906398961956i</v>
      </c>
      <c r="BD553">
        <f t="shared" si="503"/>
        <v>-31.971920556497068</v>
      </c>
      <c r="BE553" s="43">
        <f t="shared" si="504"/>
        <v>91.578194092465296</v>
      </c>
      <c r="BF553" s="41" t="str">
        <f t="shared" si="505"/>
        <v>-0,000308104343602857-0,000108516605046584i</v>
      </c>
      <c r="BG553" s="20">
        <f t="shared" si="506"/>
        <v>-69.718187296343331</v>
      </c>
      <c r="BH553" s="43">
        <f t="shared" si="507"/>
        <v>-160.59736317366031</v>
      </c>
      <c r="BI553" s="41" t="str">
        <f t="shared" si="460"/>
        <v>0,0370207930681305-0,00243245807308921i</v>
      </c>
      <c r="BJ553" s="20">
        <f t="shared" si="508"/>
        <v>-28.612376757100137</v>
      </c>
      <c r="BK553" s="43">
        <f t="shared" si="461"/>
        <v>-3.7592262894261648</v>
      </c>
      <c r="BL553">
        <f t="shared" si="509"/>
        <v>-69.718187296343331</v>
      </c>
      <c r="BM553" s="43">
        <f t="shared" si="510"/>
        <v>-160.59736317366031</v>
      </c>
    </row>
    <row r="554" spans="14:65" x14ac:dyDescent="0.25">
      <c r="N554" s="9">
        <v>36</v>
      </c>
      <c r="O554" s="34">
        <f t="shared" si="462"/>
        <v>2290867.6527677765</v>
      </c>
      <c r="P554" s="33" t="str">
        <f t="shared" si="463"/>
        <v>32,2315671197498</v>
      </c>
      <c r="Q554" s="4" t="str">
        <f t="shared" si="464"/>
        <v>1+5368,44204354205i</v>
      </c>
      <c r="R554" s="4">
        <f t="shared" si="476"/>
        <v>5368.4421366789402</v>
      </c>
      <c r="S554" s="4">
        <f t="shared" si="477"/>
        <v>1.5706100530155909</v>
      </c>
      <c r="T554" s="4" t="str">
        <f t="shared" si="465"/>
        <v>1+6,47727568945358i</v>
      </c>
      <c r="U554" s="4">
        <f t="shared" si="478"/>
        <v>6.5540140644635754</v>
      </c>
      <c r="V554" s="4">
        <f t="shared" si="479"/>
        <v>1.4176197803006327</v>
      </c>
      <c r="W554" t="str">
        <f t="shared" si="466"/>
        <v>1-38,1880199378215i</v>
      </c>
      <c r="X554" s="4">
        <f t="shared" si="480"/>
        <v>38.201110805465497</v>
      </c>
      <c r="Y554" s="4">
        <f t="shared" si="481"/>
        <v>-1.5446160869482606</v>
      </c>
      <c r="Z554" t="str">
        <f t="shared" si="467"/>
        <v>-107,431293440037+49,5064505557563i</v>
      </c>
      <c r="AA554" s="4">
        <f t="shared" si="482"/>
        <v>118.28935479082165</v>
      </c>
      <c r="AB554" s="4">
        <f t="shared" si="483"/>
        <v>2.7097776250180305</v>
      </c>
      <c r="AC554" s="47" t="str">
        <f t="shared" si="484"/>
        <v>-0,00381613031046666+0,012121290403068i</v>
      </c>
      <c r="AD554" s="20">
        <f t="shared" si="485"/>
        <v>-37.918583144939802</v>
      </c>
      <c r="AE554" s="43">
        <f t="shared" si="486"/>
        <v>107.47549898421292</v>
      </c>
      <c r="AF554" t="str">
        <f t="shared" si="468"/>
        <v>77,9756878975879</v>
      </c>
      <c r="AG554" t="str">
        <f t="shared" si="469"/>
        <v>1+5486,6335251842i</v>
      </c>
      <c r="AH554">
        <f t="shared" si="487"/>
        <v>5486.6336163147616</v>
      </c>
      <c r="AI554">
        <f t="shared" si="488"/>
        <v>1.5706140656716894</v>
      </c>
      <c r="AJ554" t="str">
        <f t="shared" si="470"/>
        <v>1+6,47727568945358i</v>
      </c>
      <c r="AK554">
        <f t="shared" si="489"/>
        <v>6.5540140644635754</v>
      </c>
      <c r="AL554">
        <f t="shared" si="490"/>
        <v>1.4176197803006327</v>
      </c>
      <c r="AM554" t="str">
        <f t="shared" si="471"/>
        <v>1-16,132681044929i</v>
      </c>
      <c r="AN554">
        <f t="shared" si="491"/>
        <v>16.163644319812644</v>
      </c>
      <c r="AO554">
        <f t="shared" si="492"/>
        <v>-1.5088895558159983</v>
      </c>
      <c r="AP554" s="41" t="str">
        <f t="shared" si="493"/>
        <v>-0,13694874027358-1,49932490648421i</v>
      </c>
      <c r="AQ554">
        <f t="shared" si="494"/>
        <v>3.5539981793404678</v>
      </c>
      <c r="AR554" s="43">
        <f t="shared" si="495"/>
        <v>-95.218930141007817</v>
      </c>
      <c r="AS554" t="str">
        <f t="shared" si="472"/>
        <v>-0,0000166666666666667</v>
      </c>
      <c r="AT554" t="str">
        <f t="shared" si="473"/>
        <v>0,0985553481015302i</v>
      </c>
      <c r="AU554">
        <f t="shared" si="496"/>
        <v>9.8555348101530202E-2</v>
      </c>
      <c r="AV554">
        <f t="shared" si="497"/>
        <v>1.5707963267948966</v>
      </c>
      <c r="AW554" t="str">
        <f t="shared" si="474"/>
        <v>1+36,8857531565098i</v>
      </c>
      <c r="AX554">
        <f t="shared" si="498"/>
        <v>36.899306035791142</v>
      </c>
      <c r="AY554">
        <f t="shared" si="499"/>
        <v>1.5436922276494274</v>
      </c>
      <c r="AZ554" t="str">
        <f t="shared" si="475"/>
        <v>1+5373,54791197069i</v>
      </c>
      <c r="BA554">
        <f t="shared" si="500"/>
        <v>5373.5480050190818</v>
      </c>
      <c r="BB554">
        <f t="shared" si="501"/>
        <v>1.5706102300102698</v>
      </c>
      <c r="BC554" s="41" t="str">
        <f t="shared" si="502"/>
        <v>-0,000662829557753471+0,0246180771654842i</v>
      </c>
      <c r="BD554">
        <f t="shared" si="503"/>
        <v>-32.171770240923351</v>
      </c>
      <c r="BE554" s="43">
        <f t="shared" si="504"/>
        <v>91.542287928199443</v>
      </c>
      <c r="BF554" s="41" t="str">
        <f t="shared" si="505"/>
        <v>-0,000295873418521955-0,000101980140013878i</v>
      </c>
      <c r="BG554" s="20">
        <f t="shared" si="506"/>
        <v>-70.090353385863153</v>
      </c>
      <c r="BH554" s="43">
        <f t="shared" si="507"/>
        <v>-160.9822130875877</v>
      </c>
      <c r="BI554" s="41" t="str">
        <f t="shared" si="460"/>
        <v>0,0370012699169111-0,00237761779107715i</v>
      </c>
      <c r="BJ554" s="20">
        <f t="shared" si="508"/>
        <v>-28.617772061582883</v>
      </c>
      <c r="BK554" s="43">
        <f t="shared" si="461"/>
        <v>-3.6766422128083645</v>
      </c>
      <c r="BL554">
        <f t="shared" si="509"/>
        <v>-70.090353385863153</v>
      </c>
      <c r="BM554" s="43">
        <f t="shared" si="510"/>
        <v>-160.9822130875877</v>
      </c>
    </row>
    <row r="555" spans="14:65" x14ac:dyDescent="0.25">
      <c r="N555" s="9">
        <v>37</v>
      </c>
      <c r="O555" s="34">
        <f t="shared" si="462"/>
        <v>2344228.8153199251</v>
      </c>
      <c r="P555" s="33" t="str">
        <f t="shared" si="463"/>
        <v>32,2315671197498</v>
      </c>
      <c r="Q555" s="4" t="str">
        <f t="shared" si="464"/>
        <v>1+5493,48912262196i</v>
      </c>
      <c r="R555" s="4">
        <f t="shared" si="476"/>
        <v>5493.4892136387953</v>
      </c>
      <c r="S555" s="4">
        <f t="shared" si="477"/>
        <v>1.5706142931243763</v>
      </c>
      <c r="T555" s="4" t="str">
        <f t="shared" si="465"/>
        <v>1+6,62815082208835i</v>
      </c>
      <c r="U555" s="4">
        <f t="shared" si="478"/>
        <v>6.7031621881281129</v>
      </c>
      <c r="V555" s="4">
        <f t="shared" si="479"/>
        <v>1.4210540264657132</v>
      </c>
      <c r="W555" t="str">
        <f t="shared" si="466"/>
        <v>1-39,0775331914505i</v>
      </c>
      <c r="X555" s="4">
        <f t="shared" si="480"/>
        <v>39.090326173222394</v>
      </c>
      <c r="Y555" s="4">
        <f t="shared" si="481"/>
        <v>-1.5452117589169292</v>
      </c>
      <c r="Z555" t="str">
        <f t="shared" si="467"/>
        <v>-112,541502863147+50,6596039263991i</v>
      </c>
      <c r="AA555" s="4">
        <f t="shared" si="482"/>
        <v>123.4179295591826</v>
      </c>
      <c r="AB555" s="4">
        <f t="shared" si="483"/>
        <v>2.718621039891612</v>
      </c>
      <c r="AC555" s="47" t="str">
        <f t="shared" si="484"/>
        <v>-0,00366926340257912+0,0119040551137587i</v>
      </c>
      <c r="AD555" s="20">
        <f t="shared" si="485"/>
        <v>-38.091921781009674</v>
      </c>
      <c r="AE555" s="43">
        <f t="shared" si="486"/>
        <v>107.1312040164245</v>
      </c>
      <c r="AF555" t="str">
        <f t="shared" si="468"/>
        <v>77,9756878975879</v>
      </c>
      <c r="AG555" t="str">
        <f t="shared" si="469"/>
        <v>1+5614,43363753365i</v>
      </c>
      <c r="AH555">
        <f t="shared" si="487"/>
        <v>5614.4337265898266</v>
      </c>
      <c r="AI555">
        <f t="shared" si="488"/>
        <v>1.5706182144412764</v>
      </c>
      <c r="AJ555" t="str">
        <f t="shared" si="470"/>
        <v>1+6,62815082208835i</v>
      </c>
      <c r="AK555">
        <f t="shared" si="489"/>
        <v>6.7031621881281129</v>
      </c>
      <c r="AL555">
        <f t="shared" si="490"/>
        <v>1.4210540264657132</v>
      </c>
      <c r="AM555" t="str">
        <f t="shared" si="471"/>
        <v>1-16,5084594599764i</v>
      </c>
      <c r="AN555">
        <f t="shared" si="491"/>
        <v>16.53871922918109</v>
      </c>
      <c r="AO555">
        <f t="shared" si="492"/>
        <v>-1.5102952498890323</v>
      </c>
      <c r="AP555" s="41" t="str">
        <f t="shared" si="493"/>
        <v>-0,136948857060293-1,53359297870327i</v>
      </c>
      <c r="AQ555">
        <f t="shared" si="494"/>
        <v>3.7486971413351093</v>
      </c>
      <c r="AR555" s="43">
        <f t="shared" si="495"/>
        <v>-95.102940374598631</v>
      </c>
      <c r="AS555" t="str">
        <f t="shared" si="472"/>
        <v>-0,0000166666666666667</v>
      </c>
      <c r="AT555" t="str">
        <f t="shared" si="473"/>
        <v>0,100850997064086i</v>
      </c>
      <c r="AU555">
        <f t="shared" si="496"/>
        <v>0.100850997064086</v>
      </c>
      <c r="AV555">
        <f t="shared" si="497"/>
        <v>1.5707963267948966</v>
      </c>
      <c r="AW555" t="str">
        <f t="shared" si="474"/>
        <v>1+37,7449327200542i</v>
      </c>
      <c r="AX555">
        <f t="shared" si="498"/>
        <v>37.758177207611837</v>
      </c>
      <c r="AY555">
        <f t="shared" si="499"/>
        <v>1.5443089003839536</v>
      </c>
      <c r="AZ555" t="str">
        <f t="shared" si="475"/>
        <v>1+5498,71392200449i</v>
      </c>
      <c r="BA555">
        <f t="shared" si="500"/>
        <v>5498.7140129348427</v>
      </c>
      <c r="BB555">
        <f t="shared" si="501"/>
        <v>1.5706144660901646</v>
      </c>
      <c r="BC555" s="41" t="str">
        <f t="shared" si="502"/>
        <v>-0,000633018238374281+0,0240584911243164i</v>
      </c>
      <c r="BD555">
        <f t="shared" si="503"/>
        <v>-32.371626685807506</v>
      </c>
      <c r="BE555" s="43">
        <f t="shared" si="504"/>
        <v>91.50719789266995</v>
      </c>
      <c r="BF555" s="41" t="str">
        <f t="shared" si="505"/>
        <v>-0,000284070893642505-0,0000958124250013506i</v>
      </c>
      <c r="BG555" s="20">
        <f t="shared" si="506"/>
        <v>-70.463548466817187</v>
      </c>
      <c r="BH555" s="43">
        <f t="shared" si="507"/>
        <v>-161.36159809090555</v>
      </c>
      <c r="BI555" s="41" t="str">
        <f t="shared" si="460"/>
        <v>0,0369826241906902-0,00232399053630842i</v>
      </c>
      <c r="BJ555" s="20">
        <f t="shared" si="508"/>
        <v>-28.622929544472409</v>
      </c>
      <c r="BK555" s="43">
        <f t="shared" si="461"/>
        <v>-3.5957424819286792</v>
      </c>
      <c r="BL555">
        <f t="shared" si="509"/>
        <v>-70.463548466817187</v>
      </c>
      <c r="BM555" s="43">
        <f t="shared" si="510"/>
        <v>-161.36159809090555</v>
      </c>
    </row>
    <row r="556" spans="14:65" x14ac:dyDescent="0.25">
      <c r="N556" s="9">
        <v>38</v>
      </c>
      <c r="O556" s="34">
        <f t="shared" si="462"/>
        <v>2398832.9190194933</v>
      </c>
      <c r="P556" s="33" t="str">
        <f t="shared" si="463"/>
        <v>32,2315671197498</v>
      </c>
      <c r="Q556" s="4" t="str">
        <f t="shared" si="464"/>
        <v>1+5621,44892234958i</v>
      </c>
      <c r="R556" s="4">
        <f t="shared" si="476"/>
        <v>5621.4490112946196</v>
      </c>
      <c r="S556" s="4">
        <f t="shared" si="477"/>
        <v>1.5706184367165086</v>
      </c>
      <c r="T556" s="4" t="str">
        <f t="shared" si="465"/>
        <v>1+6,78254028802291i</v>
      </c>
      <c r="U556" s="4">
        <f t="shared" si="478"/>
        <v>6.8558626560524036</v>
      </c>
      <c r="V556" s="4">
        <f t="shared" si="479"/>
        <v>1.4244135419371475</v>
      </c>
      <c r="W556" t="str">
        <f t="shared" si="466"/>
        <v>1-39,9877658704298i</v>
      </c>
      <c r="X556" s="4">
        <f t="shared" si="480"/>
        <v>40.000267740457815</v>
      </c>
      <c r="Y556" s="4">
        <f t="shared" si="481"/>
        <v>-1.5457938892845184</v>
      </c>
      <c r="Z556" t="str">
        <f t="shared" si="467"/>
        <v>-117,892549036603+51,8396176896027i</v>
      </c>
      <c r="AA556" s="4">
        <f t="shared" si="482"/>
        <v>128.78664170072923</v>
      </c>
      <c r="AB556" s="4">
        <f t="shared" si="483"/>
        <v>2.7273210556208647</v>
      </c>
      <c r="AC556" s="47" t="str">
        <f t="shared" si="484"/>
        <v>-0,00352713951159164+0,0116886243117063i</v>
      </c>
      <c r="AD556" s="20">
        <f t="shared" si="485"/>
        <v>-38.266253311079595</v>
      </c>
      <c r="AE556" s="43">
        <f t="shared" si="486"/>
        <v>106.79162486763258</v>
      </c>
      <c r="AF556" t="str">
        <f t="shared" si="468"/>
        <v>77,9756878975879</v>
      </c>
      <c r="AG556" t="str">
        <f t="shared" si="469"/>
        <v>1+5745,21059691351i</v>
      </c>
      <c r="AH556">
        <f t="shared" si="487"/>
        <v>5745.2106839425214</v>
      </c>
      <c r="AI556">
        <f t="shared" si="488"/>
        <v>1.5706222687733442</v>
      </c>
      <c r="AJ556" t="str">
        <f t="shared" si="470"/>
        <v>1+6,78254028802291i</v>
      </c>
      <c r="AK556">
        <f t="shared" si="489"/>
        <v>6.8558626560524036</v>
      </c>
      <c r="AL556">
        <f t="shared" si="490"/>
        <v>1.4244135419371475</v>
      </c>
      <c r="AM556" t="str">
        <f t="shared" si="471"/>
        <v>1-16,8929908787448i</v>
      </c>
      <c r="AN556">
        <f t="shared" si="491"/>
        <v>16.92256306914987</v>
      </c>
      <c r="AO556">
        <f t="shared" si="492"/>
        <v>-1.5116691778157656</v>
      </c>
      <c r="AP556" s="41" t="str">
        <f t="shared" si="493"/>
        <v>-0,13694896859074-1,56867418221728i</v>
      </c>
      <c r="AQ556">
        <f t="shared" si="494"/>
        <v>3.9436301089850776</v>
      </c>
      <c r="AR556" s="43">
        <f t="shared" si="495"/>
        <v>-94.989406884549737</v>
      </c>
      <c r="AS556" t="str">
        <f t="shared" si="472"/>
        <v>-0,0000166666666666667</v>
      </c>
      <c r="AT556" t="str">
        <f t="shared" si="473"/>
        <v>0,103200118560206i</v>
      </c>
      <c r="AU556">
        <f t="shared" si="496"/>
        <v>0.103200118560206</v>
      </c>
      <c r="AV556">
        <f t="shared" si="497"/>
        <v>1.5707963267948966</v>
      </c>
      <c r="AW556" t="str">
        <f t="shared" si="474"/>
        <v>1+38,6241251465399i</v>
      </c>
      <c r="AX556">
        <f t="shared" si="498"/>
        <v>38.637068254922966</v>
      </c>
      <c r="AY556">
        <f t="shared" si="499"/>
        <v>1.5449115554048207</v>
      </c>
      <c r="AZ556" t="str">
        <f t="shared" si="475"/>
        <v>1+5626,7954229438i</v>
      </c>
      <c r="BA556">
        <f t="shared" si="500"/>
        <v>5626.7955118043246</v>
      </c>
      <c r="BB556">
        <f t="shared" si="501"/>
        <v>1.570618605745115</v>
      </c>
      <c r="BC556" s="41" t="str">
        <f t="shared" si="502"/>
        <v>-0,0006045468094545+0,0235115901477865i</v>
      </c>
      <c r="BD556">
        <f t="shared" si="503"/>
        <v>-32.571489587306026</v>
      </c>
      <c r="BE556" s="43">
        <f t="shared" si="504"/>
        <v>91.472905488229216</v>
      </c>
      <c r="BF556" s="41" t="str">
        <f t="shared" si="505"/>
        <v>-0,000272685823270058-0,0000899949791251608i</v>
      </c>
      <c r="BG556" s="20">
        <f t="shared" si="506"/>
        <v>-70.837742898385613</v>
      </c>
      <c r="BH556" s="43">
        <f t="shared" si="507"/>
        <v>-161.73546964413822</v>
      </c>
      <c r="BI556" s="41" t="str">
        <f t="shared" si="460"/>
        <v>0,0369648165097265-0,00227155104873446i</v>
      </c>
      <c r="BJ556" s="20">
        <f t="shared" si="508"/>
        <v>-28.627859478320939</v>
      </c>
      <c r="BK556" s="43">
        <f t="shared" si="461"/>
        <v>-3.5165013963205185</v>
      </c>
      <c r="BL556">
        <f t="shared" si="509"/>
        <v>-70.837742898385613</v>
      </c>
      <c r="BM556" s="43">
        <f t="shared" si="510"/>
        <v>-161.73546964413822</v>
      </c>
    </row>
    <row r="557" spans="14:65" x14ac:dyDescent="0.25">
      <c r="N557" s="9">
        <v>39</v>
      </c>
      <c r="O557" s="34">
        <f t="shared" si="462"/>
        <v>2454708.915685033</v>
      </c>
      <c r="P557" s="33" t="str">
        <f t="shared" si="463"/>
        <v>32,2315671197498</v>
      </c>
      <c r="Q557" s="4" t="str">
        <f t="shared" si="464"/>
        <v>1+5752,38928870451i</v>
      </c>
      <c r="R557" s="4">
        <f t="shared" si="476"/>
        <v>5752.3893756249126</v>
      </c>
      <c r="S557" s="4">
        <f t="shared" si="477"/>
        <v>1.5706224859889744</v>
      </c>
      <c r="T557" s="4" t="str">
        <f t="shared" si="465"/>
        <v>1+6,94052594659571i</v>
      </c>
      <c r="U557" s="4">
        <f t="shared" si="478"/>
        <v>7.012196547114768</v>
      </c>
      <c r="V557" s="4">
        <f t="shared" si="479"/>
        <v>1.4276998044841904</v>
      </c>
      <c r="W557" t="str">
        <f t="shared" si="466"/>
        <v>1-40,9192005921742i</v>
      </c>
      <c r="X557" s="4">
        <f t="shared" si="480"/>
        <v>40.93141797082761</v>
      </c>
      <c r="Y557" s="4">
        <f t="shared" si="481"/>
        <v>-1.5463627851251918</v>
      </c>
      <c r="Z557" t="str">
        <f t="shared" si="467"/>
        <v>-123,495782246768+53,0471175042837i</v>
      </c>
      <c r="AA557" s="4">
        <f t="shared" si="482"/>
        <v>134.40686332272776</v>
      </c>
      <c r="AB557" s="4">
        <f t="shared" si="483"/>
        <v>2.7358778252332834</v>
      </c>
      <c r="AC557" s="47" t="str">
        <f t="shared" si="484"/>
        <v>-0,00338967370741983+0,0114750966439159i</v>
      </c>
      <c r="AD557" s="20">
        <f t="shared" si="485"/>
        <v>-38.44154858436881</v>
      </c>
      <c r="AE557" s="43">
        <f t="shared" si="486"/>
        <v>106.45681972001711</v>
      </c>
      <c r="AF557" t="str">
        <f t="shared" si="468"/>
        <v>77,9756878975879</v>
      </c>
      <c r="AG557" t="str">
        <f t="shared" si="469"/>
        <v>1+5879,03374299871i</v>
      </c>
      <c r="AH557">
        <f t="shared" si="487"/>
        <v>5879.0338280466995</v>
      </c>
      <c r="AI557">
        <f t="shared" si="488"/>
        <v>1.5706262308175523</v>
      </c>
      <c r="AJ557" t="str">
        <f t="shared" si="470"/>
        <v>1+6,94052594659571i</v>
      </c>
      <c r="AK557">
        <f t="shared" si="489"/>
        <v>7.012196547114768</v>
      </c>
      <c r="AL557">
        <f t="shared" si="490"/>
        <v>1.4276998044841904</v>
      </c>
      <c r="AM557" t="str">
        <f t="shared" si="471"/>
        <v>1-17,2864791848822i</v>
      </c>
      <c r="AN557">
        <f t="shared" si="491"/>
        <v>17.315379366602556</v>
      </c>
      <c r="AO557">
        <f t="shared" si="492"/>
        <v>-1.5130120473109792</v>
      </c>
      <c r="AP557" s="41" t="str">
        <f t="shared" si="493"/>
        <v>-0,136949075101489-1,6045871175448i</v>
      </c>
      <c r="AQ557">
        <f t="shared" si="494"/>
        <v>4.1387869451199846</v>
      </c>
      <c r="AR557" s="43">
        <f t="shared" si="495"/>
        <v>-94.878285673156213</v>
      </c>
      <c r="AS557" t="str">
        <f t="shared" si="472"/>
        <v>-0,0000166666666666667</v>
      </c>
      <c r="AT557" t="str">
        <f t="shared" si="473"/>
        <v>0,105603958125202i</v>
      </c>
      <c r="AU557">
        <f t="shared" si="496"/>
        <v>0.105603958125202</v>
      </c>
      <c r="AV557">
        <f t="shared" si="497"/>
        <v>1.5707963267948966</v>
      </c>
      <c r="AW557" t="str">
        <f t="shared" si="474"/>
        <v>1+39,5237965954291i</v>
      </c>
      <c r="AX557">
        <f t="shared" si="498"/>
        <v>39.53644517804873</v>
      </c>
      <c r="AY557">
        <f t="shared" si="499"/>
        <v>1.5455005104956541</v>
      </c>
      <c r="AZ557" t="str">
        <f t="shared" si="475"/>
        <v>1+5757,8603252958i</v>
      </c>
      <c r="BA557">
        <f t="shared" si="500"/>
        <v>5757.860412133613</v>
      </c>
      <c r="BB557">
        <f t="shared" si="501"/>
        <v>1.5706226511700205</v>
      </c>
      <c r="BC557" s="41" t="str">
        <f t="shared" si="502"/>
        <v>-0,000577355127724653+0,0229770889988087i</v>
      </c>
      <c r="BD557">
        <f t="shared" si="503"/>
        <v>-32.771358655212943</v>
      </c>
      <c r="BE557" s="43">
        <f t="shared" si="504"/>
        <v>91.439392632975128</v>
      </c>
      <c r="BF557" s="41" t="str">
        <f t="shared" si="505"/>
        <v>-0,000261707271360894-0,0000845100403408081i</v>
      </c>
      <c r="BG557" s="20">
        <f t="shared" si="506"/>
        <v>-71.212907239581767</v>
      </c>
      <c r="BH557" s="43">
        <f t="shared" si="507"/>
        <v>-162.10378764700772</v>
      </c>
      <c r="BI557" s="41" t="str">
        <f t="shared" si="460"/>
        <v>0,0369478092569158-0,00222027448671604i</v>
      </c>
      <c r="BJ557" s="20">
        <f t="shared" si="508"/>
        <v>-28.63257171009295</v>
      </c>
      <c r="BK557" s="43">
        <f t="shared" si="461"/>
        <v>-3.4388930401810853</v>
      </c>
      <c r="BL557">
        <f t="shared" si="509"/>
        <v>-71.212907239581767</v>
      </c>
      <c r="BM557" s="43">
        <f t="shared" si="510"/>
        <v>-162.10378764700772</v>
      </c>
    </row>
    <row r="558" spans="14:65" x14ac:dyDescent="0.25">
      <c r="N558" s="9">
        <v>40</v>
      </c>
      <c r="O558" s="34">
        <f t="shared" si="462"/>
        <v>2511886.431509587</v>
      </c>
      <c r="P558" s="33" t="str">
        <f t="shared" si="463"/>
        <v>32,2315671197498</v>
      </c>
      <c r="Q558" s="4" t="str">
        <f t="shared" si="464"/>
        <v>1+5886,37964800222i</v>
      </c>
      <c r="R558" s="4">
        <f t="shared" si="476"/>
        <v>5886.379732944074</v>
      </c>
      <c r="S558" s="4">
        <f t="shared" si="477"/>
        <v>1.5706264430887515</v>
      </c>
      <c r="T558" s="4" t="str">
        <f t="shared" si="465"/>
        <v>1+7,10219156389417i</v>
      </c>
      <c r="U558" s="4">
        <f t="shared" si="478"/>
        <v>7.172246859265897</v>
      </c>
      <c r="V558" s="4">
        <f t="shared" si="479"/>
        <v>1.4309142724584714</v>
      </c>
      <c r="W558" t="str">
        <f t="shared" si="466"/>
        <v>1-41,8723312157025i</v>
      </c>
      <c r="X558" s="4">
        <f t="shared" si="480"/>
        <v>41.884270573062317</v>
      </c>
      <c r="Y558" s="4">
        <f t="shared" si="481"/>
        <v>-1.5469187466012599</v>
      </c>
      <c r="Z558" t="str">
        <f t="shared" si="467"/>
        <v>-129,36308770252+54,2827436028274i</v>
      </c>
      <c r="AA558" s="4">
        <f t="shared" si="482"/>
        <v>140.2905011502211</v>
      </c>
      <c r="AB558" s="4">
        <f t="shared" si="483"/>
        <v>2.7442916378091029</v>
      </c>
      <c r="AC558" s="47" t="str">
        <f t="shared" si="484"/>
        <v>-0,00325677732674237+0,011263564964635i</v>
      </c>
      <c r="AD558" s="20">
        <f t="shared" si="485"/>
        <v>-38.617778692950232</v>
      </c>
      <c r="AE558" s="43">
        <f t="shared" si="486"/>
        <v>106.12683824684791</v>
      </c>
      <c r="AF558" t="str">
        <f t="shared" si="468"/>
        <v>77,9756878975879</v>
      </c>
      <c r="AG558" t="str">
        <f t="shared" si="469"/>
        <v>1+6015,97403059269i</v>
      </c>
      <c r="AH558">
        <f t="shared" si="487"/>
        <v>6015.9741137047495</v>
      </c>
      <c r="AI558">
        <f t="shared" si="488"/>
        <v>1.5706301026746288</v>
      </c>
      <c r="AJ558" t="str">
        <f t="shared" si="470"/>
        <v>1+7,10219156389417i</v>
      </c>
      <c r="AK558">
        <f t="shared" si="489"/>
        <v>7.172246859265897</v>
      </c>
      <c r="AL558">
        <f t="shared" si="490"/>
        <v>1.4309142724584714</v>
      </c>
      <c r="AM558" t="str">
        <f t="shared" si="471"/>
        <v>1-17,6891330110971i</v>
      </c>
      <c r="AN558">
        <f t="shared" si="491"/>
        <v>17.717376405221092</v>
      </c>
      <c r="AO558">
        <f t="shared" si="492"/>
        <v>-1.514324550998144</v>
      </c>
      <c r="AP558" s="41" t="str">
        <f t="shared" si="493"/>
        <v>-0,136949176818465-1,64135082619964i</v>
      </c>
      <c r="AQ558">
        <f t="shared" si="494"/>
        <v>4.3341579351151385</v>
      </c>
      <c r="AR558" s="43">
        <f t="shared" si="495"/>
        <v>-94.769532987789219</v>
      </c>
      <c r="AS558" t="str">
        <f t="shared" si="472"/>
        <v>-0,0000166666666666667</v>
      </c>
      <c r="AT558" t="str">
        <f t="shared" si="473"/>
        <v>0,10806379030663i</v>
      </c>
      <c r="AU558">
        <f t="shared" si="496"/>
        <v>0.10806379030663001</v>
      </c>
      <c r="AV558">
        <f t="shared" si="497"/>
        <v>1.5707963267948966</v>
      </c>
      <c r="AW558" t="str">
        <f t="shared" si="474"/>
        <v>1+40,4444240844326i</v>
      </c>
      <c r="AX558">
        <f t="shared" si="498"/>
        <v>40.456784839151908</v>
      </c>
      <c r="AY558">
        <f t="shared" si="499"/>
        <v>1.5460760762929846</v>
      </c>
      <c r="AZ558" t="str">
        <f t="shared" si="475"/>
        <v>1+5891,9781214066i</v>
      </c>
      <c r="BA558">
        <f t="shared" si="500"/>
        <v>5891.9782062677423</v>
      </c>
      <c r="BB558">
        <f t="shared" si="501"/>
        <v>1.5706266045098181</v>
      </c>
      <c r="BC558" s="41" t="str">
        <f t="shared" si="502"/>
        <v>-0,00055138574259788+0,022454708699355i</v>
      </c>
      <c r="BD558">
        <f t="shared" si="503"/>
        <v>-32.971233612349444</v>
      </c>
      <c r="BE558" s="43">
        <f t="shared" si="504"/>
        <v>91.406641651641394</v>
      </c>
      <c r="BF558" s="41" t="str">
        <f t="shared" si="505"/>
        <v>-0,000251124329612358-0,0000793405553029888i</v>
      </c>
      <c r="BG558" s="20">
        <f t="shared" si="506"/>
        <v>-71.589012305299661</v>
      </c>
      <c r="BH558" s="43">
        <f t="shared" si="507"/>
        <v>-162.4665201015107</v>
      </c>
      <c r="BI558" s="41" t="str">
        <f t="shared" si="460"/>
        <v>0,0369315664993168-0,00217013642790736i</v>
      </c>
      <c r="BJ558" s="20">
        <f t="shared" si="508"/>
        <v>-28.637075677234304</v>
      </c>
      <c r="BK558" s="43">
        <f t="shared" si="461"/>
        <v>-3.3628913361478232</v>
      </c>
      <c r="BL558">
        <f t="shared" si="509"/>
        <v>-71.589012305299661</v>
      </c>
      <c r="BM558" s="43">
        <f t="shared" si="510"/>
        <v>-162.4665201015107</v>
      </c>
    </row>
    <row r="559" spans="14:65" x14ac:dyDescent="0.25">
      <c r="N559" s="9">
        <v>41</v>
      </c>
      <c r="O559" s="34">
        <f t="shared" si="462"/>
        <v>2570395.782768866</v>
      </c>
      <c r="P559" s="33" t="str">
        <f t="shared" si="463"/>
        <v>32,2315671197498</v>
      </c>
      <c r="Q559" s="4" t="str">
        <f t="shared" si="464"/>
        <v>1+6023,49104370471i</v>
      </c>
      <c r="R559" s="4">
        <f t="shared" si="476"/>
        <v>6023.491126713051</v>
      </c>
      <c r="S559" s="4">
        <f t="shared" si="477"/>
        <v>1.5706303101139458</v>
      </c>
      <c r="T559" s="4" t="str">
        <f t="shared" si="465"/>
        <v>1+7,26762285716837i</v>
      </c>
      <c r="U559" s="4">
        <f t="shared" si="478"/>
        <v>7.3360985540024028</v>
      </c>
      <c r="V559" s="4">
        <f t="shared" si="479"/>
        <v>1.4340583843587924</v>
      </c>
      <c r="W559" t="str">
        <f t="shared" si="466"/>
        <v>1-42,847663103487i</v>
      </c>
      <c r="X559" s="4">
        <f t="shared" si="480"/>
        <v>42.859330762739653</v>
      </c>
      <c r="Y559" s="4">
        <f t="shared" si="481"/>
        <v>-1.547462067115317</v>
      </c>
      <c r="Z559" t="str">
        <f t="shared" si="467"/>
        <v>-135,506910745371+55,5471511305461i</v>
      </c>
      <c r="AA559" s="4">
        <f t="shared" si="482"/>
        <v>146.45002170868281</v>
      </c>
      <c r="AB559" s="4">
        <f t="shared" si="483"/>
        <v>2.7525629117382699</v>
      </c>
      <c r="AC559" s="47" t="str">
        <f t="shared" si="484"/>
        <v>-0,00312835844148459+0,0110541162923457i</v>
      </c>
      <c r="AD559" s="20">
        <f t="shared" si="485"/>
        <v>-38.794915023481565</v>
      </c>
      <c r="AE559" s="43">
        <f t="shared" si="486"/>
        <v>105.80172196511415</v>
      </c>
      <c r="AF559" t="str">
        <f t="shared" si="468"/>
        <v>77,9756878975879</v>
      </c>
      <c r="AG559" t="str">
        <f t="shared" si="469"/>
        <v>1+6156,10406724849i</v>
      </c>
      <c r="AH559">
        <f t="shared" si="487"/>
        <v>6156.1041484686884</v>
      </c>
      <c r="AI559">
        <f t="shared" si="488"/>
        <v>1.5706338863974829</v>
      </c>
      <c r="AJ559" t="str">
        <f t="shared" si="470"/>
        <v>1+7,26762285716837i</v>
      </c>
      <c r="AK559">
        <f t="shared" si="489"/>
        <v>7.3360985540024028</v>
      </c>
      <c r="AL559">
        <f t="shared" si="490"/>
        <v>1.4340583843587924</v>
      </c>
      <c r="AM559" t="str">
        <f t="shared" si="471"/>
        <v>1-18,1011658497778i</v>
      </c>
      <c r="AN559">
        <f t="shared" si="491"/>
        <v>18.128767335954258</v>
      </c>
      <c r="AO559">
        <f t="shared" si="492"/>
        <v>-1.5156073666858085</v>
      </c>
      <c r="AP559" s="41" t="str">
        <f t="shared" si="493"/>
        <v>-0,136949273957424-1,67898480078684i</v>
      </c>
      <c r="AQ559">
        <f t="shared" si="494"/>
        <v>4.5297337707084564</v>
      </c>
      <c r="AR559" s="43">
        <f t="shared" si="495"/>
        <v>-94.663105361730729</v>
      </c>
      <c r="AS559" t="str">
        <f t="shared" si="472"/>
        <v>-0,0000166666666666667</v>
      </c>
      <c r="AT559" t="str">
        <f t="shared" si="473"/>
        <v>0,110580919340071i</v>
      </c>
      <c r="AU559">
        <f t="shared" si="496"/>
        <v>0.110580919340071</v>
      </c>
      <c r="AV559">
        <f t="shared" si="497"/>
        <v>1.5707963267948966</v>
      </c>
      <c r="AW559" t="str">
        <f t="shared" si="474"/>
        <v>1+41,3864957424308i</v>
      </c>
      <c r="AX559">
        <f t="shared" si="498"/>
        <v>41.398575215075255</v>
      </c>
      <c r="AY559">
        <f t="shared" si="499"/>
        <v>1.5466385564431737</v>
      </c>
      <c r="AZ559" t="str">
        <f t="shared" si="475"/>
        <v>1+6029,21992230688i</v>
      </c>
      <c r="BA559">
        <f t="shared" si="500"/>
        <v>6029.2200052363478</v>
      </c>
      <c r="BB559">
        <f t="shared" si="501"/>
        <v>1.5706304678606204</v>
      </c>
      <c r="BC559" s="41" t="str">
        <f t="shared" si="502"/>
        <v>-0,000526583776226944+0,0219441764035212i</v>
      </c>
      <c r="BD559">
        <f t="shared" si="503"/>
        <v>-33.171114193980593</v>
      </c>
      <c r="BE559" s="43">
        <f t="shared" si="504"/>
        <v>91.374635266671433</v>
      </c>
      <c r="BF559" s="41" t="str">
        <f t="shared" si="505"/>
        <v>-0,000240926135102763-0,0000744701677934577i</v>
      </c>
      <c r="BG559" s="20">
        <f t="shared" si="506"/>
        <v>-71.966029217462165</v>
      </c>
      <c r="BH559" s="43">
        <f t="shared" si="507"/>
        <v>-162.82364276821437</v>
      </c>
      <c r="BI559" s="41" t="str">
        <f t="shared" si="460"/>
        <v>0,0369160539131294-0,00212111286942989i</v>
      </c>
      <c r="BJ559" s="20">
        <f t="shared" si="508"/>
        <v>-28.641380423272125</v>
      </c>
      <c r="BK559" s="43">
        <f t="shared" si="461"/>
        <v>-3.288470095059302</v>
      </c>
      <c r="BL559">
        <f t="shared" si="509"/>
        <v>-71.966029217462165</v>
      </c>
      <c r="BM559" s="43">
        <f t="shared" si="510"/>
        <v>-162.82364276821437</v>
      </c>
    </row>
    <row r="560" spans="14:65" ht="15.75" thickBot="1" x14ac:dyDescent="0.3">
      <c r="N560" s="9">
        <v>42</v>
      </c>
      <c r="O560" s="34">
        <f t="shared" si="462"/>
        <v>2630267.9918953842</v>
      </c>
      <c r="P560" s="33" t="str">
        <f t="shared" si="463"/>
        <v>32,2315671197498</v>
      </c>
      <c r="Q560" s="4" t="str">
        <f t="shared" si="464"/>
        <v>1+6163,79617408891i</v>
      </c>
      <c r="R560" s="4">
        <f t="shared" si="476"/>
        <v>6163.7962552077515</v>
      </c>
      <c r="S560" s="4">
        <f t="shared" si="477"/>
        <v>1.5706340891149049</v>
      </c>
      <c r="T560" s="4" t="str">
        <f t="shared" si="465"/>
        <v>1+7,43690754027982i</v>
      </c>
      <c r="U560" s="4">
        <f t="shared" si="478"/>
        <v>7.5038386018537766</v>
      </c>
      <c r="V560" s="4">
        <f t="shared" si="479"/>
        <v>1.4371335584569269</v>
      </c>
      <c r="W560" t="str">
        <f t="shared" si="466"/>
        <v>1-43,8457133894048i</v>
      </c>
      <c r="X560" s="4">
        <f t="shared" si="480"/>
        <v>43.857115530160343</v>
      </c>
      <c r="Y560" s="4">
        <f t="shared" si="481"/>
        <v>-1.5479930334592629</v>
      </c>
      <c r="Z560" t="str">
        <f t="shared" si="467"/>
        <v>-141,940283247714+56,8410104930477i</v>
      </c>
      <c r="AA560" s="4">
        <f t="shared" si="482"/>
        <v>152.89847769782418</v>
      </c>
      <c r="AB560" s="4">
        <f t="shared" si="483"/>
        <v>2.7606921879661193</v>
      </c>
      <c r="AC560" s="42" t="str">
        <f t="shared" si="484"/>
        <v>-0,00300432231079259+0,0108468318002677i</v>
      </c>
      <c r="AD560" s="46">
        <f t="shared" si="485"/>
        <v>-38.972929304159798</v>
      </c>
      <c r="AE560" s="45">
        <f t="shared" si="486"/>
        <v>105.48150459247606</v>
      </c>
      <c r="AF560" t="str">
        <f t="shared" si="468"/>
        <v>77,9756878975879</v>
      </c>
      <c r="AG560" t="str">
        <f t="shared" si="469"/>
        <v>1+6299,49815176642i</v>
      </c>
      <c r="AH560">
        <f t="shared" si="487"/>
        <v>6299.4982311378217</v>
      </c>
      <c r="AI560">
        <f t="shared" si="488"/>
        <v>1.5706375839922941</v>
      </c>
      <c r="AJ560" t="str">
        <f t="shared" si="470"/>
        <v>1+7,43690754027982i</v>
      </c>
      <c r="AK560">
        <f t="shared" si="489"/>
        <v>7.5038386018537766</v>
      </c>
      <c r="AL560">
        <f t="shared" si="490"/>
        <v>1.4371335584569269</v>
      </c>
      <c r="AM560" t="str">
        <f t="shared" si="471"/>
        <v>1-18,5227961661893i</v>
      </c>
      <c r="AN560">
        <f t="shared" si="491"/>
        <v>18.549770290065506</v>
      </c>
      <c r="AO560">
        <f t="shared" si="492"/>
        <v>-1.5168611576420907</v>
      </c>
      <c r="AP560" s="44" t="str">
        <f t="shared" si="493"/>
        <v>-0,136949366724409-1,717508995338i</v>
      </c>
      <c r="AQ560" s="39">
        <f t="shared" si="494"/>
        <v>4.7255055343134327</v>
      </c>
      <c r="AR560" s="45">
        <f t="shared" si="495"/>
        <v>-94.558959651403342</v>
      </c>
      <c r="AS560" t="str">
        <f t="shared" si="472"/>
        <v>-0,0000166666666666667</v>
      </c>
      <c r="AT560" t="str">
        <f t="shared" si="473"/>
        <v>0,113156679840658i</v>
      </c>
      <c r="AU560">
        <f t="shared" si="496"/>
        <v>0.113156679840658</v>
      </c>
      <c r="AV560">
        <f t="shared" si="497"/>
        <v>1.5707963267948966</v>
      </c>
      <c r="AW560" t="str">
        <f t="shared" si="474"/>
        <v>1+42,3505110682866i</v>
      </c>
      <c r="AX560">
        <f t="shared" si="498"/>
        <v>42.362315656076525</v>
      </c>
      <c r="AY560">
        <f t="shared" si="499"/>
        <v>1.5471882477561492</v>
      </c>
      <c r="AZ560" t="str">
        <f t="shared" si="475"/>
        <v>1+6169,65849541614i</v>
      </c>
      <c r="BA560">
        <f t="shared" si="500"/>
        <v>6169.6585764579031</v>
      </c>
      <c r="BB560">
        <f t="shared" si="501"/>
        <v>1.5706342432708271</v>
      </c>
      <c r="BC560" s="44" t="str">
        <f t="shared" si="502"/>
        <v>-0,000502896808850163+0,0214452252724515i</v>
      </c>
      <c r="BD560" s="39">
        <f t="shared" si="503"/>
        <v>-33.371000147258002</v>
      </c>
      <c r="BE560" s="45">
        <f t="shared" si="504"/>
        <v>91.343356589473686</v>
      </c>
      <c r="BF560" s="44" t="str">
        <f t="shared" si="505"/>
        <v>-0,000231101887346277-0,0000698832058444882i</v>
      </c>
      <c r="BG560" s="46">
        <f t="shared" si="506"/>
        <v>-72.343929451417793</v>
      </c>
      <c r="BH560" s="45">
        <f t="shared" si="507"/>
        <v>-163.17513881805027</v>
      </c>
      <c r="BI560" s="44" t="str">
        <f t="shared" si="460"/>
        <v>0,036901238711985-0,00207318022739759i</v>
      </c>
      <c r="BJ560" s="46">
        <f t="shared" si="508"/>
        <v>-28.645494612944582</v>
      </c>
      <c r="BK560" s="45">
        <f t="shared" si="461"/>
        <v>-3.215603061929631</v>
      </c>
      <c r="BL560" s="39">
        <f t="shared" si="509"/>
        <v>-72.343929451417793</v>
      </c>
      <c r="BM560" s="45">
        <f t="shared" si="510"/>
        <v>-163.17513881805027</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topLeftCell="A16" zoomScale="85" zoomScaleNormal="85" workbookViewId="0">
      <selection activeCell="K29" sqref="K29"/>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8</v>
      </c>
      <c r="F3" t="str">
        <f>"SKIP"</f>
        <v>SKIP</v>
      </c>
    </row>
    <row r="4" spans="1:6" x14ac:dyDescent="0.25">
      <c r="B4">
        <f>VIN_nom</f>
        <v>14</v>
      </c>
      <c r="D4">
        <v>2.5</v>
      </c>
      <c r="F4" t="str">
        <f>"DEM"</f>
        <v>DEM</v>
      </c>
    </row>
    <row r="5" spans="1:6" x14ac:dyDescent="0.25">
      <c r="B5">
        <f>VIN_max</f>
        <v>18</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2024-07-05T10:53:48Z</dcterms:modified>
</cp:coreProperties>
</file>