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mp\lm5123sim\"/>
    </mc:Choice>
  </mc:AlternateContent>
  <xr:revisionPtr revIDLastSave="0" documentId="13_ncr:1_{282706C8-7634-456B-B758-B9760F3836D7}" xr6:coauthVersionLast="47" xr6:coauthVersionMax="47" xr10:uidLastSave="{00000000-0000-0000-0000-000000000000}"/>
  <bookViews>
    <workbookView xWindow="-120" yWindow="-120" windowWidth="29040" windowHeight="15840" xr2:uid="{3C698366-CAA4-405A-BABA-75879EC925F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41" i="1"/>
  <c r="B40" i="1"/>
  <c r="B39" i="1"/>
  <c r="B38" i="1"/>
  <c r="B23" i="1"/>
  <c r="B25" i="1"/>
  <c r="G7" i="1"/>
  <c r="G5" i="1"/>
  <c r="G4" i="1"/>
  <c r="E7" i="1"/>
  <c r="E5" i="1"/>
  <c r="B4" i="1"/>
  <c r="B6" i="1" s="1"/>
  <c r="B22" i="1" s="1"/>
  <c r="G6" i="1" l="1"/>
  <c r="B9" i="1"/>
  <c r="E4" i="1" s="1"/>
  <c r="E6" i="1"/>
  <c r="B8" i="1"/>
  <c r="G3" i="1" l="1"/>
  <c r="G8" i="1" s="1"/>
  <c r="G9" i="1" s="1"/>
  <c r="E3" i="1"/>
  <c r="E8" i="1" s="1"/>
  <c r="G10" i="1" l="1"/>
</calcChain>
</file>

<file path=xl/sharedStrings.xml><?xml version="1.0" encoding="utf-8"?>
<sst xmlns="http://schemas.openxmlformats.org/spreadsheetml/2006/main" count="57" uniqueCount="53">
  <si>
    <t>Vout</t>
  </si>
  <si>
    <t>Ilmin</t>
  </si>
  <si>
    <t>fsw</t>
  </si>
  <si>
    <t>qgs2q1</t>
  </si>
  <si>
    <t>qgdq1</t>
  </si>
  <si>
    <t>ig1on</t>
  </si>
  <si>
    <t>ig2on</t>
  </si>
  <si>
    <t>ilmax</t>
  </si>
  <si>
    <t>ig1off</t>
  </si>
  <si>
    <t>ig2off</t>
  </si>
  <si>
    <t>qossq1</t>
  </si>
  <si>
    <t>vfq2</t>
  </si>
  <si>
    <t>tdeadr</t>
  </si>
  <si>
    <t>tdeadf</t>
  </si>
  <si>
    <t>qrrq2</t>
  </si>
  <si>
    <t>irmsq1</t>
  </si>
  <si>
    <t>rdsonq1</t>
  </si>
  <si>
    <t>irmsq2</t>
  </si>
  <si>
    <t>rdsonq2</t>
  </si>
  <si>
    <t>qgq1</t>
  </si>
  <si>
    <t>qgq2</t>
  </si>
  <si>
    <t>vgs</t>
  </si>
  <si>
    <t>vin</t>
  </si>
  <si>
    <t>dcycle</t>
  </si>
  <si>
    <t>L</t>
  </si>
  <si>
    <t>dil</t>
  </si>
  <si>
    <t>Iout</t>
  </si>
  <si>
    <t>rr</t>
  </si>
  <si>
    <t>bottom fet q1</t>
  </si>
  <si>
    <t>top fet q2</t>
  </si>
  <si>
    <t>pswon</t>
  </si>
  <si>
    <t>pswoff</t>
  </si>
  <si>
    <t>pcoss</t>
  </si>
  <si>
    <t>pcond</t>
  </si>
  <si>
    <t>pgate</t>
  </si>
  <si>
    <t>pdiodec</t>
  </si>
  <si>
    <t>pdioderr</t>
  </si>
  <si>
    <t>qossq2</t>
  </si>
  <si>
    <t>ptot</t>
  </si>
  <si>
    <t>ptotd</t>
  </si>
  <si>
    <t>ptott</t>
  </si>
  <si>
    <t>rgq1</t>
  </si>
  <si>
    <t>rgq2</t>
  </si>
  <si>
    <t>rdrq1</t>
  </si>
  <si>
    <t>rdfq1</t>
  </si>
  <si>
    <t>rdrq2</t>
  </si>
  <si>
    <t>rdfq2</t>
  </si>
  <si>
    <t>vplq1</t>
  </si>
  <si>
    <t>vplq2</t>
  </si>
  <si>
    <t>igr1</t>
  </si>
  <si>
    <t>igf1</t>
  </si>
  <si>
    <t>igr2</t>
  </si>
  <si>
    <t>igf2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</si>
</sst>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19F1-32F2-43B2-B1FC-F56F9700CA83}">
  <dimension ref="A1:G41"/>
  <sheetViews>
    <sheetView tabSelected="1" workbookViewId="0">
      <selection activeCell="B19" sqref="B19"/>
    </sheetView>
  </sheetViews>
  <sheetFormatPr baseColWidth="10" defaultRowHeight="15" x14ac:dyDescent="0.25"/>
  <cols>
    <col min="2" max="2" width="13.28515625" style="1" customWidth="1"/>
    <col min="5" max="5" width="15.140625" customWidth="1"/>
    <col min="7" max="7" width="15.5703125" customWidth="1"/>
  </cols>
  <sheetData>
    <row r="1" spans="1:7" x14ac:dyDescent="0.25">
      <c r="A1" t="s">
        <v>0</v>
      </c>
      <c r="B1" s="1">
        <v>53.5</v>
      </c>
    </row>
    <row r="2" spans="1:7" x14ac:dyDescent="0.25">
      <c r="A2" t="s">
        <v>22</v>
      </c>
      <c r="B2" s="1">
        <v>11</v>
      </c>
      <c r="D2" t="s">
        <v>28</v>
      </c>
      <c r="F2" t="s">
        <v>29</v>
      </c>
    </row>
    <row r="3" spans="1:7" x14ac:dyDescent="0.25">
      <c r="A3" t="s">
        <v>2</v>
      </c>
      <c r="B3" s="1">
        <v>2000000</v>
      </c>
      <c r="D3" t="s">
        <v>30</v>
      </c>
      <c r="E3" s="1">
        <f>0.5*B1*B8*B3*(B10/B12+B11/B13)</f>
        <v>3.951967431491954</v>
      </c>
      <c r="F3" t="s">
        <v>35</v>
      </c>
      <c r="G3" s="1">
        <f>B18*(B8*B19+B9*B20)*B3</f>
        <v>1.5416956132898085</v>
      </c>
    </row>
    <row r="4" spans="1:7" x14ac:dyDescent="0.25">
      <c r="A4" t="s">
        <v>23</v>
      </c>
      <c r="B4" s="1">
        <f>1-0.95*B2/B1</f>
        <v>0.80467289719626167</v>
      </c>
      <c r="D4" t="s">
        <v>31</v>
      </c>
      <c r="E4" s="1">
        <f>0.5*B1*B9*B3*(B10/B14+B11/B15)</f>
        <v>4.084788440626359</v>
      </c>
      <c r="F4" t="s">
        <v>36</v>
      </c>
      <c r="G4" s="1">
        <f>B21*B1*B3</f>
        <v>0</v>
      </c>
    </row>
    <row r="5" spans="1:7" x14ac:dyDescent="0.25">
      <c r="A5" t="s">
        <v>24</v>
      </c>
      <c r="B5" s="1">
        <v>8.1999999999999998E-7</v>
      </c>
      <c r="D5" t="s">
        <v>32</v>
      </c>
      <c r="E5" s="1">
        <f>0.5*B16*B1*B3</f>
        <v>2.6749999999999998</v>
      </c>
      <c r="F5" t="s">
        <v>32</v>
      </c>
      <c r="G5" s="1">
        <f>0.5*B17*B1*B3</f>
        <v>2.6749999999999998</v>
      </c>
    </row>
    <row r="6" spans="1:7" x14ac:dyDescent="0.25">
      <c r="A6" t="s">
        <v>25</v>
      </c>
      <c r="B6" s="1">
        <f>B2*B4/(B3*B5)</f>
        <v>5.397196261682244</v>
      </c>
      <c r="D6" t="s">
        <v>33</v>
      </c>
      <c r="E6" s="1">
        <f>B23^2*B24</f>
        <v>3.0448976165724586</v>
      </c>
      <c r="F6" t="s">
        <v>33</v>
      </c>
      <c r="G6" s="1">
        <f>B25^2*B26</f>
        <v>0.7391214888079487</v>
      </c>
    </row>
    <row r="7" spans="1:7" x14ac:dyDescent="0.25">
      <c r="A7" t="s">
        <v>26</v>
      </c>
      <c r="B7" s="1">
        <v>6</v>
      </c>
      <c r="D7" t="s">
        <v>34</v>
      </c>
      <c r="E7" s="1">
        <f>B27*B29*B3</f>
        <v>0.12</v>
      </c>
      <c r="F7" t="s">
        <v>34</v>
      </c>
      <c r="G7" s="1">
        <f>B28*B29*B3</f>
        <v>0.12</v>
      </c>
    </row>
    <row r="8" spans="1:7" x14ac:dyDescent="0.25">
      <c r="A8" t="s">
        <v>1</v>
      </c>
      <c r="B8" s="1">
        <f>B7/(1-B4)-B6/2</f>
        <v>28.019105218441172</v>
      </c>
      <c r="D8" t="s">
        <v>38</v>
      </c>
      <c r="E8" s="1">
        <f>SUM(E3:E7)</f>
        <v>13.876653488690772</v>
      </c>
      <c r="F8" t="s">
        <v>39</v>
      </c>
      <c r="G8" s="1">
        <f>SUM(G3:G4)</f>
        <v>1.5416956132898085</v>
      </c>
    </row>
    <row r="9" spans="1:7" x14ac:dyDescent="0.25">
      <c r="A9" t="s">
        <v>7</v>
      </c>
      <c r="B9" s="1">
        <f>B7/(1-B4)+B6/2</f>
        <v>33.416301480123416</v>
      </c>
      <c r="F9" t="s">
        <v>40</v>
      </c>
      <c r="G9" s="1">
        <f>SUM(G6:G8)</f>
        <v>2.4008171020977573</v>
      </c>
    </row>
    <row r="10" spans="1:7" x14ac:dyDescent="0.25">
      <c r="A10" t="s">
        <v>3</v>
      </c>
      <c r="B10" s="1">
        <v>1.2E-9</v>
      </c>
      <c r="F10" t="s">
        <v>38</v>
      </c>
      <c r="G10" s="1">
        <f>SUM(G8:G9)</f>
        <v>3.9425127153875659</v>
      </c>
    </row>
    <row r="11" spans="1:7" x14ac:dyDescent="0.25">
      <c r="A11" t="s">
        <v>4</v>
      </c>
      <c r="B11" s="1">
        <v>1.6999999999999999E-9</v>
      </c>
    </row>
    <row r="12" spans="1:7" x14ac:dyDescent="0.25">
      <c r="A12" t="s">
        <v>5</v>
      </c>
      <c r="B12" s="1">
        <f>B38</f>
        <v>1.0999999999999999</v>
      </c>
    </row>
    <row r="13" spans="1:7" x14ac:dyDescent="0.25">
      <c r="A13" t="s">
        <v>6</v>
      </c>
      <c r="B13" s="1">
        <f>B38</f>
        <v>1.0999999999999999</v>
      </c>
    </row>
    <row r="14" spans="1:7" x14ac:dyDescent="0.25">
      <c r="A14" t="s">
        <v>8</v>
      </c>
      <c r="B14" s="1">
        <f>B39</f>
        <v>1.2692307692307692</v>
      </c>
    </row>
    <row r="15" spans="1:7" x14ac:dyDescent="0.25">
      <c r="A15" t="s">
        <v>9</v>
      </c>
      <c r="B15" s="1">
        <f>B39</f>
        <v>1.2692307692307692</v>
      </c>
    </row>
    <row r="16" spans="1:7" x14ac:dyDescent="0.25">
      <c r="A16" t="s">
        <v>10</v>
      </c>
      <c r="B16" s="1">
        <v>4.9999999999999998E-8</v>
      </c>
    </row>
    <row r="17" spans="1:2" x14ac:dyDescent="0.25">
      <c r="A17" t="s">
        <v>37</v>
      </c>
      <c r="B17" s="1">
        <v>4.9999999999999998E-8</v>
      </c>
    </row>
    <row r="18" spans="1:2" x14ac:dyDescent="0.25">
      <c r="A18" t="s">
        <v>11</v>
      </c>
      <c r="B18" s="1">
        <v>0.6</v>
      </c>
    </row>
    <row r="19" spans="1:2" x14ac:dyDescent="0.25">
      <c r="A19" t="s">
        <v>12</v>
      </c>
      <c r="B19" s="1">
        <v>2.1999999999999998E-8</v>
      </c>
    </row>
    <row r="20" spans="1:2" x14ac:dyDescent="0.25">
      <c r="A20" t="s">
        <v>13</v>
      </c>
      <c r="B20" s="1">
        <v>2E-8</v>
      </c>
    </row>
    <row r="21" spans="1:2" x14ac:dyDescent="0.25">
      <c r="A21" t="s">
        <v>14</v>
      </c>
      <c r="B21" s="1">
        <v>0</v>
      </c>
    </row>
    <row r="22" spans="1:2" x14ac:dyDescent="0.25">
      <c r="A22" t="s">
        <v>27</v>
      </c>
      <c r="B22" s="1">
        <f>B6*(1-B4)/B7</f>
        <v>0.17570311817625997</v>
      </c>
    </row>
    <row r="23" spans="1:2" x14ac:dyDescent="0.25">
      <c r="A23" t="s">
        <v>15</v>
      </c>
      <c r="B23" s="1">
        <f>B7/(1-B4)*SQRT(B4*(1+B22^2/12))</f>
        <v>27.590295470384412</v>
      </c>
    </row>
    <row r="24" spans="1:2" x14ac:dyDescent="0.25">
      <c r="A24" t="s">
        <v>16</v>
      </c>
      <c r="B24" s="1">
        <v>4.0000000000000001E-3</v>
      </c>
    </row>
    <row r="25" spans="1:2" x14ac:dyDescent="0.25">
      <c r="A25" t="s">
        <v>17</v>
      </c>
      <c r="B25" s="1">
        <f>B7/(1-B4)*SQRT((1-B4)*(1+B22^2/12))</f>
        <v>13.59339443266424</v>
      </c>
    </row>
    <row r="26" spans="1:2" x14ac:dyDescent="0.25">
      <c r="A26" t="s">
        <v>18</v>
      </c>
      <c r="B26" s="1">
        <v>4.0000000000000001E-3</v>
      </c>
    </row>
    <row r="27" spans="1:2" x14ac:dyDescent="0.25">
      <c r="A27" t="s">
        <v>19</v>
      </c>
      <c r="B27" s="1">
        <v>1.2E-8</v>
      </c>
    </row>
    <row r="28" spans="1:2" x14ac:dyDescent="0.25">
      <c r="A28" t="s">
        <v>20</v>
      </c>
      <c r="B28" s="1">
        <v>1.2E-8</v>
      </c>
    </row>
    <row r="29" spans="1:2" x14ac:dyDescent="0.25">
      <c r="A29" t="s">
        <v>21</v>
      </c>
      <c r="B29" s="1">
        <v>5</v>
      </c>
    </row>
    <row r="30" spans="1:2" x14ac:dyDescent="0.25">
      <c r="A30" t="s">
        <v>41</v>
      </c>
      <c r="B30" s="1">
        <v>2.2000000000000002</v>
      </c>
    </row>
    <row r="31" spans="1:2" x14ac:dyDescent="0.25">
      <c r="A31" t="s">
        <v>42</v>
      </c>
      <c r="B31" s="1">
        <v>2.2000000000000002</v>
      </c>
    </row>
    <row r="32" spans="1:2" x14ac:dyDescent="0.25">
      <c r="A32" t="s">
        <v>43</v>
      </c>
      <c r="B32" s="1">
        <v>0.8</v>
      </c>
    </row>
    <row r="33" spans="1:2" x14ac:dyDescent="0.25">
      <c r="A33" t="s">
        <v>44</v>
      </c>
      <c r="B33" s="1">
        <v>0.4</v>
      </c>
    </row>
    <row r="34" spans="1:2" x14ac:dyDescent="0.25">
      <c r="A34" t="s">
        <v>45</v>
      </c>
      <c r="B34" s="1">
        <v>0.8</v>
      </c>
    </row>
    <row r="35" spans="1:2" x14ac:dyDescent="0.25">
      <c r="A35" t="s">
        <v>46</v>
      </c>
      <c r="B35" s="1">
        <v>0.4</v>
      </c>
    </row>
    <row r="36" spans="1:2" x14ac:dyDescent="0.25">
      <c r="A36" t="s">
        <v>47</v>
      </c>
      <c r="B36" s="1">
        <v>1.7</v>
      </c>
    </row>
    <row r="37" spans="1:2" x14ac:dyDescent="0.25">
      <c r="A37" t="s">
        <v>48</v>
      </c>
      <c r="B37" s="1">
        <v>1.7</v>
      </c>
    </row>
    <row r="38" spans="1:2" x14ac:dyDescent="0.25">
      <c r="A38" t="s">
        <v>49</v>
      </c>
      <c r="B38" s="1">
        <f>(B29-B36)/(B30+B32)</f>
        <v>1.0999999999999999</v>
      </c>
    </row>
    <row r="39" spans="1:2" x14ac:dyDescent="0.25">
      <c r="A39" t="s">
        <v>50</v>
      </c>
      <c r="B39" s="1">
        <f>(B29-B36)/(B30+B33)</f>
        <v>1.2692307692307692</v>
      </c>
    </row>
    <row r="40" spans="1:2" x14ac:dyDescent="0.25">
      <c r="A40" t="s">
        <v>51</v>
      </c>
      <c r="B40" s="1">
        <f>(B29-B37)/(B31+B34)</f>
        <v>1.0999999999999999</v>
      </c>
    </row>
    <row r="41" spans="1:2" x14ac:dyDescent="0.25">
      <c r="A41" t="s">
        <v>52</v>
      </c>
      <c r="B41" s="1">
        <f>(B29-B37)/(B31+B35)</f>
        <v>1.2692307692307692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Kharitonov</dc:creator>
  <cp:lastModifiedBy>Alex Kharitonov</cp:lastModifiedBy>
  <dcterms:created xsi:type="dcterms:W3CDTF">2024-07-05T11:05:31Z</dcterms:created>
  <dcterms:modified xsi:type="dcterms:W3CDTF">2024-07-06T23:29:35Z</dcterms:modified>
</cp:coreProperties>
</file>