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73059395-F10E-41D8-A3A8-3E9DFD3A8D92}"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R142" i="4" l="1"/>
  <c r="R141" i="4"/>
  <c r="R135" i="4"/>
  <c r="R47" i="4"/>
  <c r="R42" i="4"/>
  <c r="R37" i="4"/>
  <c r="R29" i="4"/>
  <c r="R21" i="4"/>
  <c r="R46" i="4"/>
  <c r="R43" i="4"/>
  <c r="B130" i="2"/>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BC449" i="5" s="1"/>
  <c r="AS405" i="5"/>
  <c r="BC405" i="5" s="1"/>
  <c r="AS492" i="5"/>
  <c r="BC492" i="5" s="1"/>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BC21" i="5" s="1"/>
  <c r="BE21" i="5" s="1"/>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BC454" i="5" s="1"/>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BC259" i="5" s="1"/>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BC123" i="5" s="1"/>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BC331" i="5" s="1"/>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BC79" i="5" s="1"/>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AX55" i="5"/>
  <c r="AY55" i="5"/>
  <c r="AX44" i="5"/>
  <c r="AY44" i="5"/>
  <c r="AY434" i="5"/>
  <c r="AX434" i="5"/>
  <c r="AY377" i="5"/>
  <c r="AX377" i="5"/>
  <c r="AX296" i="5"/>
  <c r="AY296" i="5"/>
  <c r="AY304" i="5"/>
  <c r="AX304" i="5"/>
  <c r="AX245" i="5"/>
  <c r="AY245" i="5"/>
  <c r="AY287" i="5"/>
  <c r="AX287" i="5"/>
  <c r="AY331" i="5"/>
  <c r="AX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49" i="2" l="1"/>
  <c r="B250" i="2"/>
  <c r="B268" i="2"/>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559" i="5" l="1"/>
  <c r="AP352" i="5"/>
  <c r="AP124" i="5"/>
  <c r="BI124" i="5" s="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<sst xmlns="http://schemas.openxmlformats.org/spreadsheetml/2006/main" count="1069" uniqueCount="613">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</sst>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77.981731412986989</c:v>
                </c:pt>
                <c:pt idx="1">
                  <c:v>77.707348209662243</c:v>
                </c:pt>
                <c:pt idx="2">
                  <c:v>77.430804551572393</c:v>
                </c:pt>
                <c:pt idx="3">
                  <c:v>77.152077237191776</c:v>
                </c:pt>
                <c:pt idx="4">
                  <c:v>76.871145048932291</c:v>
                </c:pt>
                <c:pt idx="5">
                  <c:v>76.587988838291835</c:v>
                </c:pt>
                <c:pt idx="6">
                  <c:v>76.302591603978541</c:v>
                </c:pt>
                <c:pt idx="7">
                  <c:v>76.014938562363682</c:v>
                </c:pt>
                <c:pt idx="8">
                  <c:v>75.725017209671606</c:v>
                </c:pt>
                <c:pt idx="9">
                  <c:v>75.432817375377127</c:v>
                </c:pt>
                <c:pt idx="10">
                  <c:v>75.138331266350548</c:v>
                </c:pt>
                <c:pt idx="11">
                  <c:v>74.841553501367642</c:v>
                </c:pt>
                <c:pt idx="12">
                  <c:v>74.542481135685577</c:v>
                </c:pt>
                <c:pt idx="13">
                  <c:v>74.241113675469407</c:v>
                </c:pt>
                <c:pt idx="14">
                  <c:v>73.937453081950522</c:v>
                </c:pt>
                <c:pt idx="15">
                  <c:v>73.631503765284151</c:v>
                </c:pt>
                <c:pt idx="16">
                  <c:v>73.323272568171078</c:v>
                </c:pt>
                <c:pt idx="17">
                  <c:v>73.012768739396591</c:v>
                </c:pt>
                <c:pt idx="18">
                  <c:v>72.700003897534117</c:v>
                </c:pt>
                <c:pt idx="19">
                  <c:v>72.384991985140999</c:v>
                </c:pt>
                <c:pt idx="20">
                  <c:v>72.067749213860438</c:v>
                </c:pt>
                <c:pt idx="21">
                  <c:v>71.748294000914186</c:v>
                </c:pt>
                <c:pt idx="22">
                  <c:v>71.426646897541374</c:v>
                </c:pt>
                <c:pt idx="23">
                  <c:v>71.102830509995883</c:v>
                </c:pt>
                <c:pt idx="24">
                  <c:v>70.776869413767315</c:v>
                </c:pt>
                <c:pt idx="25">
                  <c:v>70.448790061733206</c:v>
                </c:pt>
                <c:pt idx="26">
                  <c:v>70.118620686979298</c:v>
                </c:pt>
                <c:pt idx="27">
                  <c:v>69.78639120105116</c:v>
                </c:pt>
                <c:pt idx="28">
                  <c:v>69.4521330884115</c:v>
                </c:pt>
                <c:pt idx="29">
                  <c:v>69.115879297882714</c:v>
                </c:pt>
                <c:pt idx="30">
                  <c:v>68.77766413184662</c:v>
                </c:pt>
                <c:pt idx="31">
                  <c:v>68.43752313396439</c:v>
                </c:pt>
                <c:pt idx="32">
                  <c:v>68.095492976154347</c:v>
                </c:pt>
                <c:pt idx="33">
                  <c:v>67.751611345539558</c:v>
                </c:pt>
                <c:pt idx="34">
                  <c:v>67.405916832042408</c:v>
                </c:pt>
                <c:pt idx="35">
                  <c:v>67.058448817263212</c:v>
                </c:pt>
                <c:pt idx="36">
                  <c:v>66.70924736523645</c:v>
                </c:pt>
                <c:pt idx="37">
                  <c:v>66.358353115611081</c:v>
                </c:pt>
                <c:pt idx="38">
                  <c:v>66.00580717974951</c:v>
                </c:pt>
                <c:pt idx="39">
                  <c:v>65.651651040191311</c:v>
                </c:pt>
                <c:pt idx="40">
                  <c:v>65.295926453870806</c:v>
                </c:pt>
                <c:pt idx="41">
                  <c:v>64.93867535942853</c:v>
                </c:pt>
                <c:pt idx="42">
                  <c:v>64.579939788901811</c:v>
                </c:pt>
                <c:pt idx="43">
                  <c:v>64.219761784029799</c:v>
                </c:pt>
                <c:pt idx="44">
                  <c:v>63.858183317358588</c:v>
                </c:pt>
                <c:pt idx="45">
                  <c:v>63.495246218284109</c:v>
                </c:pt>
                <c:pt idx="46">
                  <c:v>63.130992104127593</c:v>
                </c:pt>
                <c:pt idx="47">
                  <c:v>62.765462316295178</c:v>
                </c:pt>
                <c:pt idx="48">
                  <c:v>62.398697861534572</c:v>
                </c:pt>
                <c:pt idx="49">
                  <c:v>62.030739358268846</c:v>
                </c:pt>
                <c:pt idx="50">
                  <c:v>61.661626987951117</c:v>
                </c:pt>
                <c:pt idx="51">
                  <c:v>61.291400451361369</c:v>
                </c:pt>
                <c:pt idx="52">
                  <c:v>60.920098929735722</c:v>
                </c:pt>
                <c:pt idx="53">
                  <c:v>60.547761050600563</c:v>
                </c:pt>
                <c:pt idx="54">
                  <c:v>60.174424858165281</c:v>
                </c:pt>
                <c:pt idx="55">
                  <c:v>59.800127788110082</c:v>
                </c:pt>
                <c:pt idx="56">
                  <c:v>59.42490664659465</c:v>
                </c:pt>
                <c:pt idx="57">
                  <c:v>59.048797593303291</c:v>
                </c:pt>
                <c:pt idx="58">
                  <c:v>58.67183612833584</c:v>
                </c:pt>
                <c:pt idx="59">
                  <c:v>58.294057082746981</c:v>
                </c:pt>
                <c:pt idx="60">
                  <c:v>57.915494612536776</c:v>
                </c:pt>
                <c:pt idx="61">
                  <c:v>57.536182195892039</c:v>
                </c:pt>
                <c:pt idx="62">
                  <c:v>57.15615263348127</c:v>
                </c:pt>
                <c:pt idx="63">
                  <c:v>56.775438051606109</c:v>
                </c:pt>
                <c:pt idx="64">
                  <c:v>56.394069908019553</c:v>
                </c:pt>
                <c:pt idx="65">
                  <c:v>56.012079000221433</c:v>
                </c:pt>
                <c:pt idx="66">
                  <c:v>55.629495476052938</c:v>
                </c:pt>
                <c:pt idx="67">
                  <c:v>55.246348846413014</c:v>
                </c:pt>
                <c:pt idx="68">
                  <c:v>54.862667999931595</c:v>
                </c:pt>
                <c:pt idx="69">
                  <c:v>54.478481219439495</c:v>
                </c:pt>
                <c:pt idx="70">
                  <c:v>54.093816200082017</c:v>
                </c:pt>
                <c:pt idx="71">
                  <c:v>53.708700068935975</c:v>
                </c:pt>
                <c:pt idx="72">
                  <c:v>53.323159405992044</c:v>
                </c:pt>
                <c:pt idx="73">
                  <c:v>52.93722026637775</c:v>
                </c:pt>
                <c:pt idx="74">
                  <c:v>52.550908203701646</c:v>
                </c:pt>
                <c:pt idx="75">
                  <c:v>52.164248294408672</c:v>
                </c:pt>
                <c:pt idx="76">
                  <c:v>51.777265163044675</c:v>
                </c:pt>
                <c:pt idx="77">
                  <c:v>51.389983008333928</c:v>
                </c:pt>
                <c:pt idx="78">
                  <c:v>51.002425629983151</c:v>
                </c:pt>
                <c:pt idx="79">
                  <c:v>50.614616456131088</c:v>
                </c:pt>
                <c:pt idx="80">
                  <c:v>50.226578571369444</c:v>
                </c:pt>
                <c:pt idx="81">
                  <c:v>49.838334745267254</c:v>
                </c:pt>
                <c:pt idx="82">
                  <c:v>49.449907461336025</c:v>
                </c:pt>
                <c:pt idx="83">
                  <c:v>49.061318946379274</c:v>
                </c:pt>
                <c:pt idx="84">
                  <c:v>48.672591200174288</c:v>
                </c:pt>
                <c:pt idx="85">
                  <c:v>48.28374602543726</c:v>
                </c:pt>
                <c:pt idx="86">
                  <c:v>47.894805058028062</c:v>
                </c:pt>
                <c:pt idx="87">
                  <c:v>47.505789797355575</c:v>
                </c:pt>
                <c:pt idx="88">
                  <c:v>47.116721636941875</c:v>
                </c:pt>
                <c:pt idx="89">
                  <c:v>46.727621895114034</c:v>
                </c:pt>
                <c:pt idx="90">
                  <c:v>46.338511845786257</c:v>
                </c:pt>
                <c:pt idx="91">
                  <c:v>45.949412749301899</c:v>
                </c:pt>
                <c:pt idx="92">
                  <c:v>45.560345883303263</c:v>
                </c:pt>
                <c:pt idx="93">
                  <c:v>45.171332573597091</c:v>
                </c:pt>
                <c:pt idx="94">
                  <c:v>44.782394224985175</c:v>
                </c:pt>
                <c:pt idx="95">
                  <c:v>44.393552352027982</c:v>
                </c:pt>
                <c:pt idx="96">
                  <c:v>44.004828609706621</c:v>
                </c:pt>
                <c:pt idx="97">
                  <c:v>43.616244823949337</c:v>
                </c:pt>
                <c:pt idx="98">
                  <c:v>43.227823021984818</c:v>
                </c:pt>
                <c:pt idx="99">
                  <c:v>42.839585462481658</c:v>
                </c:pt>
                <c:pt idx="100">
                  <c:v>42.451554665431971</c:v>
                </c:pt>
                <c:pt idx="101">
                  <c:v>42.063753441730654</c:v>
                </c:pt>
                <c:pt idx="102">
                  <c:v>41.676204922401055</c:v>
                </c:pt>
                <c:pt idx="103">
                  <c:v>41.288932587408958</c:v>
                </c:pt>
                <c:pt idx="104">
                  <c:v>40.901960294006329</c:v>
                </c:pt>
                <c:pt idx="105">
                  <c:v>40.515312304536693</c:v>
                </c:pt>
                <c:pt idx="106">
                  <c:v>40.12901331362972</c:v>
                </c:pt>
                <c:pt idx="107">
                  <c:v>39.743088474707314</c:v>
                </c:pt>
                <c:pt idx="108">
                  <c:v>39.357563425714204</c:v>
                </c:pt>
                <c:pt idx="109">
                  <c:v>38.972464313979799</c:v>
                </c:pt>
                <c:pt idx="110">
                  <c:v>38.587817820111951</c:v>
                </c:pt>
                <c:pt idx="111">
                  <c:v>38.203651180814035</c:v>
                </c:pt>
                <c:pt idx="112">
                  <c:v>37.819992210508097</c:v>
                </c:pt>
                <c:pt idx="113">
                  <c:v>37.4368693216407</c:v>
                </c:pt>
                <c:pt idx="114">
                  <c:v>37.054311543539214</c:v>
                </c:pt>
                <c:pt idx="115">
                  <c:v>36.672348539674637</c:v>
                </c:pt>
                <c:pt idx="116">
                  <c:v>36.291010623187134</c:v>
                </c:pt>
                <c:pt idx="117">
                  <c:v>35.910328770511065</c:v>
                </c:pt>
                <c:pt idx="118">
                  <c:v>35.530334632939969</c:v>
                </c:pt>
                <c:pt idx="119">
                  <c:v>35.151060545955978</c:v>
                </c:pt>
                <c:pt idx="120">
                  <c:v>34.772539536146738</c:v>
                </c:pt>
                <c:pt idx="121">
                  <c:v>34.39480532552497</c:v>
                </c:pt>
                <c:pt idx="122">
                  <c:v>34.017892333059962</c:v>
                </c:pt>
                <c:pt idx="123">
                  <c:v>33.64183567322948</c:v>
                </c:pt>
                <c:pt idx="124">
                  <c:v>33.266671151393375</c:v>
                </c:pt>
                <c:pt idx="125">
                  <c:v>32.89243525579321</c:v>
                </c:pt>
                <c:pt idx="126">
                  <c:v>32.519165145979564</c:v>
                </c:pt>
                <c:pt idx="127">
                  <c:v>32.146898637473186</c:v>
                </c:pt>
                <c:pt idx="128">
                  <c:v>31.77567418246927</c:v>
                </c:pt>
                <c:pt idx="129">
                  <c:v>31.405530846400449</c:v>
                </c:pt>
                <c:pt idx="130">
                  <c:v>31.036508280185465</c:v>
                </c:pt>
                <c:pt idx="131">
                  <c:v>30.668646688000528</c:v>
                </c:pt>
                <c:pt idx="132">
                  <c:v>30.301986790425506</c:v>
                </c:pt>
                <c:pt idx="133">
                  <c:v>29.936569782835981</c:v>
                </c:pt>
                <c:pt idx="134">
                  <c:v>29.572437288932669</c:v>
                </c:pt>
                <c:pt idx="135">
                  <c:v>29.209631309324735</c:v>
                </c:pt>
                <c:pt idx="136">
                  <c:v>28.848194165110499</c:v>
                </c:pt>
                <c:pt idx="137">
                  <c:v>28.488168436432048</c:v>
                </c:pt>
                <c:pt idx="138">
                  <c:v>28.129596896013712</c:v>
                </c:pt>
                <c:pt idx="139">
                  <c:v>27.772522437733098</c:v>
                </c:pt>
                <c:pt idx="140">
                  <c:v>27.41698800031368</c:v>
                </c:pt>
                <c:pt idx="141">
                  <c:v>27.063036486275209</c:v>
                </c:pt>
                <c:pt idx="142">
                  <c:v>26.710710676320208</c:v>
                </c:pt>
                <c:pt idx="143">
                  <c:v>26.360053139389624</c:v>
                </c:pt>
                <c:pt idx="144">
                  <c:v>26.011106138666008</c:v>
                </c:pt>
                <c:pt idx="145">
                  <c:v>25.663911533860372</c:v>
                </c:pt>
                <c:pt idx="146">
                  <c:v>25.318510680167993</c:v>
                </c:pt>
                <c:pt idx="147">
                  <c:v>24.974944324332657</c:v>
                </c:pt>
                <c:pt idx="148">
                  <c:v>24.633252498311904</c:v>
                </c:pt>
                <c:pt idx="149">
                  <c:v>24.293474411084951</c:v>
                </c:pt>
                <c:pt idx="150">
                  <c:v>23.955648339193722</c:v>
                </c:pt>
                <c:pt idx="151">
                  <c:v>23.619811516652831</c:v>
                </c:pt>
                <c:pt idx="152">
                  <c:v>23.286000024904702</c:v>
                </c:pt>
                <c:pt idx="153">
                  <c:v>22.954248683529443</c:v>
                </c:pt>
                <c:pt idx="154">
                  <c:v>22.624590942452521</c:v>
                </c:pt>
                <c:pt idx="155">
                  <c:v>22.297058776410928</c:v>
                </c:pt>
                <c:pt idx="156">
                  <c:v>21.971682582458072</c:v>
                </c:pt>
                <c:pt idx="157">
                  <c:v>21.64849108129031</c:v>
                </c:pt>
                <c:pt idx="158">
                  <c:v>21.327511223178615</c:v>
                </c:pt>
                <c:pt idx="159">
                  <c:v>21.008768099275656</c:v>
                </c:pt>
                <c:pt idx="160">
                  <c:v>20.69228485904819</c:v>
                </c:pt>
                <c:pt idx="161">
                  <c:v>20.37808263455489</c:v>
                </c:pt>
                <c:pt idx="162">
                  <c:v>20.066180472247268</c:v>
                </c:pt>
                <c:pt idx="163">
                  <c:v>19.756595272924962</c:v>
                </c:pt>
                <c:pt idx="164">
                  <c:v>19.449341740416177</c:v>
                </c:pt>
                <c:pt idx="165">
                  <c:v>19.144432339489143</c:v>
                </c:pt>
                <c:pt idx="166">
                  <c:v>18.841877263426387</c:v>
                </c:pt>
                <c:pt idx="167">
                  <c:v>18.541684411613833</c:v>
                </c:pt>
                <c:pt idx="168">
                  <c:v>18.243859377411518</c:v>
                </c:pt>
                <c:pt idx="169">
                  <c:v>17.948405446484653</c:v>
                </c:pt>
                <c:pt idx="170">
                  <c:v>17.655323605680515</c:v>
                </c:pt>
                <c:pt idx="171">
                  <c:v>17.364612562445309</c:v>
                </c:pt>
                <c:pt idx="172">
                  <c:v>17.076268774682365</c:v>
                </c:pt>
                <c:pt idx="173">
                  <c:v>16.790286490861355</c:v>
                </c:pt>
                <c:pt idx="174">
                  <c:v>16.506657800100427</c:v>
                </c:pt>
                <c:pt idx="175">
                  <c:v>16.225372691860901</c:v>
                </c:pt>
                <c:pt idx="176">
                  <c:v>15.946419124814465</c:v>
                </c:pt>
                <c:pt idx="177">
                  <c:v>15.669783104372247</c:v>
                </c:pt>
                <c:pt idx="178">
                  <c:v>15.395448768300442</c:v>
                </c:pt>
                <c:pt idx="179">
                  <c:v>15.123398479793162</c:v>
                </c:pt>
                <c:pt idx="180">
                  <c:v>14.853612927324955</c:v>
                </c:pt>
                <c:pt idx="181">
                  <c:v>14.586071230568589</c:v>
                </c:pt>
                <c:pt idx="182">
                  <c:v>14.320751051635515</c:v>
                </c:pt>
                <c:pt idx="183">
                  <c:v>14.057628710878738</c:v>
                </c:pt>
                <c:pt idx="184">
                  <c:v>13.796679306488098</c:v>
                </c:pt>
                <c:pt idx="185">
                  <c:v>13.53787683710777</c:v>
                </c:pt>
                <c:pt idx="186">
                  <c:v>13.281194326715095</c:v>
                </c:pt>
                <c:pt idx="187">
                  <c:v>13.02660395101568</c:v>
                </c:pt>
                <c:pt idx="188">
                  <c:v>12.77407716463393</c:v>
                </c:pt>
                <c:pt idx="189">
                  <c:v>12.523584828407753</c:v>
                </c:pt>
                <c:pt idx="190">
                  <c:v>12.275097336132548</c:v>
                </c:pt>
                <c:pt idx="191">
                  <c:v>12.028584740140536</c:v>
                </c:pt>
                <c:pt idx="192">
                  <c:v>11.784016875144314</c:v>
                </c:pt>
                <c:pt idx="193">
                  <c:v>11.541363479821644</c:v>
                </c:pt>
                <c:pt idx="194">
                  <c:v>11.300594315668601</c:v>
                </c:pt>
                <c:pt idx="195">
                  <c:v>11.061679282696</c:v>
                </c:pt>
                <c:pt idx="196">
                  <c:v>10.824588531596351</c:v>
                </c:pt>
                <c:pt idx="197">
                  <c:v>10.589292572058962</c:v>
                </c:pt>
                <c:pt idx="198">
                  <c:v>10.355762376958227</c:v>
                </c:pt>
                <c:pt idx="199">
                  <c:v>10.123969482188093</c:v>
                </c:pt>
                <c:pt idx="200">
                  <c:v>9.8938860819613126</c:v>
                </c:pt>
                <c:pt idx="201">
                  <c:v>9.6654851194333684</c:v>
                </c:pt>
                <c:pt idx="202">
                  <c:v>9.4387403725506225</c:v>
                </c:pt>
                <c:pt idx="203">
                  <c:v>9.2136265350574114</c:v>
                </c:pt>
                <c:pt idx="204">
                  <c:v>8.9901192926313467</c:v>
                </c:pt>
                <c:pt idx="205">
                  <c:v>8.7681953941401432</c:v>
                </c:pt>
                <c:pt idx="206">
                  <c:v>8.5478327180441607</c:v>
                </c:pt>
                <c:pt idx="207">
                  <c:v>8.3290103339844439</c:v>
                </c:pt>
                <c:pt idx="208">
                  <c:v>8.111708559617135</c:v>
                </c:pt>
                <c:pt idx="209">
                  <c:v>7.8959090127660261</c:v>
                </c:pt>
                <c:pt idx="210">
                  <c:v>7.6815946589782866</c:v>
                </c:pt>
                <c:pt idx="211">
                  <c:v>7.468749854572537</c:v>
                </c:pt>
                <c:pt idx="212">
                  <c:v>7.2573603852731097</c:v>
                </c:pt>
                <c:pt idx="213">
                  <c:v>7.0474135005260683</c:v>
                </c:pt>
                <c:pt idx="214">
                  <c:v>6.8388979435886652</c:v>
                </c:pt>
                <c:pt idx="215">
                  <c:v>6.6318039774814599</c:v>
                </c:pt>
                <c:pt idx="216">
                  <c:v>6.4261234068846926</c:v>
                </c:pt>
                <c:pt idx="217">
                  <c:v>6.2218495960512339</c:v>
                </c:pt>
                <c:pt idx="218">
                  <c:v>6.0189774828008478</c:v>
                </c:pt>
                <c:pt idx="219">
                  <c:v>5.8175035886457209</c:v>
                </c:pt>
                <c:pt idx="220">
                  <c:v>5.61742602508573</c:v>
                </c:pt>
                <c:pt idx="221">
                  <c:v>5.4187444961014872</c:v>
                </c:pt>
                <c:pt idx="222">
                  <c:v>5.2214602968525217</c:v>
                </c:pt>
                <c:pt idx="223">
                  <c:v>5.0255763085808658</c:v>
                </c:pt>
                <c:pt idx="224">
                  <c:v>4.8310969897003471</c:v>
                </c:pt>
                <c:pt idx="225">
                  <c:v>4.6380283630424755</c:v>
                </c:pt>
                <c:pt idx="226">
                  <c:v>4.4463779992123067</c:v>
                </c:pt>
                <c:pt idx="227">
                  <c:v>4.2561549959984539</c:v>
                </c:pt>
                <c:pt idx="228">
                  <c:v>4.067369953769032</c:v>
                </c:pt>
                <c:pt idx="229">
                  <c:v>3.8800349467735842</c:v>
                </c:pt>
                <c:pt idx="230">
                  <c:v>3.6941634902669329</c:v>
                </c:pt>
                <c:pt idx="231">
                  <c:v>3.5097705033605258</c:v>
                </c:pt>
                <c:pt idx="232">
                  <c:v>3.3268722675042497</c:v>
                </c:pt>
                <c:pt idx="233">
                  <c:v>3.1454863805037672</c:v>
                </c:pt>
                <c:pt idx="234">
                  <c:v>2.9656317059718873</c:v>
                </c:pt>
                <c:pt idx="235">
                  <c:v>2.7873283181269626</c:v>
                </c:pt>
                <c:pt idx="236">
                  <c:v>2.6105974418480971</c:v>
                </c:pt>
                <c:pt idx="237">
                  <c:v>2.4354613879176541</c:v>
                </c:pt>
                <c:pt idx="238">
                  <c:v>2.2619434833889622</c:v>
                </c:pt>
                <c:pt idx="239">
                  <c:v>2.0900679970384011</c:v>
                </c:pt>
                <c:pt idx="240">
                  <c:v>1.9198600598823126</c:v>
                </c:pt>
                <c:pt idx="241">
                  <c:v>1.7513455807651155</c:v>
                </c:pt>
                <c:pt idx="242">
                  <c:v>1.5845511570531232</c:v>
                </c:pt>
                <c:pt idx="243">
                  <c:v>1.4195039805040901</c:v>
                </c:pt>
                <c:pt idx="244">
                  <c:v>1.2562317384149502</c:v>
                </c:pt>
                <c:pt idx="245">
                  <c:v>1.0947625101958449</c:v>
                </c:pt>
                <c:pt idx="246">
                  <c:v>0.93512465955545143</c:v>
                </c:pt>
                <c:pt idx="247">
                  <c:v>0.77734672253277259</c:v>
                </c:pt>
                <c:pt idx="248">
                  <c:v>0.62145729165539743</c:v>
                </c:pt>
                <c:pt idx="249">
                  <c:v>0.4674848965548446</c:v>
                </c:pt>
                <c:pt idx="250">
                  <c:v>0.31545788142037778</c:v>
                </c:pt>
                <c:pt idx="251">
                  <c:v>0.1654042797213276</c:v>
                </c:pt>
                <c:pt idx="252">
                  <c:v>1.7351686681225269E-2</c:v>
                </c:pt>
                <c:pt idx="253">
                  <c:v>-0.12867286996650118</c:v>
                </c:pt>
                <c:pt idx="254">
                  <c:v>-0.27264306036410429</c:v>
                </c:pt>
                <c:pt idx="255">
                  <c:v>-0.41453338343328239</c:v>
                </c:pt>
                <c:pt idx="256">
                  <c:v>-0.55431929763711596</c:v>
                </c:pt>
                <c:pt idx="257">
                  <c:v>-0.69197735090284063</c:v>
                </c:pt>
                <c:pt idx="258">
                  <c:v>-0.82748530897951977</c:v>
                </c:pt>
                <c:pt idx="259">
                  <c:v>-0.96082228148261772</c:v>
                </c:pt>
                <c:pt idx="260">
                  <c:v>-1.0919688448592986</c:v>
                </c:pt>
                <c:pt idx="261">
                  <c:v>-1.2209071615051086</c:v>
                </c:pt>
                <c:pt idx="262">
                  <c:v>-1.3476210942596349</c:v>
                </c:pt>
                <c:pt idx="263">
                  <c:v>-1.4720963155212634</c:v>
                </c:pt>
                <c:pt idx="264">
                  <c:v>-1.5943204102414479</c:v>
                </c:pt>
                <c:pt idx="265">
                  <c:v>-1.7142829720841606</c:v>
                </c:pt>
                <c:pt idx="266">
                  <c:v>-1.8319756920799557</c:v>
                </c:pt>
                <c:pt idx="267">
                  <c:v>-1.9473924391459185</c:v>
                </c:pt>
                <c:pt idx="268">
                  <c:v>-2.0605293319038402</c:v>
                </c:pt>
                <c:pt idx="269">
                  <c:v>-2.1713848012894519</c:v>
                </c:pt>
                <c:pt idx="270">
                  <c:v>-2.2799596435196743</c:v>
                </c:pt>
                <c:pt idx="271">
                  <c:v>-2.3862570630604854</c:v>
                </c:pt>
                <c:pt idx="272">
                  <c:v>-2.4902827053228833</c:v>
                </c:pt>
                <c:pt idx="273">
                  <c:v>-2.5920446788998324</c:v>
                </c:pt>
                <c:pt idx="274">
                  <c:v>-2.6915535672475412</c:v>
                </c:pt>
                <c:pt idx="275">
                  <c:v>-2.7888224298042328</c:v>
                </c:pt>
                <c:pt idx="276">
                  <c:v>-2.8838667926304336</c:v>
                </c:pt>
                <c:pt idx="277">
                  <c:v>-2.9767046287447947</c:v>
                </c:pt>
                <c:pt idx="278">
                  <c:v>-3.0673563284122389</c:v>
                </c:pt>
                <c:pt idx="279">
                  <c:v>-3.1558446597262746</c:v>
                </c:pt>
                <c:pt idx="280">
                  <c:v>-3.2421947199001968</c:v>
                </c:pt>
                <c:pt idx="281">
                  <c:v>-3.3264338777524443</c:v>
                </c:pt>
                <c:pt idx="282">
                  <c:v>-3.4085917079328008</c:v>
                </c:pt>
                <c:pt idx="283">
                  <c:v>-3.4886999174880255</c:v>
                </c:pt>
                <c:pt idx="284">
                  <c:v>-3.5667922654104034</c:v>
                </c:pt>
                <c:pt idx="285">
                  <c:v>-3.6429044758476903</c:v>
                </c:pt>
                <c:pt idx="286">
                  <c:v>-3.717074145675026</c:v>
                </c:pt>
                <c:pt idx="287">
                  <c:v>-3.7893406471469717</c:v>
                </c:pt>
                <c:pt idx="288">
                  <c:v>-3.8597450263530355</c:v>
                </c:pt>
                <c:pt idx="289">
                  <c:v>-3.928329898192422</c:v>
                </c:pt>
                <c:pt idx="290">
                  <c:v>-3.99513933857699</c:v>
                </c:pt>
                <c:pt idx="291">
                  <c:v>-4.0602187745434106</c:v>
                </c:pt>
                <c:pt idx="292">
                  <c:v>-4.1236148729327518</c:v>
                </c:pt>
                <c:pt idx="293">
                  <c:v>-4.185375428256239</c:v>
                </c:pt>
                <c:pt idx="294">
                  <c:v>-4.2455492503264276</c:v>
                </c:pt>
                <c:pt idx="295">
                  <c:v>-4.3041860521874806</c:v>
                </c:pt>
                <c:pt idx="296">
                  <c:v>-4.361336338825172</c:v>
                </c:pt>
                <c:pt idx="297">
                  <c:v>-4.4170512970883165</c:v>
                </c:pt>
                <c:pt idx="298">
                  <c:v>-4.4713826871949918</c:v>
                </c:pt>
                <c:pt idx="299">
                  <c:v>-4.5243827361412414</c:v>
                </c:pt>
                <c:pt idx="300">
                  <c:v>-4.5761040332756453</c:v>
                </c:pt>
                <c:pt idx="301">
                  <c:v>-4.6265994282449494</c:v>
                </c:pt>
                <c:pt idx="302">
                  <c:v>-4.6759219314627227</c:v>
                </c:pt>
                <c:pt idx="303">
                  <c:v>-4.7241246172024116</c:v>
                </c:pt>
                <c:pt idx="304">
                  <c:v>-4.7712605293635493</c:v>
                </c:pt>
                <c:pt idx="305">
                  <c:v>-4.8173825899195748</c:v>
                </c:pt>
                <c:pt idx="306">
                  <c:v>-4.8625435100075745</c:v>
                </c:pt>
                <c:pt idx="307">
                  <c:v>-4.9067957035882594</c:v>
                </c:pt>
                <c:pt idx="308">
                  <c:v>-4.9501912035695597</c:v>
                </c:pt>
                <c:pt idx="309">
                  <c:v>-4.9927815802597504</c:v>
                </c:pt>
                <c:pt idx="310">
                  <c:v>-5.0346178619940147</c:v>
                </c:pt>
                <c:pt idx="311">
                  <c:v>-5.0757504577618935</c:v>
                </c:pt>
                <c:pt idx="312">
                  <c:v>-5.1162290816523388</c:v>
                </c:pt>
                <c:pt idx="313">
                  <c:v>-5.1561026789268185</c:v>
                </c:pt>
                <c:pt idx="314">
                  <c:v>-5.1954193535306921</c:v>
                </c:pt>
                <c:pt idx="315">
                  <c:v>-5.2342262968622748</c:v>
                </c:pt>
                <c:pt idx="316">
                  <c:v>-5.2725697176249628</c:v>
                </c:pt>
                <c:pt idx="317">
                  <c:v>-5.310494772611106</c:v>
                </c:pt>
                <c:pt idx="318">
                  <c:v>-5.3480454982831667</c:v>
                </c:pt>
                <c:pt idx="319">
                  <c:v>-5.3852647430480136</c:v>
                </c:pt>
                <c:pt idx="320">
                  <c:v>-5.4221941001516925</c:v>
                </c:pt>
                <c:pt idx="321">
                  <c:v>-5.4588738411566871</c:v>
                </c:pt>
                <c:pt idx="322">
                  <c:v>-5.4953428500073933</c:v>
                </c:pt>
                <c:pt idx="323">
                  <c:v>-5.5316385577282681</c:v>
                </c:pt>
                <c:pt idx="324">
                  <c:v>-5.5677968778523033</c:v>
                </c:pt>
                <c:pt idx="325">
                  <c:v>-5.6038521427196457</c:v>
                </c:pt>
                <c:pt idx="326">
                  <c:v>-5.6398370408426235</c:v>
                </c:pt>
                <c:pt idx="327">
                  <c:v>-5.6757825555824812</c:v>
                </c:pt>
                <c:pt idx="328">
                  <c:v>-5.7117179054337797</c:v>
                </c:pt>
                <c:pt idx="329">
                  <c:v>-5.7476704862661778</c:v>
                </c:pt>
                <c:pt idx="330">
                  <c:v>-5.7836658159203402</c:v>
                </c:pt>
                <c:pt idx="331">
                  <c:v>-5.8197274816023725</c:v>
                </c:pt>
                <c:pt idx="332">
                  <c:v>-5.8558770905622044</c:v>
                </c:pt>
                <c:pt idx="333">
                  <c:v>-5.8921342245824366</c:v>
                </c:pt>
                <c:pt idx="334">
                  <c:v>-5.9285163988329623</c:v>
                </c:pt>
                <c:pt idx="335">
                  <c:v>-5.9650390256725547</c:v>
                </c:pt>
                <c:pt idx="336">
                  <c:v>-6.0017153839995157</c:v>
                </c:pt>
                <c:pt idx="337">
                  <c:v>-6.0385565947559163</c:v>
                </c:pt>
                <c:pt idx="338">
                  <c:v>-6.0755716031949438</c:v>
                </c:pt>
                <c:pt idx="339">
                  <c:v>-6.1127671685058065</c:v>
                </c:pt>
                <c:pt idx="340">
                  <c:v>-6.1501478613698568</c:v>
                </c:pt>
                <c:pt idx="341">
                  <c:v>-6.1877160699877791</c:v>
                </c:pt>
                <c:pt idx="342">
                  <c:v>-6.2254720150742653</c:v>
                </c:pt>
                <c:pt idx="343">
                  <c:v>-6.2634137742563842</c:v>
                </c:pt>
                <c:pt idx="344">
                  <c:v>-6.3015373162510002</c:v>
                </c:pt>
                <c:pt idx="345">
                  <c:v>-6.3398365451108365</c:v>
                </c:pt>
                <c:pt idx="346">
                  <c:v>-6.3783033547480734</c:v>
                </c:pt>
                <c:pt idx="347">
                  <c:v>-6.4169276938428457</c:v>
                </c:pt>
                <c:pt idx="348">
                  <c:v>-6.4556976411415521</c:v>
                </c:pt>
                <c:pt idx="349">
                  <c:v>-6.4945994910413916</c:v>
                </c:pt>
                <c:pt idx="350">
                  <c:v>-6.5336178492401942</c:v>
                </c:pt>
                <c:pt idx="351">
                  <c:v>-6.5727357381166787</c:v>
                </c:pt>
                <c:pt idx="352">
                  <c:v>-6.6119347113880123</c:v>
                </c:pt>
                <c:pt idx="353">
                  <c:v>-6.6511949774761181</c:v>
                </c:pt>
                <c:pt idx="354">
                  <c:v>-6.6904955309048724</c:v>
                </c:pt>
                <c:pt idx="355">
                  <c:v>-6.729814290944188</c:v>
                </c:pt>
                <c:pt idx="356">
                  <c:v>-6.7691282466203706</c:v>
                </c:pt>
                <c:pt idx="357">
                  <c:v>-6.8084136071268997</c:v>
                </c:pt>
                <c:pt idx="358">
                  <c:v>-6.847645956595918</c:v>
                </c:pt>
                <c:pt idx="359">
                  <c:v>-6.8868004121289674</c:v>
                </c:pt>
                <c:pt idx="360">
                  <c:v>-6.9258517839420914</c:v>
                </c:pt>
                <c:pt idx="361">
                  <c:v>-6.9647747364498791</c:v>
                </c:pt>
                <c:pt idx="362">
                  <c:v>-7.0035439491018616</c:v>
                </c:pt>
                <c:pt idx="363">
                  <c:v>-7.0421342757881824</c:v>
                </c:pt>
                <c:pt idx="364">
                  <c:v>-7.0805209016531778</c:v>
                </c:pt>
                <c:pt idx="365">
                  <c:v>-7.1186794961954858</c:v>
                </c:pt>
                <c:pt idx="366">
                  <c:v>-7.1565863615846776</c:v>
                </c:pt>
                <c:pt idx="367">
                  <c:v>-7.1942185751955137</c:v>
                </c:pt>
                <c:pt idx="368">
                  <c:v>-7.2315541254419626</c:v>
                </c:pt>
                <c:pt idx="369">
                  <c:v>-7.2685720400880873</c:v>
                </c:pt>
                <c:pt idx="370">
                  <c:v>-7.3052525063148401</c:v>
                </c:pt>
                <c:pt idx="371">
                  <c:v>-7.3415769819366217</c:v>
                </c:pt>
                <c:pt idx="372">
                  <c:v>-7.3775282972758198</c:v>
                </c:pt>
                <c:pt idx="373">
                  <c:v>-7.4130907473269056</c:v>
                </c:pt>
                <c:pt idx="374">
                  <c:v>-7.4482501739627471</c:v>
                </c:pt>
                <c:pt idx="375">
                  <c:v>-7.4829940380593438</c:v>
                </c:pt>
                <c:pt idx="376">
                  <c:v>-7.51731148153294</c:v>
                </c:pt>
                <c:pt idx="377">
                  <c:v>-7.5511933793984918</c:v>
                </c:pt>
                <c:pt idx="378">
                  <c:v>-7.5846323820694872</c:v>
                </c:pt>
                <c:pt idx="379">
                  <c:v>-7.6176229482164768</c:v>
                </c:pt>
                <c:pt idx="380">
                  <c:v>-7.6501613685978072</c:v>
                </c:pt>
                <c:pt idx="381">
                  <c:v>-7.6822457813567446</c:v>
                </c:pt>
                <c:pt idx="382">
                  <c:v>-7.7138761793517556</c:v>
                </c:pt>
                <c:pt idx="383">
                  <c:v>-7.7450544101493719</c:v>
                </c:pt>
                <c:pt idx="384">
                  <c:v>-7.7757841693588539</c:v>
                </c:pt>
                <c:pt idx="385">
                  <c:v>-7.8060709880265868</c:v>
                </c:pt>
                <c:pt idx="386">
                  <c:v>-7.83592221483985</c:v>
                </c:pt>
                <c:pt idx="387">
                  <c:v>-7.8653469939041525</c:v>
                </c:pt>
                <c:pt idx="388">
                  <c:v>-7.8943562388700173</c:v>
                </c:pt>
                <c:pt idx="389">
                  <c:v>-7.9229626041840042</c:v>
                </c:pt>
                <c:pt idx="390">
                  <c:v>-7.9511804542297106</c:v>
                </c:pt>
                <c:pt idx="391">
                  <c:v>-7.9790258311086841</c:v>
                </c:pt>
                <c:pt idx="392">
                  <c:v>-8.00651642178941</c:v>
                </c:pt>
                <c:pt idx="393">
                  <c:v>-8.033671525324964</c:v>
                </c:pt>
                <c:pt idx="394">
                  <c:v>-8.0605120208049481</c:v>
                </c:pt>
                <c:pt idx="395">
                  <c:v>-8.0870603366758758</c:v>
                </c:pt>
                <c:pt idx="396">
                  <c:v>-8.1133404220215404</c:v>
                </c:pt>
                <c:pt idx="397">
                  <c:v>-8.1393777203551032</c:v>
                </c:pt>
                <c:pt idx="398">
                  <c:v>-8.1651991464347411</c:v>
                </c:pt>
                <c:pt idx="399">
                  <c:v>-8.1908330665686115</c:v>
                </c:pt>
                <c:pt idx="400">
                  <c:v>-8.2163092828358728</c:v>
                </c:pt>
                <c:pt idx="401">
                  <c:v>-8.2416590216057131</c:v>
                </c:pt>
                <c:pt idx="402">
                  <c:v>-8.266914926695808</c:v>
                </c:pt>
                <c:pt idx="403">
                  <c:v>-8.2921110574737238</c:v>
                </c:pt>
                <c:pt idx="404">
                  <c:v>-8.3172828921588753</c:v>
                </c:pt>
                <c:pt idx="405">
                  <c:v>-8.3424673365552344</c:v>
                </c:pt>
                <c:pt idx="406">
                  <c:v>-8.3677027383975275</c:v>
                </c:pt>
                <c:pt idx="407">
                  <c:v>-8.3930289074665527</c:v>
                </c:pt>
                <c:pt idx="408">
                  <c:v>-8.4184871415893028</c:v>
                </c:pt>
                <c:pt idx="409">
                  <c:v>-8.4441202586104129</c:v>
                </c:pt>
                <c:pt idx="410">
                  <c:v>-8.4699726343823691</c:v>
                </c:pt>
                <c:pt idx="411">
                  <c:v>-8.4960902467933579</c:v>
                </c:pt>
                <c:pt idx="412">
                  <c:v>-8.5225207258146263</c:v>
                </c:pt>
                <c:pt idx="413">
                  <c:v>-8.5493134095137666</c:v>
                </c:pt>
                <c:pt idx="414">
                  <c:v>-8.5765194059422658</c:v>
                </c:pt>
                <c:pt idx="415">
                  <c:v>-8.6041916607695992</c:v>
                </c:pt>
                <c:pt idx="416">
                  <c:v>-8.6323850304857341</c:v>
                </c:pt>
                <c:pt idx="417">
                  <c:v>-8.6611563609537807</c:v>
                </c:pt>
                <c:pt idx="418">
                  <c:v>-8.690564571039328</c:v>
                </c:pt>
                <c:pt idx="419">
                  <c:v>-8.7206707409823725</c:v>
                </c:pt>
                <c:pt idx="420">
                  <c:v>-8.7515382051215767</c:v>
                </c:pt>
                <c:pt idx="421">
                  <c:v>-8.783232648497254</c:v>
                </c:pt>
                <c:pt idx="422">
                  <c:v>-8.8158222067943282</c:v>
                </c:pt>
                <c:pt idx="423">
                  <c:v>-8.8493775689812963</c:v>
                </c:pt>
                <c:pt idx="424">
                  <c:v>-8.8839720819197581</c:v>
                </c:pt>
                <c:pt idx="425">
                  <c:v>-8.9196818560965969</c:v>
                </c:pt>
                <c:pt idx="426">
                  <c:v>-8.9565858715202289</c:v>
                </c:pt>
                <c:pt idx="427">
                  <c:v>-8.9947660826907168</c:v>
                </c:pt>
                <c:pt idx="428">
                  <c:v>-9.0343075214091435</c:v>
                </c:pt>
                <c:pt idx="429">
                  <c:v>-9.0752983960440972</c:v>
                </c:pt>
                <c:pt idx="430">
                  <c:v>-9.1178301857106607</c:v>
                </c:pt>
                <c:pt idx="431">
                  <c:v>-9.1619977276434774</c:v>
                </c:pt>
                <c:pt idx="432">
                  <c:v>-9.2078992958725756</c:v>
                </c:pt>
                <c:pt idx="433">
                  <c:v>-9.2556366691223406</c:v>
                </c:pt>
                <c:pt idx="434">
                  <c:v>-9.3053151856743561</c:v>
                </c:pt>
                <c:pt idx="435">
                  <c:v>-9.3570437827433999</c:v>
                </c:pt>
                <c:pt idx="436">
                  <c:v>-9.410935017748228</c:v>
                </c:pt>
                <c:pt idx="437">
                  <c:v>-9.4671050686809686</c:v>
                </c:pt>
                <c:pt idx="438">
                  <c:v>-9.525673710639964</c:v>
                </c:pt>
                <c:pt idx="439">
                  <c:v>-9.5867642654614258</c:v>
                </c:pt>
                <c:pt idx="440">
                  <c:v>-9.6505035212985781</c:v>
                </c:pt>
                <c:pt idx="441">
                  <c:v>-9.7170216189474843</c:v>
                </c:pt>
                <c:pt idx="442">
                  <c:v>-9.7864519017274549</c:v>
                </c:pt>
                <c:pt idx="443">
                  <c:v>-9.8589307257886496</c:v>
                </c:pt>
                <c:pt idx="444">
                  <c:v>-9.9345972278654422</c:v>
                </c:pt>
                <c:pt idx="445">
                  <c:v>-10.013593047719851</c:v>
                </c:pt>
                <c:pt idx="446">
                  <c:v>-10.096062002839385</c:v>
                </c:pt>
                <c:pt idx="447">
                  <c:v>-10.182149713381822</c:v>
                </c:pt>
                <c:pt idx="448">
                  <c:v>-10.272003175890346</c:v>
                </c:pt>
                <c:pt idx="449">
                  <c:v>-10.365770284956859</c:v>
                </c:pt>
                <c:pt idx="450">
                  <c:v>-10.463599302772586</c:v>
                </c:pt>
                <c:pt idx="451">
                  <c:v>-10.565638277389965</c:v>
                </c:pt>
                <c:pt idx="452">
                  <c:v>-10.672034411499073</c:v>
                </c:pt>
                <c:pt idx="453">
                  <c:v>-10.782933384606377</c:v>
                </c:pt>
                <c:pt idx="454">
                  <c:v>-10.898478632651694</c:v>
                </c:pt>
                <c:pt idx="455">
                  <c:v>-11.018810590304614</c:v>
                </c:pt>
                <c:pt idx="456">
                  <c:v>-11.144065902402327</c:v>
                </c:pt>
                <c:pt idx="457">
                  <c:v>-11.274376612197745</c:v>
                </c:pt>
                <c:pt idx="458">
                  <c:v>-11.409869335232795</c:v>
                </c:pt>
                <c:pt idx="459">
                  <c:v>-11.550664428702191</c:v>
                </c:pt>
                <c:pt idx="460">
                  <c:v>-11.696875167071486</c:v>
                </c:pt>
                <c:pt idx="461">
                  <c:v>-11.848606935422302</c:v>
                </c:pt>
                <c:pt idx="462">
                  <c:v>-12.005956452475621</c:v>
                </c:pt>
                <c:pt idx="463">
                  <c:v>-12.169011035446498</c:v>
                </c:pt>
                <c:pt idx="464">
                  <c:v>-12.337847918788253</c:v>
                </c:pt>
                <c:pt idx="465">
                  <c:v>-12.512533638468968</c:v>
                </c:pt>
                <c:pt idx="466">
                  <c:v>-12.693123492683938</c:v>
                </c:pt>
                <c:pt idx="467">
                  <c:v>-12.879661088838326</c:v>
                </c:pt>
                <c:pt idx="468">
                  <c:v>-13.072177985277019</c:v>
                </c:pt>
                <c:pt idx="469">
                  <c:v>-13.270693434602288</c:v>
                </c:pt>
                <c:pt idx="470">
                  <c:v>-13.475214233567822</c:v>
                </c:pt>
                <c:pt idx="471">
                  <c:v>-13.68573468251984</c:v>
                </c:pt>
                <c:pt idx="472">
                  <c:v>-13.902236655240559</c:v>
                </c:pt>
                <c:pt idx="473">
                  <c:v>-14.124689777901981</c:v>
                </c:pt>
                <c:pt idx="474">
                  <c:v>-14.353051713739193</c:v>
                </c:pt>
                <c:pt idx="475">
                  <c:v>-14.587268548060761</c:v>
                </c:pt>
                <c:pt idx="476">
                  <c:v>-14.827275266402509</c:v>
                </c:pt>
                <c:pt idx="477">
                  <c:v>-15.072996317050464</c:v>
                </c:pt>
                <c:pt idx="478">
                  <c:v>-15.324346247855168</c:v>
                </c:pt>
                <c:pt idx="479">
                  <c:v>-15.581230406257989</c:v>
                </c:pt>
                <c:pt idx="480">
                  <c:v>-15.84354569077866</c:v>
                </c:pt>
                <c:pt idx="481">
                  <c:v>-16.111181341860817</c:v>
                </c:pt>
                <c:pt idx="482">
                  <c:v>-16.384019759943843</c:v>
                </c:pt>
                <c:pt idx="483">
                  <c:v>-16.661937338887384</c:v>
                </c:pt>
                <c:pt idx="484">
                  <c:v>-16.944805303405637</c:v>
                </c:pt>
                <c:pt idx="485">
                  <c:v>-17.232490539916711</c:v>
                </c:pt>
                <c:pt idx="486">
                  <c:v>-17.524856411146015</c:v>
                </c:pt>
                <c:pt idx="487">
                  <c:v>-17.821763545898268</c:v>
                </c:pt>
                <c:pt idx="488">
                  <c:v>-18.123070596569207</c:v>
                </c:pt>
                <c:pt idx="489">
                  <c:v>-18.428634958179984</c:v>
                </c:pt>
                <c:pt idx="490">
                  <c:v>-18.738313443943703</c:v>
                </c:pt>
                <c:pt idx="491">
                  <c:v>-19.051962913555084</c:v>
                </c:pt>
                <c:pt idx="492">
                  <c:v>-19.369440851542716</c:v>
                </c:pt>
                <c:pt idx="493">
                  <c:v>-19.690605894076512</c:v>
                </c:pt>
                <c:pt idx="494">
                  <c:v>-20.015318303585907</c:v>
                </c:pt>
                <c:pt idx="495">
                  <c:v>-20.343440391401657</c:v>
                </c:pt>
                <c:pt idx="496">
                  <c:v>-20.674836889370805</c:v>
                </c:pt>
                <c:pt idx="497">
                  <c:v>-21.009375272020737</c:v>
                </c:pt>
                <c:pt idx="498">
                  <c:v>-21.34692603135662</c:v>
                </c:pt>
                <c:pt idx="499">
                  <c:v>-21.687362906775899</c:v>
                </c:pt>
                <c:pt idx="500">
                  <c:v>-22.030563072883865</c:v>
                </c:pt>
                <c:pt idx="501">
                  <c:v>-22.376407288198269</c:v>
                </c:pt>
                <c:pt idx="502">
                  <c:v>-22.724780007855191</c:v>
                </c:pt>
                <c:pt idx="503">
                  <c:v>-23.075569463479862</c:v>
                </c:pt>
                <c:pt idx="504">
                  <c:v>-23.428667713374605</c:v>
                </c:pt>
                <c:pt idx="505">
                  <c:v>-23.783970666119949</c:v>
                </c:pt>
                <c:pt idx="506">
                  <c:v>-24.141378080576992</c:v>
                </c:pt>
                <c:pt idx="507">
                  <c:v>-24.500793545152376</c:v>
                </c:pt>
                <c:pt idx="508">
                  <c:v>-24.862124439026239</c:v>
                </c:pt>
                <c:pt idx="509">
                  <c:v>-25.225281877869566</c:v>
                </c:pt>
                <c:pt idx="510">
                  <c:v>-25.590180646397119</c:v>
                </c:pt>
                <c:pt idx="511">
                  <c:v>-25.956739119907329</c:v>
                </c:pt>
                <c:pt idx="512">
                  <c:v>-26.324879176776751</c:v>
                </c:pt>
                <c:pt idx="513">
                  <c:v>-26.694526103685408</c:v>
                </c:pt>
                <c:pt idx="514">
                  <c:v>-27.065608495169272</c:v>
                </c:pt>
                <c:pt idx="515">
                  <c:v>-27.438058148923922</c:v>
                </c:pt>
                <c:pt idx="516">
                  <c:v>-27.811809958117376</c:v>
                </c:pt>
                <c:pt idx="517">
                  <c:v>-28.186801801818454</c:v>
                </c:pt>
                <c:pt idx="518">
                  <c:v>-28.562974434500937</c:v>
                </c:pt>
                <c:pt idx="519">
                  <c:v>-28.940271375457112</c:v>
                </c:pt>
                <c:pt idx="520">
                  <c:v>-29.318638798829689</c:v>
                </c:pt>
                <c:pt idx="521">
                  <c:v>-29.698025424864728</c:v>
                </c:pt>
                <c:pt idx="522">
                  <c:v>-30.078382412889731</c:v>
                </c:pt>
                <c:pt idx="523">
                  <c:v>-30.459663256431512</c:v>
                </c:pt>
                <c:pt idx="524">
                  <c:v>-30.841823680814539</c:v>
                </c:pt>
                <c:pt idx="525">
                  <c:v>-31.224821543502781</c:v>
                </c:pt>
                <c:pt idx="526">
                  <c:v>-31.608616737399196</c:v>
                </c:pt>
                <c:pt idx="527">
                  <c:v>-31.993171097252269</c:v>
                </c:pt>
                <c:pt idx="528">
                  <c:v>-32.378448309279577</c:v>
                </c:pt>
                <c:pt idx="529">
                  <c:v>-32.76441382407954</c:v>
                </c:pt>
                <c:pt idx="530">
                  <c:v>-33.151034772861173</c:v>
                </c:pt>
                <c:pt idx="531">
                  <c:v>-33.538279887002254</c:v>
                </c:pt>
                <c:pt idx="532">
                  <c:v>-33.926119420913892</c:v>
                </c:pt>
                <c:pt idx="533">
                  <c:v>-34.314525078176636</c:v>
                </c:pt>
                <c:pt idx="534">
                  <c:v>-34.703469940889036</c:v>
                </c:pt>
                <c:pt idx="535">
                  <c:v>-35.092928402162435</c:v>
                </c:pt>
                <c:pt idx="536">
                  <c:v>-35.482876101680894</c:v>
                </c:pt>
                <c:pt idx="537">
                  <c:v>-35.87328986424091</c:v>
                </c:pt>
                <c:pt idx="538">
                  <c:v>-36.264147641173388</c:v>
                </c:pt>
                <c:pt idx="539">
                  <c:v>-36.655428454552911</c:v>
                </c:pt>
                <c:pt idx="540">
                  <c:v>-37.047112344089513</c:v>
                </c:pt>
                <c:pt idx="541">
                  <c:v>-37.439180316601785</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13.438780440925168</c:v>
                </c:pt>
              </c:numCache>
            </c:numRef>
          </c:xVal>
          <c:yVal>
            <c:numRef>
              <c:f>Loop_Modeling!$BL$11</c:f>
              <c:numCache>
                <c:formatCode>General</c:formatCode>
                <c:ptCount val="1"/>
                <c:pt idx="0">
                  <c:v>74.591690593217464</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47157.020175376398</c:v>
                </c:pt>
              </c:numCache>
            </c:numRef>
          </c:xVal>
          <c:yVal>
            <c:numRef>
              <c:f>Loop_Modeling!$BL$9</c:f>
              <c:numCache>
                <c:formatCode>General</c:formatCode>
                <c:ptCount val="1"/>
                <c:pt idx="0">
                  <c:v>-7.1699646662316745</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5305.1647697298449</c:v>
                </c:pt>
              </c:numCache>
            </c:numRef>
          </c:xVal>
          <c:yVal>
            <c:numRef>
              <c:f>Loop_Modeling!$BL$10</c:f>
              <c:numCache>
                <c:formatCode>General</c:formatCode>
                <c:ptCount val="1"/>
                <c:pt idx="0">
                  <c:v>-2.435419937098859</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18.442955524585837</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-6.5856561818614807</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54.006574170641471</c:v>
                </c:pt>
                <c:pt idx="1">
                  <c:v>53.398926217753846</c:v>
                </c:pt>
                <c:pt idx="2">
                  <c:v>52.788379874857</c:v>
                </c:pt>
                <c:pt idx="3">
                  <c:v>52.175254296163644</c:v>
                </c:pt>
                <c:pt idx="4">
                  <c:v>51.559877225135558</c:v>
                </c:pt>
                <c:pt idx="5">
                  <c:v>50.942584316291914</c:v>
                </c:pt>
                <c:pt idx="6">
                  <c:v>50.323718412041721</c:v>
                </c:pt>
                <c:pt idx="7">
                  <c:v>49.70362877828105</c:v>
                </c:pt>
                <c:pt idx="8">
                  <c:v>49.082670302966548</c:v>
                </c:pt>
                <c:pt idx="9">
                  <c:v>48.461202662291306</c:v>
                </c:pt>
                <c:pt idx="10">
                  <c:v>47.839589459464108</c:v>
                </c:pt>
                <c:pt idx="11">
                  <c:v>47.218197341418318</c:v>
                </c:pt>
                <c:pt idx="12">
                  <c:v>46.597395099035651</c:v>
                </c:pt>
                <c:pt idx="13">
                  <c:v>45.977552756669944</c:v>
                </c:pt>
                <c:pt idx="14">
                  <c:v>45.359040656888467</c:v>
                </c:pt>
                <c:pt idx="15">
                  <c:v>44.742228546397946</c:v>
                </c:pt>
                <c:pt idx="16">
                  <c:v>44.127484669129039</c:v>
                </c:pt>
                <c:pt idx="17">
                  <c:v>43.515174872349625</c:v>
                </c:pt>
                <c:pt idx="18">
                  <c:v>42.905661731537009</c:v>
                </c:pt>
                <c:pt idx="19">
                  <c:v>42.299303699520166</c:v>
                </c:pt>
                <c:pt idx="20">
                  <c:v>41.69645428510502</c:v>
                </c:pt>
                <c:pt idx="21">
                  <c:v>41.09746126608173</c:v>
                </c:pt>
                <c:pt idx="22">
                  <c:v>40.50266594109312</c:v>
                </c:pt>
                <c:pt idx="23">
                  <c:v>39.9124024244338</c:v>
                </c:pt>
                <c:pt idx="24">
                  <c:v>39.326996987356743</c:v>
                </c:pt>
                <c:pt idx="25">
                  <c:v>38.746767448983562</c:v>
                </c:pt>
                <c:pt idx="26">
                  <c:v>38.172022619377039</c:v>
                </c:pt>
                <c:pt idx="27">
                  <c:v>37.603061796818778</c:v>
                </c:pt>
                <c:pt idx="28">
                  <c:v>37.040174320793611</c:v>
                </c:pt>
                <c:pt idx="29">
                  <c:v>36.48363918165105</c:v>
                </c:pt>
                <c:pt idx="30">
                  <c:v>35.933724687404883</c:v>
                </c:pt>
                <c:pt idx="31">
                  <c:v>35.390688187627411</c:v>
                </c:pt>
                <c:pt idx="32">
                  <c:v>34.854775853924245</c:v>
                </c:pt>
                <c:pt idx="33">
                  <c:v>34.326222516036204</c:v>
                </c:pt>
                <c:pt idx="34">
                  <c:v>33.805251552202186</c:v>
                </c:pt>
                <c:pt idx="35">
                  <c:v>33.292074832049096</c:v>
                </c:pt>
                <c:pt idx="36">
                  <c:v>32.7868927099518</c:v>
                </c:pt>
                <c:pt idx="37">
                  <c:v>32.289894066511678</c:v>
                </c:pt>
                <c:pt idx="38">
                  <c:v>31.801256395559871</c:v>
                </c:pt>
                <c:pt idx="39">
                  <c:v>31.321145933906159</c:v>
                </c:pt>
                <c:pt idx="40">
                  <c:v>30.849717830871892</c:v>
                </c:pt>
                <c:pt idx="41">
                  <c:v>30.387116354554543</c:v>
                </c:pt>
                <c:pt idx="42">
                  <c:v>29.933475131680488</c:v>
                </c:pt>
                <c:pt idx="43">
                  <c:v>29.488917417865235</c:v>
                </c:pt>
                <c:pt idx="44">
                  <c:v>29.053556395102405</c:v>
                </c:pt>
                <c:pt idx="45">
                  <c:v>28.627495493317394</c:v>
                </c:pt>
                <c:pt idx="46">
                  <c:v>28.210828732888753</c:v>
                </c:pt>
                <c:pt idx="47">
                  <c:v>27.803641085105408</c:v>
                </c:pt>
                <c:pt idx="48">
                  <c:v>27.406008847645793</c:v>
                </c:pt>
                <c:pt idx="49">
                  <c:v>27.01800003226365</c:v>
                </c:pt>
                <c:pt idx="50">
                  <c:v>26.639674762016412</c:v>
                </c:pt>
                <c:pt idx="51">
                  <c:v>26.271085675506956</c:v>
                </c:pt>
                <c:pt idx="52">
                  <c:v>25.912278335768626</c:v>
                </c:pt>
                <c:pt idx="53">
                  <c:v>25.563291641582524</c:v>
                </c:pt>
                <c:pt idx="54">
                  <c:v>25.224158239179296</c:v>
                </c:pt>
                <c:pt idx="55">
                  <c:v>24.894904932445893</c:v>
                </c:pt>
                <c:pt idx="56">
                  <c:v>24.575553089921225</c:v>
                </c:pt>
                <c:pt idx="57">
                  <c:v>24.266119047028141</c:v>
                </c:pt>
                <c:pt idx="58">
                  <c:v>23.966614502144107</c:v>
                </c:pt>
                <c:pt idx="59">
                  <c:v>23.677046905276232</c:v>
                </c:pt>
                <c:pt idx="60">
                  <c:v>23.397419838239994</c:v>
                </c:pt>
                <c:pt idx="61">
                  <c:v>23.12773338539477</c:v>
                </c:pt>
                <c:pt idx="62">
                  <c:v>22.86798449410988</c:v>
                </c:pt>
                <c:pt idx="63">
                  <c:v>22.618167324268683</c:v>
                </c:pt>
                <c:pt idx="64">
                  <c:v>22.378273586226484</c:v>
                </c:pt>
                <c:pt idx="65">
                  <c:v>22.148292866748239</c:v>
                </c:pt>
                <c:pt idx="66">
                  <c:v>21.928212942548669</c:v>
                </c:pt>
                <c:pt idx="67">
                  <c:v>21.718020081146253</c:v>
                </c:pt>
                <c:pt idx="68">
                  <c:v>21.517699328823564</c:v>
                </c:pt>
                <c:pt idx="69">
                  <c:v>21.327234785554619</c:v>
                </c:pt>
                <c:pt idx="70">
                  <c:v>21.146609866830719</c:v>
                </c:pt>
                <c:pt idx="71">
                  <c:v>20.975807552360369</c:v>
                </c:pt>
                <c:pt idx="72">
                  <c:v>20.814810621679868</c:v>
                </c:pt>
                <c:pt idx="73">
                  <c:v>20.663601876741176</c:v>
                </c:pt>
                <c:pt idx="74">
                  <c:v>20.522164351583807</c:v>
                </c:pt>
                <c:pt idx="75">
                  <c:v>20.390481509223505</c:v>
                </c:pt>
                <c:pt idx="76">
                  <c:v>20.268537425912275</c:v>
                </c:pt>
                <c:pt idx="77">
                  <c:v>20.156316962942434</c:v>
                </c:pt>
                <c:pt idx="78">
                  <c:v>20.053805926175396</c:v>
                </c:pt>
                <c:pt idx="79">
                  <c:v>19.960991213487656</c:v>
                </c:pt>
                <c:pt idx="80">
                  <c:v>19.877860950324699</c:v>
                </c:pt>
                <c:pt idx="81">
                  <c:v>19.804404613556542</c:v>
                </c:pt>
                <c:pt idx="82">
                  <c:v>19.740613143819292</c:v>
                </c:pt>
                <c:pt idx="83">
                  <c:v>19.686479046527175</c:v>
                </c:pt>
                <c:pt idx="84">
                  <c:v>19.641996481717385</c:v>
                </c:pt>
                <c:pt idx="85">
                  <c:v>19.607161342892855</c:v>
                </c:pt>
                <c:pt idx="86">
                  <c:v>19.581971324998733</c:v>
                </c:pt>
                <c:pt idx="87">
                  <c:v>19.566425981659727</c:v>
                </c:pt>
                <c:pt idx="88">
                  <c:v>19.560526771788819</c:v>
                </c:pt>
                <c:pt idx="89">
                  <c:v>19.564277095650485</c:v>
                </c:pt>
                <c:pt idx="90">
                  <c:v>19.577682320450585</c:v>
                </c:pt>
                <c:pt idx="91">
                  <c:v>19.600749795496881</c:v>
                </c:pt>
                <c:pt idx="92">
                  <c:v>19.633488856956919</c:v>
                </c:pt>
                <c:pt idx="93">
                  <c:v>19.675910822216412</c:v>
                </c:pt>
                <c:pt idx="94">
                  <c:v>19.728028973819587</c:v>
                </c:pt>
                <c:pt idx="95">
                  <c:v>19.789858532951197</c:v>
                </c:pt>
                <c:pt idx="96">
                  <c:v>19.861416622399538</c:v>
                </c:pt>
                <c:pt idx="97">
                  <c:v>19.942722218919702</c:v>
                </c:pt>
                <c:pt idx="98">
                  <c:v>20.033796094893049</c:v>
                </c:pt>
                <c:pt idx="99">
                  <c:v>20.134660749167054</c:v>
                </c:pt>
                <c:pt idx="100">
                  <c:v>20.245340326936962</c:v>
                </c:pt>
                <c:pt idx="101">
                  <c:v>20.365860528518944</c:v>
                </c:pt>
                <c:pt idx="102">
                  <c:v>20.496248506848822</c:v>
                </c:pt>
                <c:pt idx="103">
                  <c:v>20.636532753534336</c:v>
                </c:pt>
                <c:pt idx="104">
                  <c:v>20.786742973274464</c:v>
                </c:pt>
                <c:pt idx="105">
                  <c:v>20.946909946459179</c:v>
                </c:pt>
                <c:pt idx="106">
                  <c:v>21.117065379760962</c:v>
                </c:pt>
                <c:pt idx="107">
                  <c:v>21.297241744527597</c:v>
                </c:pt>
                <c:pt idx="108">
                  <c:v>21.487472102797291</c:v>
                </c:pt>
                <c:pt idx="109">
                  <c:v>21.687789920764111</c:v>
                </c:pt>
                <c:pt idx="110">
                  <c:v>21.898228869537967</c:v>
                </c:pt>
                <c:pt idx="111">
                  <c:v>22.118822613066577</c:v>
                </c:pt>
                <c:pt idx="112">
                  <c:v>22.349604583110345</c:v>
                </c:pt>
                <c:pt idx="113">
                  <c:v>22.590607741196198</c:v>
                </c:pt>
                <c:pt idx="114">
                  <c:v>22.8418643275159</c:v>
                </c:pt>
                <c:pt idx="115">
                  <c:v>23.103405596781009</c:v>
                </c:pt>
                <c:pt idx="116">
                  <c:v>23.375261541097466</c:v>
                </c:pt>
                <c:pt idx="117">
                  <c:v>23.657460599993048</c:v>
                </c:pt>
                <c:pt idx="118">
                  <c:v>23.950029357790157</c:v>
                </c:pt>
                <c:pt idx="119">
                  <c:v>24.252992228604096</c:v>
                </c:pt>
                <c:pt idx="120">
                  <c:v>24.566371129328257</c:v>
                </c:pt>
                <c:pt idx="121">
                  <c:v>24.890185141068887</c:v>
                </c:pt>
                <c:pt idx="122">
                  <c:v>25.224450159589711</c:v>
                </c:pt>
                <c:pt idx="123">
                  <c:v>25.569178535449574</c:v>
                </c:pt>
                <c:pt idx="124">
                  <c:v>25.924378704630527</c:v>
                </c:pt>
                <c:pt idx="125">
                  <c:v>26.290054810588739</c:v>
                </c:pt>
                <c:pt idx="126">
                  <c:v>26.666206318801123</c:v>
                </c:pt>
                <c:pt idx="127">
                  <c:v>27.052827625018672</c:v>
                </c:pt>
                <c:pt idx="128">
                  <c:v>27.44990765859907</c:v>
                </c:pt>
                <c:pt idx="129">
                  <c:v>27.857429482445983</c:v>
                </c:pt>
                <c:pt idx="130">
                  <c:v>28.275369891237212</c:v>
                </c:pt>
                <c:pt idx="131">
                  <c:v>28.703699009800413</c:v>
                </c:pt>
                <c:pt idx="132">
                  <c:v>29.142379893650709</c:v>
                </c:pt>
                <c:pt idx="133">
                  <c:v>29.591368133874909</c:v>
                </c:pt>
                <c:pt idx="134">
                  <c:v>30.050611468702325</c:v>
                </c:pt>
                <c:pt idx="135">
                  <c:v>30.520049404262654</c:v>
                </c:pt>
                <c:pt idx="136">
                  <c:v>30.999612847176607</c:v>
                </c:pt>
                <c:pt idx="137">
                  <c:v>31.489223751757603</c:v>
                </c:pt>
                <c:pt idx="138">
                  <c:v>31.988794784724636</c:v>
                </c:pt>
                <c:pt idx="139">
                  <c:v>32.498229010435992</c:v>
                </c:pt>
                <c:pt idx="140">
                  <c:v>33.017419599723581</c:v>
                </c:pt>
                <c:pt idx="141">
                  <c:v>33.546249565478135</c:v>
                </c:pt>
                <c:pt idx="142">
                  <c:v>34.084591528156245</c:v>
                </c:pt>
                <c:pt idx="143">
                  <c:v>34.632307514385673</c:v>
                </c:pt>
                <c:pt idx="144">
                  <c:v>35.189248791808915</c:v>
                </c:pt>
                <c:pt idx="145">
                  <c:v>35.755255743232475</c:v>
                </c:pt>
                <c:pt idx="146">
                  <c:v>36.330157783045678</c:v>
                </c:pt>
                <c:pt idx="147">
                  <c:v>36.913773318707527</c:v>
                </c:pt>
                <c:pt idx="148">
                  <c:v>37.505909759926354</c:v>
                </c:pt>
                <c:pt idx="149">
                  <c:v>38.106363577903856</c:v>
                </c:pt>
                <c:pt idx="150">
                  <c:v>38.714920416739332</c:v>
                </c:pt>
                <c:pt idx="151">
                  <c:v>39.331355258771964</c:v>
                </c:pt>
                <c:pt idx="152">
                  <c:v>39.955432645268836</c:v>
                </c:pt>
                <c:pt idx="153">
                  <c:v>40.586906953465068</c:v>
                </c:pt>
                <c:pt idx="154">
                  <c:v>41.225522730523252</c:v>
                </c:pt>
                <c:pt idx="155">
                  <c:v>41.871015084512621</c:v>
                </c:pt>
                <c:pt idx="156">
                  <c:v>42.523110132007346</c:v>
                </c:pt>
                <c:pt idx="157">
                  <c:v>43.181525501392507</c:v>
                </c:pt>
                <c:pt idx="158">
                  <c:v>43.845970890430564</c:v>
                </c:pt>
                <c:pt idx="159">
                  <c:v>44.516148676109722</c:v>
                </c:pt>
                <c:pt idx="160">
                  <c:v>45.191754574261388</c:v>
                </c:pt>
                <c:pt idx="161">
                  <c:v>45.872478345901975</c:v>
                </c:pt>
                <c:pt idx="162">
                  <c:v>46.558004546759754</c:v>
                </c:pt>
                <c:pt idx="163">
                  <c:v>47.248013315956165</c:v>
                </c:pt>
                <c:pt idx="164">
                  <c:v>47.942181199372037</c:v>
                </c:pt>
                <c:pt idx="165">
                  <c:v>48.640182002827288</c:v>
                </c:pt>
                <c:pt idx="166">
                  <c:v>49.34168766984503</c:v>
                </c:pt>
                <c:pt idx="167">
                  <c:v>50.046369178478827</c:v>
                </c:pt>
                <c:pt idx="168">
                  <c:v>50.753897451447358</c:v>
                </c:pt>
                <c:pt idx="169">
                  <c:v>51.463944273647385</c:v>
                </c:pt>
                <c:pt idx="170">
                  <c:v>52.176183211020017</c:v>
                </c:pt>
                <c:pt idx="171">
                  <c:v>52.890290524716548</c:v>
                </c:pt>
                <c:pt idx="172">
                  <c:v>53.605946074549813</c:v>
                </c:pt>
                <c:pt idx="173">
                  <c:v>54.322834205835179</c:v>
                </c:pt>
                <c:pt idx="174">
                  <c:v>55.040644613895942</c:v>
                </c:pt>
                <c:pt idx="175">
                  <c:v>55.759073180771175</c:v>
                </c:pt>
                <c:pt idx="176">
                  <c:v>56.477822778950433</c:v>
                </c:pt>
                <c:pt idx="177">
                  <c:v>57.196604037333195</c:v>
                </c:pt>
                <c:pt idx="178">
                  <c:v>57.915136065011581</c:v>
                </c:pt>
                <c:pt idx="179">
                  <c:v>58.633147128921706</c:v>
                </c:pt>
                <c:pt idx="180">
                  <c:v>59.350375281892262</c:v>
                </c:pt>
                <c:pt idx="181">
                  <c:v>60.06656893811563</c:v>
                </c:pt>
                <c:pt idx="182">
                  <c:v>60.78148739358452</c:v>
                </c:pt>
                <c:pt idx="183">
                  <c:v>61.49490128956959</c:v>
                </c:pt>
                <c:pt idx="184">
                  <c:v>62.206593017722625</c:v>
                </c:pt>
                <c:pt idx="185">
                  <c:v>62.916357065916451</c:v>
                </c:pt>
                <c:pt idx="186">
                  <c:v>63.624000304422644</c:v>
                </c:pt>
                <c:pt idx="187">
                  <c:v>64.329342212508877</c:v>
                </c:pt>
                <c:pt idx="188">
                  <c:v>65.032215045974525</c:v>
                </c:pt>
                <c:pt idx="189">
                  <c:v>65.73246394657626</c:v>
                </c:pt>
                <c:pt idx="190">
                  <c:v>66.429946994647878</c:v>
                </c:pt>
                <c:pt idx="191">
                  <c:v>67.124535206576908</c:v>
                </c:pt>
                <c:pt idx="192">
                  <c:v>67.816112479086286</c:v>
                </c:pt>
                <c:pt idx="193">
                  <c:v>68.504575482518092</c:v>
                </c:pt>
                <c:pt idx="194">
                  <c:v>69.189833505536939</c:v>
                </c:pt>
                <c:pt idx="195">
                  <c:v>69.871808253823929</c:v>
                </c:pt>
                <c:pt idx="196">
                  <c:v>70.550433605463525</c:v>
                </c:pt>
                <c:pt idx="197">
                  <c:v>71.225655325806613</c:v>
                </c:pt>
                <c:pt idx="198">
                  <c:v>71.897430744639934</c:v>
                </c:pt>
                <c:pt idx="199">
                  <c:v>72.565728398498109</c:v>
                </c:pt>
                <c:pt idx="200">
                  <c:v>73.23052764094227</c:v>
                </c:pt>
                <c:pt idx="201">
                  <c:v>73.891818223565167</c:v>
                </c:pt>
                <c:pt idx="202">
                  <c:v>74.549599850416584</c:v>
                </c:pt>
                <c:pt idx="203">
                  <c:v>75.203881708439923</c:v>
                </c:pt>
                <c:pt idx="204">
                  <c:v>75.854681976392598</c:v>
                </c:pt>
                <c:pt idx="205">
                  <c:v>76.502027314593619</c:v>
                </c:pt>
                <c:pt idx="206">
                  <c:v>77.145952337693743</c:v>
                </c:pt>
                <c:pt idx="207">
                  <c:v>77.786499072515554</c:v>
                </c:pt>
                <c:pt idx="208">
                  <c:v>78.42371640284928</c:v>
                </c:pt>
                <c:pt idx="209">
                  <c:v>79.0576595029315</c:v>
                </c:pt>
                <c:pt idx="210">
                  <c:v>79.688389261176994</c:v>
                </c:pt>
                <c:pt idx="211">
                  <c:v>80.315971695571122</c:v>
                </c:pt>
                <c:pt idx="212">
                  <c:v>80.940477361984364</c:v>
                </c:pt>
                <c:pt idx="213">
                  <c:v>81.561980756522757</c:v>
                </c:pt>
                <c:pt idx="214">
                  <c:v>82.180559712893555</c:v>
                </c:pt>
                <c:pt idx="215">
                  <c:v>82.796294795639938</c:v>
                </c:pt>
                <c:pt idx="216">
                  <c:v>83.409268689986433</c:v>
                </c:pt>
                <c:pt idx="217">
                  <c:v>84.01956558893535</c:v>
                </c:pt>
                <c:pt idx="218">
                  <c:v>84.627270578170595</c:v>
                </c:pt>
                <c:pt idx="219">
                  <c:v>85.2324690192535</c:v>
                </c:pt>
                <c:pt idx="220">
                  <c:v>85.835245931539603</c:v>
                </c:pt>
                <c:pt idx="221">
                  <c:v>86.435685373209822</c:v>
                </c:pt>
                <c:pt idx="222">
                  <c:v>87.033869821779163</c:v>
                </c:pt>
                <c:pt idx="223">
                  <c:v>87.629879554452131</c:v>
                </c:pt>
                <c:pt idx="224">
                  <c:v>88.22379202869466</c:v>
                </c:pt>
                <c:pt idx="225">
                  <c:v>88.81568126342313</c:v>
                </c:pt>
                <c:pt idx="226">
                  <c:v>89.405617221262247</c:v>
                </c:pt>
                <c:pt idx="227">
                  <c:v>89.993665192369335</c:v>
                </c:pt>
                <c:pt idx="228">
                  <c:v>90.579885180413868</c:v>
                </c:pt>
                <c:pt idx="229">
                  <c:v>91.164331291382737</c:v>
                </c:pt>
                <c:pt idx="230">
                  <c:v>91.74705112598798</c:v>
                </c:pt>
                <c:pt idx="231">
                  <c:v>92.328085176574987</c:v>
                </c:pt>
                <c:pt idx="232">
                  <c:v>92.90746622955082</c:v>
                </c:pt>
                <c:pt idx="233">
                  <c:v>93.485218774507288</c:v>
                </c:pt>
                <c:pt idx="234">
                  <c:v>94.061358421342973</c:v>
                </c:pt>
                <c:pt idx="235">
                  <c:v>94.635891326858683</c:v>
                </c:pt>
                <c:pt idx="236">
                  <c:v>95.208813632457691</c:v>
                </c:pt>
                <c:pt idx="237">
                  <c:v>95.780110914740291</c:v>
                </c:pt>
                <c:pt idx="238">
                  <c:v>96.349757650951901</c:v>
                </c:pt>
                <c:pt idx="239">
                  <c:v>96.917716701398305</c:v>
                </c:pt>
                <c:pt idx="240">
                  <c:v>97.483938811103386</c:v>
                </c:pt>
                <c:pt idx="241">
                  <c:v>98.048362133122396</c:v>
                </c:pt>
                <c:pt idx="242">
                  <c:v>98.610911776063816</c:v>
                </c:pt>
                <c:pt idx="243">
                  <c:v>99.171499378487667</c:v>
                </c:pt>
                <c:pt idx="244">
                  <c:v>99.730022712949463</c:v>
                </c:pt>
                <c:pt idx="245">
                  <c:v>100.28636532253438</c:v>
                </c:pt>
                <c:pt idx="246">
                  <c:v>100.84039619277561</c:v>
                </c:pt>
                <c:pt idx="247">
                  <c:v>101.39196946187718</c:v>
                </c:pt>
                <c:pt idx="248">
                  <c:v>101.94092417214262</c:v>
                </c:pt>
                <c:pt idx="249">
                  <c:v>102.48708406547082</c:v>
                </c:pt>
                <c:pt idx="250">
                  <c:v>103.03025742569299</c:v>
                </c:pt>
                <c:pt idx="251">
                  <c:v>103.57023697039737</c:v>
                </c:pt>
                <c:pt idx="252">
                  <c:v>104.10679979472437</c:v>
                </c:pt>
                <c:pt idx="253">
                  <c:v>104.63970736940502</c:v>
                </c:pt>
                <c:pt idx="254">
                  <c:v>105.16870559506067</c:v>
                </c:pt>
                <c:pt idx="255">
                  <c:v>105.69352491448957</c:v>
                </c:pt>
                <c:pt idx="256">
                  <c:v>106.21388048432601</c:v>
                </c:pt>
                <c:pt idx="257">
                  <c:v>106.7294724070867</c:v>
                </c:pt>
                <c:pt idx="258">
                  <c:v>107.2399860242072</c:v>
                </c:pt>
                <c:pt idx="259">
                  <c:v>107.74509227022426</c:v>
                </c:pt>
                <c:pt idx="260">
                  <c:v>108.24444808780127</c:v>
                </c:pt>
                <c:pt idx="261">
                  <c:v>108.73769690279015</c:v>
                </c:pt>
                <c:pt idx="262">
                  <c:v>109.22446915803366</c:v>
                </c:pt>
                <c:pt idx="263">
                  <c:v>109.70438290409172</c:v>
                </c:pt>
                <c:pt idx="264">
                  <c:v>110.17704444456837</c:v>
                </c:pt>
                <c:pt idx="265">
                  <c:v>110.64204903321387</c:v>
                </c:pt>
                <c:pt idx="266">
                  <c:v>111.09898161949825</c:v>
                </c:pt>
                <c:pt idx="267">
                  <c:v>111.54741763888603</c:v>
                </c:pt>
                <c:pt idx="268">
                  <c:v>111.98692384362566</c:v>
                </c:pt>
                <c:pt idx="269">
                  <c:v>112.41705916948359</c:v>
                </c:pt>
                <c:pt idx="270">
                  <c:v>112.8373756335186</c:v>
                </c:pt>
                <c:pt idx="271">
                  <c:v>113.24741925771852</c:v>
                </c:pt>
                <c:pt idx="272">
                  <c:v>113.6467310131025</c:v>
                </c:pt>
                <c:pt idx="273">
                  <c:v>114.0348477787475</c:v>
                </c:pt>
                <c:pt idx="274">
                  <c:v>114.41130331011209</c:v>
                </c:pt>
                <c:pt idx="275">
                  <c:v>114.77562921102479</c:v>
                </c:pt>
                <c:pt idx="276">
                  <c:v>115.12735590376592</c:v>
                </c:pt>
                <c:pt idx="277">
                  <c:v>115.46601359180421</c:v>
                </c:pt>
                <c:pt idx="278">
                  <c:v>115.79113320995101</c:v>
                </c:pt>
                <c:pt idx="279">
                  <c:v>116.10224735696399</c:v>
                </c:pt>
                <c:pt idx="280">
                  <c:v>116.39889120595463</c:v>
                </c:pt>
                <c:pt idx="281">
                  <c:v>116.68060338834312</c:v>
                </c:pt>
                <c:pt idx="282">
                  <c:v>116.94692684752451</c:v>
                </c:pt>
                <c:pt idx="283">
                  <c:v>117.1974096588894</c:v>
                </c:pt>
                <c:pt idx="284">
                  <c:v>117.43160581333437</c:v>
                </c:pt>
                <c:pt idx="285">
                  <c:v>117.6490759619317</c:v>
                </c:pt>
                <c:pt idx="286">
                  <c:v>117.84938811996381</c:v>
                </c:pt>
                <c:pt idx="287">
                  <c:v>118.03211832907181</c:v>
                </c:pt>
                <c:pt idx="288">
                  <c:v>118.19685127681896</c:v>
                </c:pt>
                <c:pt idx="289">
                  <c:v>118.34318087349875</c:v>
                </c:pt>
                <c:pt idx="290">
                  <c:v>118.47071078652931</c:v>
                </c:pt>
                <c:pt idx="291">
                  <c:v>118.57905493327497</c:v>
                </c:pt>
                <c:pt idx="292">
                  <c:v>118.6678379335937</c:v>
                </c:pt>
                <c:pt idx="293">
                  <c:v>118.73669552381952</c:v>
                </c:pt>
                <c:pt idx="294">
                  <c:v>118.7852749342902</c:v>
                </c:pt>
                <c:pt idx="295">
                  <c:v>118.81323523284837</c:v>
                </c:pt>
                <c:pt idx="296">
                  <c:v>118.82024763704615</c:v>
                </c:pt>
                <c:pt idx="297">
                  <c:v>118.80599579801384</c:v>
                </c:pt>
                <c:pt idx="298">
                  <c:v>118.77017605914155</c:v>
                </c:pt>
                <c:pt idx="299">
                  <c:v>118.71249769286609</c:v>
                </c:pt>
                <c:pt idx="300">
                  <c:v>118.63268311893376</c:v>
                </c:pt>
                <c:pt idx="301">
                  <c:v>118.53046810754338</c:v>
                </c:pt>
                <c:pt idx="302">
                  <c:v>118.40560197076933</c:v>
                </c:pt>
                <c:pt idx="303">
                  <c:v>118.25784774560047</c:v>
                </c:pt>
                <c:pt idx="304">
                  <c:v>118.08698237181535</c:v>
                </c:pt>
                <c:pt idx="305">
                  <c:v>117.89279686779257</c:v>
                </c:pt>
                <c:pt idx="306">
                  <c:v>117.67509650713976</c:v>
                </c:pt>
                <c:pt idx="307">
                  <c:v>117.43370099882836</c:v>
                </c:pt>
                <c:pt idx="308">
                  <c:v>117.16844467325254</c:v>
                </c:pt>
                <c:pt idx="309">
                  <c:v>116.8791766763504</c:v>
                </c:pt>
                <c:pt idx="310">
                  <c:v>116.56576117361273</c:v>
                </c:pt>
                <c:pt idx="311">
                  <c:v>116.22807756547759</c:v>
                </c:pt>
                <c:pt idx="312">
                  <c:v>115.86602071524085</c:v>
                </c:pt>
                <c:pt idx="313">
                  <c:v>115.47950119025359</c:v>
                </c:pt>
                <c:pt idx="314">
                  <c:v>115.06844551679312</c:v>
                </c:pt>
                <c:pt idx="315">
                  <c:v>114.63279644857872</c:v>
                </c:pt>
                <c:pt idx="316">
                  <c:v>114.17251324852933</c:v>
                </c:pt>
                <c:pt idx="317">
                  <c:v>113.68757198293468</c:v>
                </c:pt>
                <c:pt idx="318">
                  <c:v>113.17796582680573</c:v>
                </c:pt>
                <c:pt idx="319">
                  <c:v>112.64370537877673</c:v>
                </c:pt>
                <c:pt idx="320">
                  <c:v>112.08481898351428</c:v>
                </c:pt>
                <c:pt idx="321">
                  <c:v>111.50135305923031</c:v>
                </c:pt>
                <c:pt idx="322">
                  <c:v>110.89337242748712</c:v>
                </c:pt>
                <c:pt idx="323">
                  <c:v>110.26096064215142</c:v>
                </c:pt>
                <c:pt idx="324">
                  <c:v>109.60422031401149</c:v>
                </c:pt>
                <c:pt idx="325">
                  <c:v>108.92327342725963</c:v>
                </c:pt>
                <c:pt idx="326">
                  <c:v>108.21826164375791</c:v>
                </c:pt>
                <c:pt idx="327">
                  <c:v>107.4893465907677</c:v>
                </c:pt>
                <c:pt idx="328">
                  <c:v>106.73671012760732</c:v>
                </c:pt>
                <c:pt idx="329">
                  <c:v>105.96055458652205</c:v>
                </c:pt>
                <c:pt idx="330">
                  <c:v>105.16110298294987</c:v>
                </c:pt>
                <c:pt idx="331">
                  <c:v>104.33859919025726</c:v>
                </c:pt>
                <c:pt idx="332">
                  <c:v>103.49330807402276</c:v>
                </c:pt>
                <c:pt idx="333">
                  <c:v>102.62551558094241</c:v>
                </c:pt>
                <c:pt idx="334">
                  <c:v>101.73552877754129</c:v>
                </c:pt>
                <c:pt idx="335">
                  <c:v>100.82367583398788</c:v>
                </c:pt>
                <c:pt idx="336">
                  <c:v>99.890305948529843</c:v>
                </c:pt>
                <c:pt idx="337">
                  <c:v>98.935789208291865</c:v>
                </c:pt>
                <c:pt idx="338">
                  <c:v>97.960516382525768</c:v>
                </c:pt>
                <c:pt idx="339">
                  <c:v>96.964898644740444</c:v>
                </c:pt>
                <c:pt idx="340">
                  <c:v>95.949367220578097</c:v>
                </c:pt>
                <c:pt idx="341">
                  <c:v>94.914372958768823</c:v>
                </c:pt>
                <c:pt idx="342">
                  <c:v>93.860385823022028</c:v>
                </c:pt>
                <c:pt idx="343">
                  <c:v>92.787894303271614</c:v>
                </c:pt>
                <c:pt idx="344">
                  <c:v>91.697404745292346</c:v>
                </c:pt>
                <c:pt idx="345">
                  <c:v>90.589440598338967</c:v>
                </c:pt>
                <c:pt idx="346">
                  <c:v>89.464541581114432</c:v>
                </c:pt>
                <c:pt idx="347">
                  <c:v>88.323262767044994</c:v>
                </c:pt>
                <c:pt idx="348">
                  <c:v>87.166173590523798</c:v>
                </c:pt>
                <c:pt idx="349">
                  <c:v>85.993856776466373</c:v>
                </c:pt>
                <c:pt idx="350">
                  <c:v>84.806907196209508</c:v>
                </c:pt>
                <c:pt idx="351">
                  <c:v>83.60593065343005</c:v>
                </c:pt>
                <c:pt idx="352">
                  <c:v>82.391542604418703</c:v>
                </c:pt>
                <c:pt idx="353">
                  <c:v>81.164366817654269</c:v>
                </c:pt>
                <c:pt idx="354">
                  <c:v>79.925033978166496</c:v>
                </c:pt>
                <c:pt idx="355">
                  <c:v>78.674180242763796</c:v>
                </c:pt>
                <c:pt idx="356">
                  <c:v>77.412445752613294</c:v>
                </c:pt>
                <c:pt idx="357">
                  <c:v>76.140473110127772</c:v>
                </c:pt>
                <c:pt idx="358">
                  <c:v>74.858905827453455</c:v>
                </c:pt>
                <c:pt idx="359">
                  <c:v>73.568386754145521</c:v>
                </c:pt>
                <c:pt idx="360">
                  <c:v>72.269556491837776</c:v>
                </c:pt>
                <c:pt idx="361">
                  <c:v>70.963051803882649</c:v>
                </c:pt>
                <c:pt idx="362">
                  <c:v>69.649504027974018</c:v>
                </c:pt>
                <c:pt idx="363">
                  <c:v>68.329537499805724</c:v>
                </c:pt>
                <c:pt idx="364">
                  <c:v>67.003767995716345</c:v>
                </c:pt>
                <c:pt idx="365">
                  <c:v>65.67280120214366</c:v>
                </c:pt>
                <c:pt idx="366">
                  <c:v>64.337231219459682</c:v>
                </c:pt>
                <c:pt idx="367">
                  <c:v>62.997639107515091</c:v>
                </c:pt>
                <c:pt idx="368">
                  <c:v>61.654591479815508</c:v>
                </c:pt>
                <c:pt idx="369">
                  <c:v>60.308639152881469</c:v>
                </c:pt>
                <c:pt idx="370">
                  <c:v>58.960315856841888</c:v>
                </c:pt>
                <c:pt idx="371">
                  <c:v>57.610137012810611</c:v>
                </c:pt>
                <c:pt idx="372">
                  <c:v>56.258598582019999</c:v>
                </c:pt>
                <c:pt idx="373">
                  <c:v>54.906175991100675</c:v>
                </c:pt>
                <c:pt idx="374">
                  <c:v>53.553323137258282</c:v>
                </c:pt>
                <c:pt idx="375">
                  <c:v>52.200471476457992</c:v>
                </c:pt>
                <c:pt idx="376">
                  <c:v>50.848029197071568</c:v>
                </c:pt>
                <c:pt idx="377">
                  <c:v>49.496380480772856</c:v>
                </c:pt>
                <c:pt idx="378">
                  <c:v>48.145884851810813</c:v>
                </c:pt>
                <c:pt idx="379">
                  <c:v>46.796876615148165</c:v>
                </c:pt>
                <c:pt idx="380">
                  <c:v>45.449664383313348</c:v>
                </c:pt>
                <c:pt idx="381">
                  <c:v>44.104530691222443</c:v>
                </c:pt>
                <c:pt idx="382">
                  <c:v>42.761731697647591</c:v>
                </c:pt>
                <c:pt idx="383">
                  <c:v>41.421496971481368</c:v>
                </c:pt>
                <c:pt idx="384">
                  <c:v>40.08402936045799</c:v>
                </c:pt>
                <c:pt idx="385">
                  <c:v>38.749504939542717</c:v>
                </c:pt>
                <c:pt idx="386">
                  <c:v>37.418073035817088</c:v>
                </c:pt>
                <c:pt idx="387">
                  <c:v>36.089856326341021</c:v>
                </c:pt>
                <c:pt idx="388">
                  <c:v>34.76495100519606</c:v>
                </c:pt>
                <c:pt idx="389">
                  <c:v>33.443427015683241</c:v>
                </c:pt>
                <c:pt idx="390">
                  <c:v>32.125328343474024</c:v>
                </c:pt>
                <c:pt idx="391">
                  <c:v>30.81067336640373</c:v>
                </c:pt>
                <c:pt idx="392">
                  <c:v>29.499455256525824</c:v>
                </c:pt>
                <c:pt idx="393">
                  <c:v>28.191642430045984</c:v>
                </c:pt>
                <c:pt idx="394">
                  <c:v>26.887179040786741</c:v>
                </c:pt>
                <c:pt idx="395">
                  <c:v>25.585985512926861</c:v>
                </c:pt>
                <c:pt idx="396">
                  <c:v>24.287959108889257</c:v>
                </c:pt>
                <c:pt idx="397">
                  <c:v>22.992974528429247</c:v>
                </c:pt>
                <c:pt idx="398">
                  <c:v>21.700884535179974</c:v>
                </c:pt>
                <c:pt idx="399">
                  <c:v>20.411520607159311</c:v>
                </c:pt>
                <c:pt idx="400">
                  <c:v>19.124693608026742</c:v>
                </c:pt>
                <c:pt idx="401">
                  <c:v>17.840194476164346</c:v>
                </c:pt>
                <c:pt idx="402">
                  <c:v>16.557794929001005</c:v>
                </c:pt>
                <c:pt idx="403">
                  <c:v>15.277248180335535</c:v>
                </c:pt>
                <c:pt idx="404">
                  <c:v>13.998289668778305</c:v>
                </c:pt>
                <c:pt idx="405">
                  <c:v>12.720637795821981</c:v>
                </c:pt>
                <c:pt idx="406">
                  <c:v>11.443994672429408</c:v>
                </c:pt>
                <c:pt idx="407">
                  <c:v>10.16804687343963</c:v>
                </c:pt>
                <c:pt idx="408">
                  <c:v>8.8924661994961607</c:v>
                </c:pt>
                <c:pt idx="409">
                  <c:v>7.6169104466206639</c:v>
                </c:pt>
                <c:pt idx="410">
                  <c:v>6.3410241839753905</c:v>
                </c:pt>
                <c:pt idx="411">
                  <c:v>5.0644395407763403</c:v>
                </c:pt>
                <c:pt idx="412">
                  <c:v>3.7867770037480342</c:v>
                </c:pt>
                <c:pt idx="413">
                  <c:v>2.5076462269289799</c:v>
                </c:pt>
                <c:pt idx="414">
                  <c:v>1.2266468560597013</c:v>
                </c:pt>
                <c:pt idx="415">
                  <c:v>-5.6630629796592884E-2</c:v>
                </c:pt>
                <c:pt idx="416">
                  <c:v>-1.3426040563451298</c:v>
                </c:pt>
                <c:pt idx="417">
                  <c:v>-2.6316986684006252</c:v>
                </c:pt>
                <c:pt idx="418">
                  <c:v>-3.9243462166227392</c:v>
                </c:pt>
                <c:pt idx="419">
                  <c:v>-5.2209840124307014</c:v>
                </c:pt>
                <c:pt idx="420">
                  <c:v>-6.5220539465040703</c:v>
                </c:pt>
                <c:pt idx="421">
                  <c:v>-7.8280014659636068</c:v>
                </c:pt>
                <c:pt idx="422">
                  <c:v>-9.1392745050128816</c:v>
                </c:pt>
                <c:pt idx="423">
                  <c:v>-10.456322363571747</c:v>
                </c:pt>
                <c:pt idx="424">
                  <c:v>-11.779594528197121</c:v>
                </c:pt>
                <c:pt idx="425">
                  <c:v>-13.109539429448972</c:v>
                </c:pt>
                <c:pt idx="426">
                  <c:v>-14.446603129749526</c:v>
                </c:pt>
                <c:pt idx="427">
                  <c:v>-15.791227935776668</c:v>
                </c:pt>
                <c:pt idx="428">
                  <c:v>-17.14385092951748</c:v>
                </c:pt>
                <c:pt idx="429">
                  <c:v>-18.504902412312596</c:v>
                </c:pt>
                <c:pt idx="430">
                  <c:v>-19.87480425651512</c:v>
                </c:pt>
                <c:pt idx="431">
                  <c:v>-21.253968159896644</c:v>
                </c:pt>
                <c:pt idx="432">
                  <c:v>-22.642793798549913</c:v>
                </c:pt>
                <c:pt idx="433">
                  <c:v>-24.041666874871403</c:v>
                </c:pt>
                <c:pt idx="434">
                  <c:v>-25.450957058250744</c:v>
                </c:pt>
                <c:pt idx="435">
                  <c:v>-26.871015817361737</c:v>
                </c:pt>
                <c:pt idx="436">
                  <c:v>-28.302174144470712</c:v>
                </c:pt>
                <c:pt idx="437">
                  <c:v>-29.744740173973703</c:v>
                </c:pt>
                <c:pt idx="438">
                  <c:v>-31.198996699432978</c:v>
                </c:pt>
                <c:pt idx="439">
                  <c:v>-32.665198595760323</c:v>
                </c:pt>
                <c:pt idx="440">
                  <c:v>-34.1435701558377</c:v>
                </c:pt>
                <c:pt idx="441">
                  <c:v>-35.634302353815073</c:v>
                </c:pt>
                <c:pt idx="442">
                  <c:v>-37.137550050526343</c:v>
                </c:pt>
                <c:pt idx="443">
                  <c:v>-38.653429159929523</c:v>
                </c:pt>
                <c:pt idx="444">
                  <c:v>-40.182013799116348</c:v>
                </c:pt>
                <c:pt idx="445">
                  <c:v>-41.723333448232992</c:v>
                </c:pt>
                <c:pt idx="446">
                  <c:v>-43.277370150506421</c:v>
                </c:pt>
                <c:pt idx="447">
                  <c:v>-44.844055786393618</c:v>
                </c:pt>
                <c:pt idx="448">
                  <c:v>-46.423269459555307</c:v>
                </c:pt>
                <c:pt idx="449">
                  <c:v>-48.014835035765607</c:v>
                </c:pt>
                <c:pt idx="450">
                  <c:v>-49.618518878861785</c:v>
                </c:pt>
                <c:pt idx="451">
                  <c:v>-51.234027830259421</c:v>
                </c:pt>
                <c:pt idx="452">
                  <c:v>-52.861007480238385</c:v>
                </c:pt>
                <c:pt idx="453">
                  <c:v>-54.499040779983339</c:v>
                </c:pt>
                <c:pt idx="454">
                  <c:v>-56.147647043057333</c:v>
                </c:pt>
                <c:pt idx="455">
                  <c:v>-57.80628138349774</c:v>
                </c:pt>
                <c:pt idx="456">
                  <c:v>-59.474334634850472</c:v>
                </c:pt>
                <c:pt idx="457">
                  <c:v>-61.151133790211766</c:v>
                </c:pt>
                <c:pt idx="458">
                  <c:v>-62.835942997575323</c:v>
                </c:pt>
                <c:pt idx="459">
                  <c:v>-64.527965137580424</c:v>
                </c:pt>
                <c:pt idx="460">
                  <c:v>-66.226344002145325</c:v>
                </c:pt>
                <c:pt idx="461">
                  <c:v>-67.930167082589037</c:v>
                </c:pt>
                <c:pt idx="462">
                  <c:v>-69.638468964920008</c:v>
                </c:pt>
                <c:pt idx="463">
                  <c:v>-71.350235318229153</c:v>
                </c:pt>
                <c:pt idx="464">
                  <c:v>-73.064407449929405</c:v>
                </c:pt>
                <c:pt idx="465">
                  <c:v>-74.779887389287708</c:v>
                </c:pt>
                <c:pt idx="466">
                  <c:v>-76.495543448719573</c:v>
                </c:pt>
                <c:pt idx="467">
                  <c:v>-78.210216201052603</c:v>
                </c:pt>
                <c:pt idx="468">
                  <c:v>-79.922724800892354</c:v>
                </c:pt>
                <c:pt idx="469">
                  <c:v>-81.631873569653266</c:v>
                </c:pt>
                <c:pt idx="470">
                  <c:v>-83.336458757159079</c:v>
                </c:pt>
                <c:pt idx="471">
                  <c:v>-85.035275388198897</c:v>
                </c:pt>
                <c:pt idx="472">
                  <c:v>-86.727124100244424</c:v>
                </c:pt>
                <c:pt idx="473">
                  <c:v>-88.410817878810718</c:v>
                </c:pt>
                <c:pt idx="474">
                  <c:v>-90.085188599606582</c:v>
                </c:pt>
                <c:pt idx="475">
                  <c:v>-91.749093291621307</c:v>
                </c:pt>
                <c:pt idx="476">
                  <c:v>-93.401420042396765</c:v>
                </c:pt>
                <c:pt idx="477">
                  <c:v>-95.041093475639542</c:v>
                </c:pt>
                <c:pt idx="478">
                  <c:v>-96.667079741715824</c:v>
                </c:pt>
                <c:pt idx="479">
                  <c:v>-98.27839097302035</c:v>
                </c:pt>
                <c:pt idx="480">
                  <c:v>-99.874089168305147</c:v>
                </c:pt>
                <c:pt idx="481">
                  <c:v>-101.45328948237949</c:v>
                </c:pt>
                <c:pt idx="482">
                  <c:v>-103.01516290974645</c:v>
                </c:pt>
                <c:pt idx="483">
                  <c:v>-104.55893836234068</c:v>
                </c:pt>
                <c:pt idx="484">
                  <c:v>-106.08390415229793</c:v>
                </c:pt>
                <c:pt idx="485">
                  <c:v>-107.58940890032171</c:v>
                </c:pt>
                <c:pt idx="486">
                  <c:v>-109.07486189857373</c:v>
                </c:pt>
                <c:pt idx="487">
                  <c:v>-110.53973296393711</c:v>
                </c:pt>
                <c:pt idx="488">
                  <c:v>-111.9835518229748</c:v>
                </c:pt>
                <c:pt idx="489">
                  <c:v>-113.40590707389151</c:v>
                </c:pt>
                <c:pt idx="490">
                  <c:v>-114.80644477339968</c:v>
                </c:pt>
                <c:pt idx="491">
                  <c:v>-116.18486669764688</c:v>
                </c:pt>
                <c:pt idx="492">
                  <c:v>-117.54092832645252</c:v>
                </c:pt>
                <c:pt idx="493">
                  <c:v>-118.87443659914349</c:v>
                </c:pt>
                <c:pt idx="494">
                  <c:v>-120.18524748845367</c:v>
                </c:pt>
                <c:pt idx="495">
                  <c:v>-121.4732634364194</c:v>
                </c:pt>
                <c:pt idx="496">
                  <c:v>-122.73843069313909</c:v>
                </c:pt>
                <c:pt idx="497">
                  <c:v>-123.9807365957966</c:v>
                </c:pt>
                <c:pt idx="498">
                  <c:v>-125.20020682166165</c:v>
                </c:pt>
                <c:pt idx="499">
                  <c:v>-126.39690264494898</c:v>
                </c:pt>
                <c:pt idx="500">
                  <c:v>-127.57091822360245</c:v>
                </c:pt>
                <c:pt idx="501">
                  <c:v>-128.72237793831349</c:v>
                </c:pt>
                <c:pt idx="502">
                  <c:v>-129.85143380249644</c:v>
                </c:pt>
                <c:pt idx="503">
                  <c:v>-130.9582629585496</c:v>
                </c:pt>
                <c:pt idx="504">
                  <c:v>-132.04306527259681</c:v>
                </c:pt>
                <c:pt idx="505">
                  <c:v>-133.10606103703338</c:v>
                </c:pt>
                <c:pt idx="506">
                  <c:v>-134.14748878762165</c:v>
                </c:pt>
                <c:pt idx="507">
                  <c:v>-135.1676032395911</c:v>
                </c:pt>
                <c:pt idx="508">
                  <c:v>-136.16667334519812</c:v>
                </c:pt>
                <c:pt idx="509">
                  <c:v>-137.14498047347081</c:v>
                </c:pt>
                <c:pt idx="510">
                  <c:v>-138.1028167114016</c:v>
                </c:pt>
                <c:pt idx="511">
                  <c:v>-139.04048328463449</c:v>
                </c:pt>
                <c:pt idx="512">
                  <c:v>-139.95828909468412</c:v>
                </c:pt>
                <c:pt idx="513">
                  <c:v>-140.85654936894275</c:v>
                </c:pt>
                <c:pt idx="514">
                  <c:v>-141.73558441910168</c:v>
                </c:pt>
                <c:pt idx="515">
                  <c:v>-142.59571850316237</c:v>
                </c:pt>
                <c:pt idx="516">
                  <c:v>-143.43727878589323</c:v>
                </c:pt>
                <c:pt idx="517">
                  <c:v>-144.26059439238242</c:v>
                </c:pt>
                <c:pt idx="518">
                  <c:v>-145.06599554923818</c:v>
                </c:pt>
                <c:pt idx="519">
                  <c:v>-145.85381280797193</c:v>
                </c:pt>
                <c:pt idx="520">
                  <c:v>-146.62437634514995</c:v>
                </c:pt>
                <c:pt idx="521">
                  <c:v>-147.3780153340096</c:v>
                </c:pt>
                <c:pt idx="522">
                  <c:v>-148.11505738238179</c:v>
                </c:pt>
                <c:pt idx="523">
                  <c:v>-148.83582803196001</c:v>
                </c:pt>
                <c:pt idx="524">
                  <c:v>-149.54065031415823</c:v>
                </c:pt>
                <c:pt idx="525">
                  <c:v>-150.22984435802297</c:v>
                </c:pt>
                <c:pt idx="526">
                  <c:v>-150.90372704593005</c:v>
                </c:pt>
                <c:pt idx="527">
                  <c:v>-151.56261171301034</c:v>
                </c:pt>
                <c:pt idx="528">
                  <c:v>-152.20680788652342</c:v>
                </c:pt>
                <c:pt idx="529">
                  <c:v>-152.83662106163487</c:v>
                </c:pt>
                <c:pt idx="530">
                  <c:v>-153.45235251028589</c:v>
                </c:pt>
                <c:pt idx="531">
                  <c:v>-154.05429912009706</c:v>
                </c:pt>
                <c:pt idx="532">
                  <c:v>-154.64275326045632</c:v>
                </c:pt>
                <c:pt idx="533">
                  <c:v>-155.2180026731771</c:v>
                </c:pt>
                <c:pt idx="534">
                  <c:v>-155.78033038529099</c:v>
                </c:pt>
                <c:pt idx="535">
                  <c:v>-156.33001464176769</c:v>
                </c:pt>
                <c:pt idx="536">
                  <c:v>-156.867328856109</c:v>
                </c:pt>
                <c:pt idx="537">
                  <c:v>-157.3925415769566</c:v>
                </c:pt>
                <c:pt idx="538">
                  <c:v>-157.90591646899875</c:v>
                </c:pt>
                <c:pt idx="539">
                  <c:v>-158.4077123066231</c:v>
                </c:pt>
                <c:pt idx="540">
                  <c:v>-158.89818297889153</c:v>
                </c:pt>
                <c:pt idx="541">
                  <c:v>-159.3775775045506</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77.981731412986989</c:v>
                </c:pt>
                <c:pt idx="1">
                  <c:v>77.707348209662243</c:v>
                </c:pt>
                <c:pt idx="2">
                  <c:v>77.430804551572393</c:v>
                </c:pt>
                <c:pt idx="3">
                  <c:v>77.152077237191776</c:v>
                </c:pt>
                <c:pt idx="4">
                  <c:v>76.871145048932291</c:v>
                </c:pt>
                <c:pt idx="5">
                  <c:v>76.587988838291835</c:v>
                </c:pt>
                <c:pt idx="6">
                  <c:v>76.302591603978541</c:v>
                </c:pt>
                <c:pt idx="7">
                  <c:v>76.014938562363682</c:v>
                </c:pt>
                <c:pt idx="8">
                  <c:v>75.725017209671606</c:v>
                </c:pt>
                <c:pt idx="9">
                  <c:v>75.432817375377127</c:v>
                </c:pt>
                <c:pt idx="10">
                  <c:v>75.138331266350548</c:v>
                </c:pt>
                <c:pt idx="11">
                  <c:v>74.841553501367642</c:v>
                </c:pt>
                <c:pt idx="12">
                  <c:v>74.542481135685577</c:v>
                </c:pt>
                <c:pt idx="13">
                  <c:v>74.241113675469407</c:v>
                </c:pt>
                <c:pt idx="14">
                  <c:v>73.937453081950522</c:v>
                </c:pt>
                <c:pt idx="15">
                  <c:v>73.631503765284151</c:v>
                </c:pt>
                <c:pt idx="16">
                  <c:v>73.323272568171078</c:v>
                </c:pt>
                <c:pt idx="17">
                  <c:v>73.012768739396591</c:v>
                </c:pt>
                <c:pt idx="18">
                  <c:v>72.700003897534117</c:v>
                </c:pt>
                <c:pt idx="19">
                  <c:v>72.384991985140999</c:v>
                </c:pt>
                <c:pt idx="20">
                  <c:v>72.067749213860438</c:v>
                </c:pt>
                <c:pt idx="21">
                  <c:v>71.748294000914186</c:v>
                </c:pt>
                <c:pt idx="22">
                  <c:v>71.426646897541374</c:v>
                </c:pt>
                <c:pt idx="23">
                  <c:v>71.102830509995883</c:v>
                </c:pt>
                <c:pt idx="24">
                  <c:v>70.776869413767315</c:v>
                </c:pt>
                <c:pt idx="25">
                  <c:v>70.448790061733206</c:v>
                </c:pt>
                <c:pt idx="26">
                  <c:v>70.118620686979298</c:v>
                </c:pt>
                <c:pt idx="27">
                  <c:v>69.78639120105116</c:v>
                </c:pt>
                <c:pt idx="28">
                  <c:v>69.4521330884115</c:v>
                </c:pt>
                <c:pt idx="29">
                  <c:v>69.115879297882714</c:v>
                </c:pt>
                <c:pt idx="30">
                  <c:v>68.77766413184662</c:v>
                </c:pt>
                <c:pt idx="31">
                  <c:v>68.43752313396439</c:v>
                </c:pt>
                <c:pt idx="32">
                  <c:v>68.095492976154347</c:v>
                </c:pt>
                <c:pt idx="33">
                  <c:v>67.751611345539558</c:v>
                </c:pt>
                <c:pt idx="34">
                  <c:v>67.405916832042408</c:v>
                </c:pt>
                <c:pt idx="35">
                  <c:v>67.058448817263212</c:v>
                </c:pt>
                <c:pt idx="36">
                  <c:v>66.70924736523645</c:v>
                </c:pt>
                <c:pt idx="37">
                  <c:v>66.358353115611081</c:v>
                </c:pt>
                <c:pt idx="38">
                  <c:v>66.00580717974951</c:v>
                </c:pt>
                <c:pt idx="39">
                  <c:v>65.651651040191311</c:v>
                </c:pt>
                <c:pt idx="40">
                  <c:v>65.295926453870806</c:v>
                </c:pt>
                <c:pt idx="41">
                  <c:v>64.93867535942853</c:v>
                </c:pt>
                <c:pt idx="42">
                  <c:v>64.579939788901811</c:v>
                </c:pt>
                <c:pt idx="43">
                  <c:v>64.219761784029799</c:v>
                </c:pt>
                <c:pt idx="44">
                  <c:v>63.858183317358588</c:v>
                </c:pt>
                <c:pt idx="45">
                  <c:v>63.495246218284109</c:v>
                </c:pt>
                <c:pt idx="46">
                  <c:v>63.130992104127593</c:v>
                </c:pt>
                <c:pt idx="47">
                  <c:v>62.765462316295178</c:v>
                </c:pt>
                <c:pt idx="48">
                  <c:v>62.398697861534572</c:v>
                </c:pt>
                <c:pt idx="49">
                  <c:v>62.030739358268846</c:v>
                </c:pt>
                <c:pt idx="50">
                  <c:v>61.661626987951117</c:v>
                </c:pt>
                <c:pt idx="51">
                  <c:v>61.291400451361369</c:v>
                </c:pt>
                <c:pt idx="52">
                  <c:v>60.920098929735722</c:v>
                </c:pt>
                <c:pt idx="53">
                  <c:v>60.547761050600563</c:v>
                </c:pt>
                <c:pt idx="54">
                  <c:v>60.174424858165281</c:v>
                </c:pt>
                <c:pt idx="55">
                  <c:v>59.800127788110082</c:v>
                </c:pt>
                <c:pt idx="56">
                  <c:v>59.42490664659465</c:v>
                </c:pt>
                <c:pt idx="57">
                  <c:v>59.048797593303291</c:v>
                </c:pt>
                <c:pt idx="58">
                  <c:v>58.67183612833584</c:v>
                </c:pt>
                <c:pt idx="59">
                  <c:v>58.294057082746981</c:v>
                </c:pt>
                <c:pt idx="60">
                  <c:v>57.915494612536776</c:v>
                </c:pt>
                <c:pt idx="61">
                  <c:v>57.536182195892039</c:v>
                </c:pt>
                <c:pt idx="62">
                  <c:v>57.15615263348127</c:v>
                </c:pt>
                <c:pt idx="63">
                  <c:v>56.775438051606109</c:v>
                </c:pt>
                <c:pt idx="64">
                  <c:v>56.394069908019553</c:v>
                </c:pt>
                <c:pt idx="65">
                  <c:v>56.012079000221433</c:v>
                </c:pt>
                <c:pt idx="66">
                  <c:v>55.629495476052938</c:v>
                </c:pt>
                <c:pt idx="67">
                  <c:v>55.246348846413014</c:v>
                </c:pt>
                <c:pt idx="68">
                  <c:v>54.862667999931595</c:v>
                </c:pt>
                <c:pt idx="69">
                  <c:v>54.478481219439495</c:v>
                </c:pt>
                <c:pt idx="70">
                  <c:v>54.093816200082017</c:v>
                </c:pt>
                <c:pt idx="71">
                  <c:v>53.708700068935975</c:v>
                </c:pt>
                <c:pt idx="72">
                  <c:v>53.323159405992044</c:v>
                </c:pt>
                <c:pt idx="73">
                  <c:v>52.93722026637775</c:v>
                </c:pt>
                <c:pt idx="74">
                  <c:v>52.550908203701646</c:v>
                </c:pt>
                <c:pt idx="75">
                  <c:v>52.164248294408672</c:v>
                </c:pt>
                <c:pt idx="76">
                  <c:v>51.777265163044675</c:v>
                </c:pt>
                <c:pt idx="77">
                  <c:v>51.389983008333928</c:v>
                </c:pt>
                <c:pt idx="78">
                  <c:v>51.002425629983151</c:v>
                </c:pt>
                <c:pt idx="79">
                  <c:v>50.614616456131088</c:v>
                </c:pt>
                <c:pt idx="80">
                  <c:v>50.226578571369444</c:v>
                </c:pt>
                <c:pt idx="81">
                  <c:v>49.838334745267254</c:v>
                </c:pt>
                <c:pt idx="82">
                  <c:v>49.449907461336025</c:v>
                </c:pt>
                <c:pt idx="83">
                  <c:v>49.061318946379274</c:v>
                </c:pt>
                <c:pt idx="84">
                  <c:v>48.672591200174288</c:v>
                </c:pt>
                <c:pt idx="85">
                  <c:v>48.28374602543726</c:v>
                </c:pt>
                <c:pt idx="86">
                  <c:v>47.894805058028062</c:v>
                </c:pt>
                <c:pt idx="87">
                  <c:v>47.505789797355575</c:v>
                </c:pt>
                <c:pt idx="88">
                  <c:v>47.116721636941875</c:v>
                </c:pt>
                <c:pt idx="89">
                  <c:v>46.727621895114034</c:v>
                </c:pt>
                <c:pt idx="90">
                  <c:v>46.338511845786257</c:v>
                </c:pt>
                <c:pt idx="91">
                  <c:v>45.949412749301899</c:v>
                </c:pt>
                <c:pt idx="92">
                  <c:v>45.560345883303263</c:v>
                </c:pt>
                <c:pt idx="93">
                  <c:v>45.171332573597091</c:v>
                </c:pt>
                <c:pt idx="94">
                  <c:v>44.782394224985175</c:v>
                </c:pt>
                <c:pt idx="95">
                  <c:v>44.393552352027982</c:v>
                </c:pt>
                <c:pt idx="96">
                  <c:v>44.004828609706621</c:v>
                </c:pt>
                <c:pt idx="97">
                  <c:v>43.616244823949337</c:v>
                </c:pt>
                <c:pt idx="98">
                  <c:v>43.227823021984818</c:v>
                </c:pt>
                <c:pt idx="99">
                  <c:v>42.839585462481658</c:v>
                </c:pt>
                <c:pt idx="100">
                  <c:v>42.451554665431971</c:v>
                </c:pt>
                <c:pt idx="101">
                  <c:v>42.063753441730654</c:v>
                </c:pt>
                <c:pt idx="102">
                  <c:v>41.676204922401055</c:v>
                </c:pt>
                <c:pt idx="103">
                  <c:v>41.288932587408958</c:v>
                </c:pt>
                <c:pt idx="104">
                  <c:v>40.901960294006329</c:v>
                </c:pt>
                <c:pt idx="105">
                  <c:v>40.515312304536693</c:v>
                </c:pt>
                <c:pt idx="106">
                  <c:v>40.12901331362972</c:v>
                </c:pt>
                <c:pt idx="107">
                  <c:v>39.743088474707314</c:v>
                </c:pt>
                <c:pt idx="108">
                  <c:v>39.357563425714204</c:v>
                </c:pt>
                <c:pt idx="109">
                  <c:v>38.972464313979799</c:v>
                </c:pt>
                <c:pt idx="110">
                  <c:v>38.587817820111951</c:v>
                </c:pt>
                <c:pt idx="111">
                  <c:v>38.203651180814035</c:v>
                </c:pt>
                <c:pt idx="112">
                  <c:v>37.819992210508097</c:v>
                </c:pt>
                <c:pt idx="113">
                  <c:v>37.4368693216407</c:v>
                </c:pt>
                <c:pt idx="114">
                  <c:v>37.054311543539214</c:v>
                </c:pt>
                <c:pt idx="115">
                  <c:v>36.672348539674637</c:v>
                </c:pt>
                <c:pt idx="116">
                  <c:v>36.291010623187134</c:v>
                </c:pt>
                <c:pt idx="117">
                  <c:v>35.910328770511065</c:v>
                </c:pt>
                <c:pt idx="118">
                  <c:v>35.530334632939969</c:v>
                </c:pt>
                <c:pt idx="119">
                  <c:v>35.151060545955978</c:v>
                </c:pt>
                <c:pt idx="120">
                  <c:v>34.772539536146738</c:v>
                </c:pt>
                <c:pt idx="121">
                  <c:v>34.39480532552497</c:v>
                </c:pt>
                <c:pt idx="122">
                  <c:v>34.017892333059962</c:v>
                </c:pt>
                <c:pt idx="123">
                  <c:v>33.64183567322948</c:v>
                </c:pt>
                <c:pt idx="124">
                  <c:v>33.266671151393375</c:v>
                </c:pt>
                <c:pt idx="125">
                  <c:v>32.89243525579321</c:v>
                </c:pt>
                <c:pt idx="126">
                  <c:v>32.519165145979564</c:v>
                </c:pt>
                <c:pt idx="127">
                  <c:v>32.146898637473186</c:v>
                </c:pt>
                <c:pt idx="128">
                  <c:v>31.77567418246927</c:v>
                </c:pt>
                <c:pt idx="129">
                  <c:v>31.405530846400449</c:v>
                </c:pt>
                <c:pt idx="130">
                  <c:v>31.036508280185465</c:v>
                </c:pt>
                <c:pt idx="131">
                  <c:v>30.668646688000528</c:v>
                </c:pt>
                <c:pt idx="132">
                  <c:v>30.301986790425506</c:v>
                </c:pt>
                <c:pt idx="133">
                  <c:v>29.936569782835981</c:v>
                </c:pt>
                <c:pt idx="134">
                  <c:v>29.572437288932669</c:v>
                </c:pt>
                <c:pt idx="135">
                  <c:v>29.209631309324735</c:v>
                </c:pt>
                <c:pt idx="136">
                  <c:v>28.848194165110499</c:v>
                </c:pt>
                <c:pt idx="137">
                  <c:v>28.488168436432048</c:v>
                </c:pt>
                <c:pt idx="138">
                  <c:v>28.129596896013712</c:v>
                </c:pt>
                <c:pt idx="139">
                  <c:v>27.772522437733098</c:v>
                </c:pt>
                <c:pt idx="140">
                  <c:v>27.41698800031368</c:v>
                </c:pt>
                <c:pt idx="141">
                  <c:v>27.063036486275209</c:v>
                </c:pt>
                <c:pt idx="142">
                  <c:v>26.710710676320208</c:v>
                </c:pt>
                <c:pt idx="143">
                  <c:v>26.360053139389624</c:v>
                </c:pt>
                <c:pt idx="144">
                  <c:v>26.011106138666008</c:v>
                </c:pt>
                <c:pt idx="145">
                  <c:v>25.663911533860372</c:v>
                </c:pt>
                <c:pt idx="146">
                  <c:v>25.318510680167993</c:v>
                </c:pt>
                <c:pt idx="147">
                  <c:v>24.974944324332657</c:v>
                </c:pt>
                <c:pt idx="148">
                  <c:v>24.633252498311904</c:v>
                </c:pt>
                <c:pt idx="149">
                  <c:v>24.293474411084951</c:v>
                </c:pt>
                <c:pt idx="150">
                  <c:v>23.955648339193722</c:v>
                </c:pt>
                <c:pt idx="151">
                  <c:v>23.619811516652831</c:v>
                </c:pt>
                <c:pt idx="152">
                  <c:v>23.286000024904702</c:v>
                </c:pt>
                <c:pt idx="153">
                  <c:v>22.954248683529443</c:v>
                </c:pt>
                <c:pt idx="154">
                  <c:v>22.624590942452521</c:v>
                </c:pt>
                <c:pt idx="155">
                  <c:v>22.297058776410928</c:v>
                </c:pt>
                <c:pt idx="156">
                  <c:v>21.971682582458072</c:v>
                </c:pt>
                <c:pt idx="157">
                  <c:v>21.64849108129031</c:v>
                </c:pt>
                <c:pt idx="158">
                  <c:v>21.327511223178615</c:v>
                </c:pt>
                <c:pt idx="159">
                  <c:v>21.008768099275656</c:v>
                </c:pt>
                <c:pt idx="160">
                  <c:v>20.69228485904819</c:v>
                </c:pt>
                <c:pt idx="161">
                  <c:v>20.37808263455489</c:v>
                </c:pt>
                <c:pt idx="162">
                  <c:v>20.066180472247268</c:v>
                </c:pt>
                <c:pt idx="163">
                  <c:v>19.756595272924962</c:v>
                </c:pt>
                <c:pt idx="164">
                  <c:v>19.449341740416177</c:v>
                </c:pt>
                <c:pt idx="165">
                  <c:v>19.144432339489143</c:v>
                </c:pt>
                <c:pt idx="166">
                  <c:v>18.841877263426387</c:v>
                </c:pt>
                <c:pt idx="167">
                  <c:v>18.541684411613833</c:v>
                </c:pt>
                <c:pt idx="168">
                  <c:v>18.243859377411518</c:v>
                </c:pt>
                <c:pt idx="169">
                  <c:v>17.948405446484653</c:v>
                </c:pt>
                <c:pt idx="170">
                  <c:v>17.655323605680515</c:v>
                </c:pt>
                <c:pt idx="171">
                  <c:v>17.364612562445309</c:v>
                </c:pt>
                <c:pt idx="172">
                  <c:v>17.076268774682365</c:v>
                </c:pt>
                <c:pt idx="173">
                  <c:v>16.790286490861355</c:v>
                </c:pt>
                <c:pt idx="174">
                  <c:v>16.506657800100427</c:v>
                </c:pt>
                <c:pt idx="175">
                  <c:v>16.225372691860901</c:v>
                </c:pt>
                <c:pt idx="176">
                  <c:v>15.946419124814465</c:v>
                </c:pt>
                <c:pt idx="177">
                  <c:v>15.669783104372247</c:v>
                </c:pt>
                <c:pt idx="178">
                  <c:v>15.395448768300442</c:v>
                </c:pt>
                <c:pt idx="179">
                  <c:v>15.123398479793162</c:v>
                </c:pt>
                <c:pt idx="180">
                  <c:v>14.853612927324955</c:v>
                </c:pt>
                <c:pt idx="181">
                  <c:v>14.586071230568589</c:v>
                </c:pt>
                <c:pt idx="182">
                  <c:v>14.320751051635515</c:v>
                </c:pt>
                <c:pt idx="183">
                  <c:v>14.057628710878738</c:v>
                </c:pt>
                <c:pt idx="184">
                  <c:v>13.796679306488098</c:v>
                </c:pt>
                <c:pt idx="185">
                  <c:v>13.53787683710777</c:v>
                </c:pt>
                <c:pt idx="186">
                  <c:v>13.281194326715095</c:v>
                </c:pt>
                <c:pt idx="187">
                  <c:v>13.02660395101568</c:v>
                </c:pt>
                <c:pt idx="188">
                  <c:v>12.77407716463393</c:v>
                </c:pt>
                <c:pt idx="189">
                  <c:v>12.523584828407753</c:v>
                </c:pt>
                <c:pt idx="190">
                  <c:v>12.275097336132548</c:v>
                </c:pt>
                <c:pt idx="191">
                  <c:v>12.028584740140536</c:v>
                </c:pt>
                <c:pt idx="192">
                  <c:v>11.784016875144314</c:v>
                </c:pt>
                <c:pt idx="193">
                  <c:v>11.541363479821644</c:v>
                </c:pt>
                <c:pt idx="194">
                  <c:v>11.300594315668601</c:v>
                </c:pt>
                <c:pt idx="195">
                  <c:v>11.061679282696</c:v>
                </c:pt>
                <c:pt idx="196">
                  <c:v>10.824588531596351</c:v>
                </c:pt>
                <c:pt idx="197">
                  <c:v>10.589292572058962</c:v>
                </c:pt>
                <c:pt idx="198">
                  <c:v>10.355762376958227</c:v>
                </c:pt>
                <c:pt idx="199">
                  <c:v>10.123969482188093</c:v>
                </c:pt>
                <c:pt idx="200">
                  <c:v>9.8938860819613126</c:v>
                </c:pt>
                <c:pt idx="201">
                  <c:v>9.6654851194333684</c:v>
                </c:pt>
                <c:pt idx="202">
                  <c:v>9.4387403725506225</c:v>
                </c:pt>
                <c:pt idx="203">
                  <c:v>9.2136265350574114</c:v>
                </c:pt>
                <c:pt idx="204">
                  <c:v>8.9901192926313467</c:v>
                </c:pt>
                <c:pt idx="205">
                  <c:v>8.7681953941401432</c:v>
                </c:pt>
                <c:pt idx="206">
                  <c:v>8.5478327180441607</c:v>
                </c:pt>
                <c:pt idx="207">
                  <c:v>8.3290103339844439</c:v>
                </c:pt>
                <c:pt idx="208">
                  <c:v>8.111708559617135</c:v>
                </c:pt>
                <c:pt idx="209">
                  <c:v>7.8959090127660261</c:v>
                </c:pt>
                <c:pt idx="210">
                  <c:v>7.6815946589782866</c:v>
                </c:pt>
                <c:pt idx="211">
                  <c:v>7.468749854572537</c:v>
                </c:pt>
                <c:pt idx="212">
                  <c:v>7.2573603852731097</c:v>
                </c:pt>
                <c:pt idx="213">
                  <c:v>7.0474135005260683</c:v>
                </c:pt>
                <c:pt idx="214">
                  <c:v>6.8388979435886652</c:v>
                </c:pt>
                <c:pt idx="215">
                  <c:v>6.6318039774814599</c:v>
                </c:pt>
                <c:pt idx="216">
                  <c:v>6.4261234068846926</c:v>
                </c:pt>
                <c:pt idx="217">
                  <c:v>6.2218495960512339</c:v>
                </c:pt>
                <c:pt idx="218">
                  <c:v>6.0189774828008478</c:v>
                </c:pt>
                <c:pt idx="219">
                  <c:v>5.8175035886457209</c:v>
                </c:pt>
                <c:pt idx="220">
                  <c:v>5.61742602508573</c:v>
                </c:pt>
                <c:pt idx="221">
                  <c:v>5.4187444961014872</c:v>
                </c:pt>
                <c:pt idx="222">
                  <c:v>5.2214602968525217</c:v>
                </c:pt>
                <c:pt idx="223">
                  <c:v>5.0255763085808658</c:v>
                </c:pt>
                <c:pt idx="224">
                  <c:v>4.8310969897003471</c:v>
                </c:pt>
                <c:pt idx="225">
                  <c:v>4.6380283630424755</c:v>
                </c:pt>
                <c:pt idx="226">
                  <c:v>4.4463779992123067</c:v>
                </c:pt>
                <c:pt idx="227">
                  <c:v>4.2561549959984539</c:v>
                </c:pt>
                <c:pt idx="228">
                  <c:v>4.067369953769032</c:v>
                </c:pt>
                <c:pt idx="229">
                  <c:v>3.8800349467735842</c:v>
                </c:pt>
                <c:pt idx="230">
                  <c:v>3.6941634902669329</c:v>
                </c:pt>
                <c:pt idx="231">
                  <c:v>3.5097705033605258</c:v>
                </c:pt>
                <c:pt idx="232">
                  <c:v>3.3268722675042497</c:v>
                </c:pt>
                <c:pt idx="233">
                  <c:v>3.1454863805037672</c:v>
                </c:pt>
                <c:pt idx="234">
                  <c:v>2.9656317059718873</c:v>
                </c:pt>
                <c:pt idx="235">
                  <c:v>2.7873283181269626</c:v>
                </c:pt>
                <c:pt idx="236">
                  <c:v>2.6105974418480971</c:v>
                </c:pt>
                <c:pt idx="237">
                  <c:v>2.4354613879176541</c:v>
                </c:pt>
                <c:pt idx="238">
                  <c:v>2.2619434833889622</c:v>
                </c:pt>
                <c:pt idx="239">
                  <c:v>2.0900679970384011</c:v>
                </c:pt>
                <c:pt idx="240">
                  <c:v>1.9198600598823126</c:v>
                </c:pt>
                <c:pt idx="241">
                  <c:v>1.7513455807651155</c:v>
                </c:pt>
                <c:pt idx="242">
                  <c:v>1.5845511570531232</c:v>
                </c:pt>
                <c:pt idx="243">
                  <c:v>1.4195039805040901</c:v>
                </c:pt>
                <c:pt idx="244">
                  <c:v>1.2562317384149502</c:v>
                </c:pt>
                <c:pt idx="245">
                  <c:v>1.0947625101958449</c:v>
                </c:pt>
                <c:pt idx="246">
                  <c:v>0.93512465955545143</c:v>
                </c:pt>
                <c:pt idx="247">
                  <c:v>0.77734672253277259</c:v>
                </c:pt>
                <c:pt idx="248">
                  <c:v>0.62145729165539743</c:v>
                </c:pt>
                <c:pt idx="249">
                  <c:v>0.4674848965548446</c:v>
                </c:pt>
                <c:pt idx="250">
                  <c:v>0.31545788142037778</c:v>
                </c:pt>
                <c:pt idx="251">
                  <c:v>0.1654042797213276</c:v>
                </c:pt>
                <c:pt idx="252">
                  <c:v>1.7351686681225269E-2</c:v>
                </c:pt>
                <c:pt idx="253">
                  <c:v>-0.12867286996650118</c:v>
                </c:pt>
                <c:pt idx="254">
                  <c:v>-0.27264306036410429</c:v>
                </c:pt>
                <c:pt idx="255">
                  <c:v>-0.41453338343328239</c:v>
                </c:pt>
                <c:pt idx="256">
                  <c:v>-0.55431929763711596</c:v>
                </c:pt>
                <c:pt idx="257">
                  <c:v>-0.69197735090284063</c:v>
                </c:pt>
                <c:pt idx="258">
                  <c:v>-0.82748530897951977</c:v>
                </c:pt>
                <c:pt idx="259">
                  <c:v>-0.96082228148261772</c:v>
                </c:pt>
                <c:pt idx="260">
                  <c:v>-1.0919688448592986</c:v>
                </c:pt>
                <c:pt idx="261">
                  <c:v>-1.2209071615051086</c:v>
                </c:pt>
                <c:pt idx="262">
                  <c:v>-1.3476210942596349</c:v>
                </c:pt>
                <c:pt idx="263">
                  <c:v>-1.4720963155212634</c:v>
                </c:pt>
                <c:pt idx="264">
                  <c:v>-1.5943204102414479</c:v>
                </c:pt>
                <c:pt idx="265">
                  <c:v>-1.7142829720841606</c:v>
                </c:pt>
                <c:pt idx="266">
                  <c:v>-1.8319756920799557</c:v>
                </c:pt>
                <c:pt idx="267">
                  <c:v>-1.9473924391459185</c:v>
                </c:pt>
                <c:pt idx="268">
                  <c:v>-2.0605293319038402</c:v>
                </c:pt>
                <c:pt idx="269">
                  <c:v>-2.1713848012894519</c:v>
                </c:pt>
                <c:pt idx="270">
                  <c:v>-2.2799596435196743</c:v>
                </c:pt>
                <c:pt idx="271">
                  <c:v>-2.3862570630604854</c:v>
                </c:pt>
                <c:pt idx="272">
                  <c:v>-2.4902827053228833</c:v>
                </c:pt>
                <c:pt idx="273">
                  <c:v>-2.5920446788998324</c:v>
                </c:pt>
                <c:pt idx="274">
                  <c:v>-2.6915535672475412</c:v>
                </c:pt>
                <c:pt idx="275">
                  <c:v>-2.7888224298042328</c:v>
                </c:pt>
                <c:pt idx="276">
                  <c:v>-2.8838667926304336</c:v>
                </c:pt>
                <c:pt idx="277">
                  <c:v>-2.9767046287447947</c:v>
                </c:pt>
                <c:pt idx="278">
                  <c:v>-3.0673563284122389</c:v>
                </c:pt>
                <c:pt idx="279">
                  <c:v>-3.1558446597262746</c:v>
                </c:pt>
                <c:pt idx="280">
                  <c:v>-3.2421947199001968</c:v>
                </c:pt>
                <c:pt idx="281">
                  <c:v>-3.3264338777524443</c:v>
                </c:pt>
                <c:pt idx="282">
                  <c:v>-3.4085917079328008</c:v>
                </c:pt>
                <c:pt idx="283">
                  <c:v>-3.4886999174880255</c:v>
                </c:pt>
                <c:pt idx="284">
                  <c:v>-3.5667922654104034</c:v>
                </c:pt>
                <c:pt idx="285">
                  <c:v>-3.6429044758476903</c:v>
                </c:pt>
                <c:pt idx="286">
                  <c:v>-3.717074145675026</c:v>
                </c:pt>
                <c:pt idx="287">
                  <c:v>-3.7893406471469717</c:v>
                </c:pt>
                <c:pt idx="288">
                  <c:v>-3.8597450263530355</c:v>
                </c:pt>
                <c:pt idx="289">
                  <c:v>-3.928329898192422</c:v>
                </c:pt>
                <c:pt idx="290">
                  <c:v>-3.99513933857699</c:v>
                </c:pt>
                <c:pt idx="291">
                  <c:v>-4.0602187745434106</c:v>
                </c:pt>
                <c:pt idx="292">
                  <c:v>-4.1236148729327518</c:v>
                </c:pt>
                <c:pt idx="293">
                  <c:v>-4.185375428256239</c:v>
                </c:pt>
                <c:pt idx="294">
                  <c:v>-4.2455492503264276</c:v>
                </c:pt>
                <c:pt idx="295">
                  <c:v>-4.3041860521874806</c:v>
                </c:pt>
                <c:pt idx="296">
                  <c:v>-4.361336338825172</c:v>
                </c:pt>
                <c:pt idx="297">
                  <c:v>-4.4170512970883165</c:v>
                </c:pt>
                <c:pt idx="298">
                  <c:v>-4.4713826871949918</c:v>
                </c:pt>
                <c:pt idx="299">
                  <c:v>-4.5243827361412414</c:v>
                </c:pt>
                <c:pt idx="300">
                  <c:v>-4.5761040332756453</c:v>
                </c:pt>
                <c:pt idx="301">
                  <c:v>-4.6265994282449494</c:v>
                </c:pt>
                <c:pt idx="302">
                  <c:v>-4.6759219314627227</c:v>
                </c:pt>
                <c:pt idx="303">
                  <c:v>-4.7241246172024116</c:v>
                </c:pt>
                <c:pt idx="304">
                  <c:v>-4.7712605293635493</c:v>
                </c:pt>
                <c:pt idx="305">
                  <c:v>-4.8173825899195748</c:v>
                </c:pt>
                <c:pt idx="306">
                  <c:v>-4.8625435100075745</c:v>
                </c:pt>
                <c:pt idx="307">
                  <c:v>-4.9067957035882594</c:v>
                </c:pt>
                <c:pt idx="308">
                  <c:v>-4.9501912035695597</c:v>
                </c:pt>
                <c:pt idx="309">
                  <c:v>-4.9927815802597504</c:v>
                </c:pt>
                <c:pt idx="310">
                  <c:v>-5.0346178619940147</c:v>
                </c:pt>
                <c:pt idx="311">
                  <c:v>-5.0757504577618935</c:v>
                </c:pt>
                <c:pt idx="312">
                  <c:v>-5.1162290816523388</c:v>
                </c:pt>
                <c:pt idx="313">
                  <c:v>-5.1561026789268185</c:v>
                </c:pt>
                <c:pt idx="314">
                  <c:v>-5.1954193535306921</c:v>
                </c:pt>
                <c:pt idx="315">
                  <c:v>-5.2342262968622748</c:v>
                </c:pt>
                <c:pt idx="316">
                  <c:v>-5.2725697176249628</c:v>
                </c:pt>
                <c:pt idx="317">
                  <c:v>-5.310494772611106</c:v>
                </c:pt>
                <c:pt idx="318">
                  <c:v>-5.3480454982831667</c:v>
                </c:pt>
                <c:pt idx="319">
                  <c:v>-5.3852647430480136</c:v>
                </c:pt>
                <c:pt idx="320">
                  <c:v>-5.4221941001516925</c:v>
                </c:pt>
                <c:pt idx="321">
                  <c:v>-5.4588738411566871</c:v>
                </c:pt>
                <c:pt idx="322">
                  <c:v>-5.4953428500073933</c:v>
                </c:pt>
                <c:pt idx="323">
                  <c:v>-5.5316385577282681</c:v>
                </c:pt>
                <c:pt idx="324">
                  <c:v>-5.5677968778523033</c:v>
                </c:pt>
                <c:pt idx="325">
                  <c:v>-5.6038521427196457</c:v>
                </c:pt>
                <c:pt idx="326">
                  <c:v>-5.6398370408426235</c:v>
                </c:pt>
                <c:pt idx="327">
                  <c:v>-5.6757825555824812</c:v>
                </c:pt>
                <c:pt idx="328">
                  <c:v>-5.7117179054337797</c:v>
                </c:pt>
                <c:pt idx="329">
                  <c:v>-5.7476704862661778</c:v>
                </c:pt>
                <c:pt idx="330">
                  <c:v>-5.7836658159203402</c:v>
                </c:pt>
                <c:pt idx="331">
                  <c:v>-5.8197274816023725</c:v>
                </c:pt>
                <c:pt idx="332">
                  <c:v>-5.8558770905622044</c:v>
                </c:pt>
                <c:pt idx="333">
                  <c:v>-5.8921342245824366</c:v>
                </c:pt>
                <c:pt idx="334">
                  <c:v>-5.9285163988329623</c:v>
                </c:pt>
                <c:pt idx="335">
                  <c:v>-5.9650390256725547</c:v>
                </c:pt>
                <c:pt idx="336">
                  <c:v>-6.0017153839995157</c:v>
                </c:pt>
                <c:pt idx="337">
                  <c:v>-6.0385565947559163</c:v>
                </c:pt>
                <c:pt idx="338">
                  <c:v>-6.0755716031949438</c:v>
                </c:pt>
                <c:pt idx="339">
                  <c:v>-6.1127671685058065</c:v>
                </c:pt>
                <c:pt idx="340">
                  <c:v>-6.1501478613698568</c:v>
                </c:pt>
                <c:pt idx="341">
                  <c:v>-6.1877160699877791</c:v>
                </c:pt>
                <c:pt idx="342">
                  <c:v>-6.2254720150742653</c:v>
                </c:pt>
                <c:pt idx="343">
                  <c:v>-6.2634137742563842</c:v>
                </c:pt>
                <c:pt idx="344">
                  <c:v>-6.3015373162510002</c:v>
                </c:pt>
                <c:pt idx="345">
                  <c:v>-6.3398365451108365</c:v>
                </c:pt>
                <c:pt idx="346">
                  <c:v>-6.3783033547480734</c:v>
                </c:pt>
                <c:pt idx="347">
                  <c:v>-6.4169276938428457</c:v>
                </c:pt>
                <c:pt idx="348">
                  <c:v>-6.4556976411415521</c:v>
                </c:pt>
                <c:pt idx="349">
                  <c:v>-6.4945994910413916</c:v>
                </c:pt>
                <c:pt idx="350">
                  <c:v>-6.5336178492401942</c:v>
                </c:pt>
                <c:pt idx="351">
                  <c:v>-6.5727357381166787</c:v>
                </c:pt>
                <c:pt idx="352">
                  <c:v>-6.6119347113880123</c:v>
                </c:pt>
                <c:pt idx="353">
                  <c:v>-6.6511949774761181</c:v>
                </c:pt>
                <c:pt idx="354">
                  <c:v>-6.6904955309048724</c:v>
                </c:pt>
                <c:pt idx="355">
                  <c:v>-6.729814290944188</c:v>
                </c:pt>
                <c:pt idx="356">
                  <c:v>-6.7691282466203706</c:v>
                </c:pt>
                <c:pt idx="357">
                  <c:v>-6.8084136071268997</c:v>
                </c:pt>
                <c:pt idx="358">
                  <c:v>-6.847645956595918</c:v>
                </c:pt>
                <c:pt idx="359">
                  <c:v>-6.8868004121289674</c:v>
                </c:pt>
                <c:pt idx="360">
                  <c:v>-6.9258517839420914</c:v>
                </c:pt>
                <c:pt idx="361">
                  <c:v>-6.9647747364498791</c:v>
                </c:pt>
                <c:pt idx="362">
                  <c:v>-7.0035439491018616</c:v>
                </c:pt>
                <c:pt idx="363">
                  <c:v>-7.0421342757881824</c:v>
                </c:pt>
                <c:pt idx="364">
                  <c:v>-7.0805209016531778</c:v>
                </c:pt>
                <c:pt idx="365">
                  <c:v>-7.1186794961954858</c:v>
                </c:pt>
                <c:pt idx="366">
                  <c:v>-7.1565863615846776</c:v>
                </c:pt>
                <c:pt idx="367">
                  <c:v>-7.1942185751955137</c:v>
                </c:pt>
                <c:pt idx="368">
                  <c:v>-7.2315541254419626</c:v>
                </c:pt>
                <c:pt idx="369">
                  <c:v>-7.2685720400880873</c:v>
                </c:pt>
                <c:pt idx="370">
                  <c:v>-7.3052525063148401</c:v>
                </c:pt>
                <c:pt idx="371">
                  <c:v>-7.3415769819366217</c:v>
                </c:pt>
                <c:pt idx="372">
                  <c:v>-7.3775282972758198</c:v>
                </c:pt>
                <c:pt idx="373">
                  <c:v>-7.4130907473269056</c:v>
                </c:pt>
                <c:pt idx="374">
                  <c:v>-7.4482501739627471</c:v>
                </c:pt>
                <c:pt idx="375">
                  <c:v>-7.4829940380593438</c:v>
                </c:pt>
                <c:pt idx="376">
                  <c:v>-7.51731148153294</c:v>
                </c:pt>
                <c:pt idx="377">
                  <c:v>-7.5511933793984918</c:v>
                </c:pt>
                <c:pt idx="378">
                  <c:v>-7.5846323820694872</c:v>
                </c:pt>
                <c:pt idx="379">
                  <c:v>-7.6176229482164768</c:v>
                </c:pt>
                <c:pt idx="380">
                  <c:v>-7.6501613685978072</c:v>
                </c:pt>
                <c:pt idx="381">
                  <c:v>-7.6822457813567446</c:v>
                </c:pt>
                <c:pt idx="382">
                  <c:v>-7.7138761793517556</c:v>
                </c:pt>
                <c:pt idx="383">
                  <c:v>-7.7450544101493719</c:v>
                </c:pt>
                <c:pt idx="384">
                  <c:v>-7.7757841693588539</c:v>
                </c:pt>
                <c:pt idx="385">
                  <c:v>-7.8060709880265868</c:v>
                </c:pt>
                <c:pt idx="386">
                  <c:v>-7.83592221483985</c:v>
                </c:pt>
                <c:pt idx="387">
                  <c:v>-7.8653469939041525</c:v>
                </c:pt>
                <c:pt idx="388">
                  <c:v>-7.8943562388700173</c:v>
                </c:pt>
                <c:pt idx="389">
                  <c:v>-7.9229626041840042</c:v>
                </c:pt>
                <c:pt idx="390">
                  <c:v>-7.9511804542297106</c:v>
                </c:pt>
                <c:pt idx="391">
                  <c:v>-7.9790258311086841</c:v>
                </c:pt>
                <c:pt idx="392">
                  <c:v>-8.00651642178941</c:v>
                </c:pt>
                <c:pt idx="393">
                  <c:v>-8.033671525324964</c:v>
                </c:pt>
                <c:pt idx="394">
                  <c:v>-8.0605120208049481</c:v>
                </c:pt>
                <c:pt idx="395">
                  <c:v>-8.0870603366758758</c:v>
                </c:pt>
                <c:pt idx="396">
                  <c:v>-8.1133404220215404</c:v>
                </c:pt>
                <c:pt idx="397">
                  <c:v>-8.1393777203551032</c:v>
                </c:pt>
                <c:pt idx="398">
                  <c:v>-8.1651991464347411</c:v>
                </c:pt>
                <c:pt idx="399">
                  <c:v>-8.1908330665686115</c:v>
                </c:pt>
                <c:pt idx="400">
                  <c:v>-8.2163092828358728</c:v>
                </c:pt>
                <c:pt idx="401">
                  <c:v>-8.2416590216057131</c:v>
                </c:pt>
                <c:pt idx="402">
                  <c:v>-8.266914926695808</c:v>
                </c:pt>
                <c:pt idx="403">
                  <c:v>-8.2921110574737238</c:v>
                </c:pt>
                <c:pt idx="404">
                  <c:v>-8.3172828921588753</c:v>
                </c:pt>
                <c:pt idx="405">
                  <c:v>-8.3424673365552344</c:v>
                </c:pt>
                <c:pt idx="406">
                  <c:v>-8.3677027383975275</c:v>
                </c:pt>
                <c:pt idx="407">
                  <c:v>-8.3930289074665527</c:v>
                </c:pt>
                <c:pt idx="408">
                  <c:v>-8.4184871415893028</c:v>
                </c:pt>
                <c:pt idx="409">
                  <c:v>-8.4441202586104129</c:v>
                </c:pt>
                <c:pt idx="410">
                  <c:v>-8.4699726343823691</c:v>
                </c:pt>
                <c:pt idx="411">
                  <c:v>-8.4960902467933579</c:v>
                </c:pt>
                <c:pt idx="412">
                  <c:v>-8.5225207258146263</c:v>
                </c:pt>
                <c:pt idx="413">
                  <c:v>-8.5493134095137666</c:v>
                </c:pt>
                <c:pt idx="414">
                  <c:v>-8.5765194059422658</c:v>
                </c:pt>
                <c:pt idx="415">
                  <c:v>-8.6041916607695992</c:v>
                </c:pt>
                <c:pt idx="416">
                  <c:v>-8.6323850304857341</c:v>
                </c:pt>
                <c:pt idx="417">
                  <c:v>-8.6611563609537807</c:v>
                </c:pt>
                <c:pt idx="418">
                  <c:v>-8.690564571039328</c:v>
                </c:pt>
                <c:pt idx="419">
                  <c:v>-8.7206707409823725</c:v>
                </c:pt>
                <c:pt idx="420">
                  <c:v>-8.7515382051215767</c:v>
                </c:pt>
                <c:pt idx="421">
                  <c:v>-8.783232648497254</c:v>
                </c:pt>
                <c:pt idx="422">
                  <c:v>-8.8158222067943282</c:v>
                </c:pt>
                <c:pt idx="423">
                  <c:v>-8.8493775689812963</c:v>
                </c:pt>
                <c:pt idx="424">
                  <c:v>-8.8839720819197581</c:v>
                </c:pt>
                <c:pt idx="425">
                  <c:v>-8.9196818560965969</c:v>
                </c:pt>
                <c:pt idx="426">
                  <c:v>-8.9565858715202289</c:v>
                </c:pt>
                <c:pt idx="427">
                  <c:v>-8.9947660826907168</c:v>
                </c:pt>
                <c:pt idx="428">
                  <c:v>-9.0343075214091435</c:v>
                </c:pt>
                <c:pt idx="429">
                  <c:v>-9.0752983960440972</c:v>
                </c:pt>
                <c:pt idx="430">
                  <c:v>-9.1178301857106607</c:v>
                </c:pt>
                <c:pt idx="431">
                  <c:v>-9.1619977276434774</c:v>
                </c:pt>
                <c:pt idx="432">
                  <c:v>-9.2078992958725756</c:v>
                </c:pt>
                <c:pt idx="433">
                  <c:v>-9.2556366691223406</c:v>
                </c:pt>
                <c:pt idx="434">
                  <c:v>-9.3053151856743561</c:v>
                </c:pt>
                <c:pt idx="435">
                  <c:v>-9.3570437827433999</c:v>
                </c:pt>
                <c:pt idx="436">
                  <c:v>-9.410935017748228</c:v>
                </c:pt>
                <c:pt idx="437">
                  <c:v>-9.4671050686809686</c:v>
                </c:pt>
                <c:pt idx="438">
                  <c:v>-9.525673710639964</c:v>
                </c:pt>
                <c:pt idx="439">
                  <c:v>-9.5867642654614258</c:v>
                </c:pt>
                <c:pt idx="440">
                  <c:v>-9.6505035212985781</c:v>
                </c:pt>
                <c:pt idx="441">
                  <c:v>-9.7170216189474843</c:v>
                </c:pt>
                <c:pt idx="442">
                  <c:v>-9.7864519017274549</c:v>
                </c:pt>
                <c:pt idx="443">
                  <c:v>-9.8589307257886496</c:v>
                </c:pt>
                <c:pt idx="444">
                  <c:v>-9.9345972278654422</c:v>
                </c:pt>
                <c:pt idx="445">
                  <c:v>-10.013593047719851</c:v>
                </c:pt>
                <c:pt idx="446">
                  <c:v>-10.096062002839385</c:v>
                </c:pt>
                <c:pt idx="447">
                  <c:v>-10.182149713381822</c:v>
                </c:pt>
                <c:pt idx="448">
                  <c:v>-10.272003175890346</c:v>
                </c:pt>
                <c:pt idx="449">
                  <c:v>-10.365770284956859</c:v>
                </c:pt>
                <c:pt idx="450">
                  <c:v>-10.463599302772586</c:v>
                </c:pt>
                <c:pt idx="451">
                  <c:v>-10.565638277389965</c:v>
                </c:pt>
                <c:pt idx="452">
                  <c:v>-10.672034411499073</c:v>
                </c:pt>
                <c:pt idx="453">
                  <c:v>-10.782933384606377</c:v>
                </c:pt>
                <c:pt idx="454">
                  <c:v>-10.898478632651694</c:v>
                </c:pt>
                <c:pt idx="455">
                  <c:v>-11.018810590304614</c:v>
                </c:pt>
                <c:pt idx="456">
                  <c:v>-11.144065902402327</c:v>
                </c:pt>
                <c:pt idx="457">
                  <c:v>-11.274376612197745</c:v>
                </c:pt>
                <c:pt idx="458">
                  <c:v>-11.409869335232795</c:v>
                </c:pt>
                <c:pt idx="459">
                  <c:v>-11.550664428702191</c:v>
                </c:pt>
                <c:pt idx="460">
                  <c:v>-11.696875167071486</c:v>
                </c:pt>
                <c:pt idx="461">
                  <c:v>-11.848606935422302</c:v>
                </c:pt>
                <c:pt idx="462">
                  <c:v>-12.005956452475621</c:v>
                </c:pt>
                <c:pt idx="463">
                  <c:v>-12.169011035446498</c:v>
                </c:pt>
                <c:pt idx="464">
                  <c:v>-12.337847918788253</c:v>
                </c:pt>
                <c:pt idx="465">
                  <c:v>-12.512533638468968</c:v>
                </c:pt>
                <c:pt idx="466">
                  <c:v>-12.693123492683938</c:v>
                </c:pt>
                <c:pt idx="467">
                  <c:v>-12.879661088838326</c:v>
                </c:pt>
                <c:pt idx="468">
                  <c:v>-13.072177985277019</c:v>
                </c:pt>
                <c:pt idx="469">
                  <c:v>-13.270693434602288</c:v>
                </c:pt>
                <c:pt idx="470">
                  <c:v>-13.475214233567822</c:v>
                </c:pt>
                <c:pt idx="471">
                  <c:v>-13.68573468251984</c:v>
                </c:pt>
                <c:pt idx="472">
                  <c:v>-13.902236655240559</c:v>
                </c:pt>
                <c:pt idx="473">
                  <c:v>-14.124689777901981</c:v>
                </c:pt>
                <c:pt idx="474">
                  <c:v>-14.353051713739193</c:v>
                </c:pt>
                <c:pt idx="475">
                  <c:v>-14.587268548060761</c:v>
                </c:pt>
                <c:pt idx="476">
                  <c:v>-14.827275266402509</c:v>
                </c:pt>
                <c:pt idx="477">
                  <c:v>-15.072996317050464</c:v>
                </c:pt>
                <c:pt idx="478">
                  <c:v>-15.324346247855168</c:v>
                </c:pt>
                <c:pt idx="479">
                  <c:v>-15.581230406257989</c:v>
                </c:pt>
                <c:pt idx="480">
                  <c:v>-15.84354569077866</c:v>
                </c:pt>
                <c:pt idx="481">
                  <c:v>-16.111181341860817</c:v>
                </c:pt>
                <c:pt idx="482">
                  <c:v>-16.384019759943843</c:v>
                </c:pt>
                <c:pt idx="483">
                  <c:v>-16.661937338887384</c:v>
                </c:pt>
                <c:pt idx="484">
                  <c:v>-16.944805303405637</c:v>
                </c:pt>
                <c:pt idx="485">
                  <c:v>-17.232490539916711</c:v>
                </c:pt>
                <c:pt idx="486">
                  <c:v>-17.524856411146015</c:v>
                </c:pt>
                <c:pt idx="487">
                  <c:v>-17.821763545898268</c:v>
                </c:pt>
                <c:pt idx="488">
                  <c:v>-18.123070596569207</c:v>
                </c:pt>
                <c:pt idx="489">
                  <c:v>-18.428634958179984</c:v>
                </c:pt>
                <c:pt idx="490">
                  <c:v>-18.738313443943703</c:v>
                </c:pt>
                <c:pt idx="491">
                  <c:v>-19.051962913555084</c:v>
                </c:pt>
                <c:pt idx="492">
                  <c:v>-19.369440851542716</c:v>
                </c:pt>
                <c:pt idx="493">
                  <c:v>-19.690605894076512</c:v>
                </c:pt>
                <c:pt idx="494">
                  <c:v>-20.015318303585907</c:v>
                </c:pt>
                <c:pt idx="495">
                  <c:v>-20.343440391401657</c:v>
                </c:pt>
                <c:pt idx="496">
                  <c:v>-20.674836889370805</c:v>
                </c:pt>
                <c:pt idx="497">
                  <c:v>-21.009375272020737</c:v>
                </c:pt>
                <c:pt idx="498">
                  <c:v>-21.34692603135662</c:v>
                </c:pt>
                <c:pt idx="499">
                  <c:v>-21.687362906775899</c:v>
                </c:pt>
                <c:pt idx="500">
                  <c:v>-22.030563072883865</c:v>
                </c:pt>
                <c:pt idx="501">
                  <c:v>-22.376407288198269</c:v>
                </c:pt>
                <c:pt idx="502">
                  <c:v>-22.724780007855191</c:v>
                </c:pt>
                <c:pt idx="503">
                  <c:v>-23.075569463479862</c:v>
                </c:pt>
                <c:pt idx="504">
                  <c:v>-23.428667713374605</c:v>
                </c:pt>
                <c:pt idx="505">
                  <c:v>-23.783970666119949</c:v>
                </c:pt>
                <c:pt idx="506">
                  <c:v>-24.141378080576992</c:v>
                </c:pt>
                <c:pt idx="507">
                  <c:v>-24.500793545152376</c:v>
                </c:pt>
                <c:pt idx="508">
                  <c:v>-24.862124439026239</c:v>
                </c:pt>
                <c:pt idx="509">
                  <c:v>-25.225281877869566</c:v>
                </c:pt>
                <c:pt idx="510">
                  <c:v>-25.590180646397119</c:v>
                </c:pt>
                <c:pt idx="511">
                  <c:v>-25.956739119907329</c:v>
                </c:pt>
                <c:pt idx="512">
                  <c:v>-26.324879176776751</c:v>
                </c:pt>
                <c:pt idx="513">
                  <c:v>-26.694526103685408</c:v>
                </c:pt>
                <c:pt idx="514">
                  <c:v>-27.065608495169272</c:v>
                </c:pt>
                <c:pt idx="515">
                  <c:v>-27.438058148923922</c:v>
                </c:pt>
                <c:pt idx="516">
                  <c:v>-27.811809958117376</c:v>
                </c:pt>
                <c:pt idx="517">
                  <c:v>-28.186801801818454</c:v>
                </c:pt>
                <c:pt idx="518">
                  <c:v>-28.562974434500937</c:v>
                </c:pt>
                <c:pt idx="519">
                  <c:v>-28.940271375457112</c:v>
                </c:pt>
                <c:pt idx="520">
                  <c:v>-29.318638798829689</c:v>
                </c:pt>
                <c:pt idx="521">
                  <c:v>-29.698025424864728</c:v>
                </c:pt>
                <c:pt idx="522">
                  <c:v>-30.078382412889731</c:v>
                </c:pt>
                <c:pt idx="523">
                  <c:v>-30.459663256431512</c:v>
                </c:pt>
                <c:pt idx="524">
                  <c:v>-30.841823680814539</c:v>
                </c:pt>
                <c:pt idx="525">
                  <c:v>-31.224821543502781</c:v>
                </c:pt>
                <c:pt idx="526">
                  <c:v>-31.608616737399196</c:v>
                </c:pt>
                <c:pt idx="527">
                  <c:v>-31.993171097252269</c:v>
                </c:pt>
                <c:pt idx="528">
                  <c:v>-32.378448309279577</c:v>
                </c:pt>
                <c:pt idx="529">
                  <c:v>-32.76441382407954</c:v>
                </c:pt>
                <c:pt idx="530">
                  <c:v>-33.151034772861173</c:v>
                </c:pt>
                <c:pt idx="531">
                  <c:v>-33.538279887002254</c:v>
                </c:pt>
                <c:pt idx="532">
                  <c:v>-33.926119420913892</c:v>
                </c:pt>
                <c:pt idx="533">
                  <c:v>-34.314525078176636</c:v>
                </c:pt>
                <c:pt idx="534">
                  <c:v>-34.703469940889036</c:v>
                </c:pt>
                <c:pt idx="535">
                  <c:v>-35.092928402162435</c:v>
                </c:pt>
                <c:pt idx="536">
                  <c:v>-35.482876101680894</c:v>
                </c:pt>
                <c:pt idx="537">
                  <c:v>-35.87328986424091</c:v>
                </c:pt>
                <c:pt idx="538">
                  <c:v>-36.264147641173388</c:v>
                </c:pt>
                <c:pt idx="539">
                  <c:v>-36.655428454552911</c:v>
                </c:pt>
                <c:pt idx="540">
                  <c:v>-37.047112344089513</c:v>
                </c:pt>
                <c:pt idx="541">
                  <c:v>-37.439180316601785</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54.006574170641471</c:v>
                </c:pt>
                <c:pt idx="1">
                  <c:v>53.398926217753846</c:v>
                </c:pt>
                <c:pt idx="2">
                  <c:v>52.788379874857</c:v>
                </c:pt>
                <c:pt idx="3">
                  <c:v>52.175254296163644</c:v>
                </c:pt>
                <c:pt idx="4">
                  <c:v>51.559877225135558</c:v>
                </c:pt>
                <c:pt idx="5">
                  <c:v>50.942584316291914</c:v>
                </c:pt>
                <c:pt idx="6">
                  <c:v>50.323718412041721</c:v>
                </c:pt>
                <c:pt idx="7">
                  <c:v>49.70362877828105</c:v>
                </c:pt>
                <c:pt idx="8">
                  <c:v>49.082670302966548</c:v>
                </c:pt>
                <c:pt idx="9">
                  <c:v>48.461202662291306</c:v>
                </c:pt>
                <c:pt idx="10">
                  <c:v>47.839589459464108</c:v>
                </c:pt>
                <c:pt idx="11">
                  <c:v>47.218197341418318</c:v>
                </c:pt>
                <c:pt idx="12">
                  <c:v>46.597395099035651</c:v>
                </c:pt>
                <c:pt idx="13">
                  <c:v>45.977552756669944</c:v>
                </c:pt>
                <c:pt idx="14">
                  <c:v>45.359040656888467</c:v>
                </c:pt>
                <c:pt idx="15">
                  <c:v>44.742228546397946</c:v>
                </c:pt>
                <c:pt idx="16">
                  <c:v>44.127484669129039</c:v>
                </c:pt>
                <c:pt idx="17">
                  <c:v>43.515174872349625</c:v>
                </c:pt>
                <c:pt idx="18">
                  <c:v>42.905661731537009</c:v>
                </c:pt>
                <c:pt idx="19">
                  <c:v>42.299303699520166</c:v>
                </c:pt>
                <c:pt idx="20">
                  <c:v>41.69645428510502</c:v>
                </c:pt>
                <c:pt idx="21">
                  <c:v>41.09746126608173</c:v>
                </c:pt>
                <c:pt idx="22">
                  <c:v>40.50266594109312</c:v>
                </c:pt>
                <c:pt idx="23">
                  <c:v>39.9124024244338</c:v>
                </c:pt>
                <c:pt idx="24">
                  <c:v>39.326996987356743</c:v>
                </c:pt>
                <c:pt idx="25">
                  <c:v>38.746767448983562</c:v>
                </c:pt>
                <c:pt idx="26">
                  <c:v>38.172022619377039</c:v>
                </c:pt>
                <c:pt idx="27">
                  <c:v>37.603061796818778</c:v>
                </c:pt>
                <c:pt idx="28">
                  <c:v>37.040174320793611</c:v>
                </c:pt>
                <c:pt idx="29">
                  <c:v>36.48363918165105</c:v>
                </c:pt>
                <c:pt idx="30">
                  <c:v>35.933724687404883</c:v>
                </c:pt>
                <c:pt idx="31">
                  <c:v>35.390688187627411</c:v>
                </c:pt>
                <c:pt idx="32">
                  <c:v>34.854775853924245</c:v>
                </c:pt>
                <c:pt idx="33">
                  <c:v>34.326222516036204</c:v>
                </c:pt>
                <c:pt idx="34">
                  <c:v>33.805251552202186</c:v>
                </c:pt>
                <c:pt idx="35">
                  <c:v>33.292074832049096</c:v>
                </c:pt>
                <c:pt idx="36">
                  <c:v>32.7868927099518</c:v>
                </c:pt>
                <c:pt idx="37">
                  <c:v>32.289894066511678</c:v>
                </c:pt>
                <c:pt idx="38">
                  <c:v>31.801256395559871</c:v>
                </c:pt>
                <c:pt idx="39">
                  <c:v>31.321145933906159</c:v>
                </c:pt>
                <c:pt idx="40">
                  <c:v>30.849717830871892</c:v>
                </c:pt>
                <c:pt idx="41">
                  <c:v>30.387116354554543</c:v>
                </c:pt>
                <c:pt idx="42">
                  <c:v>29.933475131680488</c:v>
                </c:pt>
                <c:pt idx="43">
                  <c:v>29.488917417865235</c:v>
                </c:pt>
                <c:pt idx="44">
                  <c:v>29.053556395102405</c:v>
                </c:pt>
                <c:pt idx="45">
                  <c:v>28.627495493317394</c:v>
                </c:pt>
                <c:pt idx="46">
                  <c:v>28.210828732888753</c:v>
                </c:pt>
                <c:pt idx="47">
                  <c:v>27.803641085105408</c:v>
                </c:pt>
                <c:pt idx="48">
                  <c:v>27.406008847645793</c:v>
                </c:pt>
                <c:pt idx="49">
                  <c:v>27.01800003226365</c:v>
                </c:pt>
                <c:pt idx="50">
                  <c:v>26.639674762016412</c:v>
                </c:pt>
                <c:pt idx="51">
                  <c:v>26.271085675506956</c:v>
                </c:pt>
                <c:pt idx="52">
                  <c:v>25.912278335768626</c:v>
                </c:pt>
                <c:pt idx="53">
                  <c:v>25.563291641582524</c:v>
                </c:pt>
                <c:pt idx="54">
                  <c:v>25.224158239179296</c:v>
                </c:pt>
                <c:pt idx="55">
                  <c:v>24.894904932445893</c:v>
                </c:pt>
                <c:pt idx="56">
                  <c:v>24.575553089921225</c:v>
                </c:pt>
                <c:pt idx="57">
                  <c:v>24.266119047028141</c:v>
                </c:pt>
                <c:pt idx="58">
                  <c:v>23.966614502144107</c:v>
                </c:pt>
                <c:pt idx="59">
                  <c:v>23.677046905276232</c:v>
                </c:pt>
                <c:pt idx="60">
                  <c:v>23.397419838239994</c:v>
                </c:pt>
                <c:pt idx="61">
                  <c:v>23.12773338539477</c:v>
                </c:pt>
                <c:pt idx="62">
                  <c:v>22.86798449410988</c:v>
                </c:pt>
                <c:pt idx="63">
                  <c:v>22.618167324268683</c:v>
                </c:pt>
                <c:pt idx="64">
                  <c:v>22.378273586226484</c:v>
                </c:pt>
                <c:pt idx="65">
                  <c:v>22.148292866748239</c:v>
                </c:pt>
                <c:pt idx="66">
                  <c:v>21.928212942548669</c:v>
                </c:pt>
                <c:pt idx="67">
                  <c:v>21.718020081146253</c:v>
                </c:pt>
                <c:pt idx="68">
                  <c:v>21.517699328823564</c:v>
                </c:pt>
                <c:pt idx="69">
                  <c:v>21.327234785554619</c:v>
                </c:pt>
                <c:pt idx="70">
                  <c:v>21.146609866830719</c:v>
                </c:pt>
                <c:pt idx="71">
                  <c:v>20.975807552360369</c:v>
                </c:pt>
                <c:pt idx="72">
                  <c:v>20.814810621679868</c:v>
                </c:pt>
                <c:pt idx="73">
                  <c:v>20.663601876741176</c:v>
                </c:pt>
                <c:pt idx="74">
                  <c:v>20.522164351583807</c:v>
                </c:pt>
                <c:pt idx="75">
                  <c:v>20.390481509223505</c:v>
                </c:pt>
                <c:pt idx="76">
                  <c:v>20.268537425912275</c:v>
                </c:pt>
                <c:pt idx="77">
                  <c:v>20.156316962942434</c:v>
                </c:pt>
                <c:pt idx="78">
                  <c:v>20.053805926175396</c:v>
                </c:pt>
                <c:pt idx="79">
                  <c:v>19.960991213487656</c:v>
                </c:pt>
                <c:pt idx="80">
                  <c:v>19.877860950324699</c:v>
                </c:pt>
                <c:pt idx="81">
                  <c:v>19.804404613556542</c:v>
                </c:pt>
                <c:pt idx="82">
                  <c:v>19.740613143819292</c:v>
                </c:pt>
                <c:pt idx="83">
                  <c:v>19.686479046527175</c:v>
                </c:pt>
                <c:pt idx="84">
                  <c:v>19.641996481717385</c:v>
                </c:pt>
                <c:pt idx="85">
                  <c:v>19.607161342892855</c:v>
                </c:pt>
                <c:pt idx="86">
                  <c:v>19.581971324998733</c:v>
                </c:pt>
                <c:pt idx="87">
                  <c:v>19.566425981659727</c:v>
                </c:pt>
                <c:pt idx="88">
                  <c:v>19.560526771788819</c:v>
                </c:pt>
                <c:pt idx="89">
                  <c:v>19.564277095650485</c:v>
                </c:pt>
                <c:pt idx="90">
                  <c:v>19.577682320450585</c:v>
                </c:pt>
                <c:pt idx="91">
                  <c:v>19.600749795496881</c:v>
                </c:pt>
                <c:pt idx="92">
                  <c:v>19.633488856956919</c:v>
                </c:pt>
                <c:pt idx="93">
                  <c:v>19.675910822216412</c:v>
                </c:pt>
                <c:pt idx="94">
                  <c:v>19.728028973819587</c:v>
                </c:pt>
                <c:pt idx="95">
                  <c:v>19.789858532951197</c:v>
                </c:pt>
                <c:pt idx="96">
                  <c:v>19.861416622399538</c:v>
                </c:pt>
                <c:pt idx="97">
                  <c:v>19.942722218919702</c:v>
                </c:pt>
                <c:pt idx="98">
                  <c:v>20.033796094893049</c:v>
                </c:pt>
                <c:pt idx="99">
                  <c:v>20.134660749167054</c:v>
                </c:pt>
                <c:pt idx="100">
                  <c:v>20.245340326936962</c:v>
                </c:pt>
                <c:pt idx="101">
                  <c:v>20.365860528518944</c:v>
                </c:pt>
                <c:pt idx="102">
                  <c:v>20.496248506848822</c:v>
                </c:pt>
                <c:pt idx="103">
                  <c:v>20.636532753534336</c:v>
                </c:pt>
                <c:pt idx="104">
                  <c:v>20.786742973274464</c:v>
                </c:pt>
                <c:pt idx="105">
                  <c:v>20.946909946459179</c:v>
                </c:pt>
                <c:pt idx="106">
                  <c:v>21.117065379760962</c:v>
                </c:pt>
                <c:pt idx="107">
                  <c:v>21.297241744527597</c:v>
                </c:pt>
                <c:pt idx="108">
                  <c:v>21.487472102797291</c:v>
                </c:pt>
                <c:pt idx="109">
                  <c:v>21.687789920764111</c:v>
                </c:pt>
                <c:pt idx="110">
                  <c:v>21.898228869537967</c:v>
                </c:pt>
                <c:pt idx="111">
                  <c:v>22.118822613066577</c:v>
                </c:pt>
                <c:pt idx="112">
                  <c:v>22.349604583110345</c:v>
                </c:pt>
                <c:pt idx="113">
                  <c:v>22.590607741196198</c:v>
                </c:pt>
                <c:pt idx="114">
                  <c:v>22.8418643275159</c:v>
                </c:pt>
                <c:pt idx="115">
                  <c:v>23.103405596781009</c:v>
                </c:pt>
                <c:pt idx="116">
                  <c:v>23.375261541097466</c:v>
                </c:pt>
                <c:pt idx="117">
                  <c:v>23.657460599993048</c:v>
                </c:pt>
                <c:pt idx="118">
                  <c:v>23.950029357790157</c:v>
                </c:pt>
                <c:pt idx="119">
                  <c:v>24.252992228604096</c:v>
                </c:pt>
                <c:pt idx="120">
                  <c:v>24.566371129328257</c:v>
                </c:pt>
                <c:pt idx="121">
                  <c:v>24.890185141068887</c:v>
                </c:pt>
                <c:pt idx="122">
                  <c:v>25.224450159589711</c:v>
                </c:pt>
                <c:pt idx="123">
                  <c:v>25.569178535449574</c:v>
                </c:pt>
                <c:pt idx="124">
                  <c:v>25.924378704630527</c:v>
                </c:pt>
                <c:pt idx="125">
                  <c:v>26.290054810588739</c:v>
                </c:pt>
                <c:pt idx="126">
                  <c:v>26.666206318801123</c:v>
                </c:pt>
                <c:pt idx="127">
                  <c:v>27.052827625018672</c:v>
                </c:pt>
                <c:pt idx="128">
                  <c:v>27.44990765859907</c:v>
                </c:pt>
                <c:pt idx="129">
                  <c:v>27.857429482445983</c:v>
                </c:pt>
                <c:pt idx="130">
                  <c:v>28.275369891237212</c:v>
                </c:pt>
                <c:pt idx="131">
                  <c:v>28.703699009800413</c:v>
                </c:pt>
                <c:pt idx="132">
                  <c:v>29.142379893650709</c:v>
                </c:pt>
                <c:pt idx="133">
                  <c:v>29.591368133874909</c:v>
                </c:pt>
                <c:pt idx="134">
                  <c:v>30.050611468702325</c:v>
                </c:pt>
                <c:pt idx="135">
                  <c:v>30.520049404262654</c:v>
                </c:pt>
                <c:pt idx="136">
                  <c:v>30.999612847176607</c:v>
                </c:pt>
                <c:pt idx="137">
                  <c:v>31.489223751757603</c:v>
                </c:pt>
                <c:pt idx="138">
                  <c:v>31.988794784724636</c:v>
                </c:pt>
                <c:pt idx="139">
                  <c:v>32.498229010435992</c:v>
                </c:pt>
                <c:pt idx="140">
                  <c:v>33.017419599723581</c:v>
                </c:pt>
                <c:pt idx="141">
                  <c:v>33.546249565478135</c:v>
                </c:pt>
                <c:pt idx="142">
                  <c:v>34.084591528156245</c:v>
                </c:pt>
                <c:pt idx="143">
                  <c:v>34.632307514385673</c:v>
                </c:pt>
                <c:pt idx="144">
                  <c:v>35.189248791808915</c:v>
                </c:pt>
                <c:pt idx="145">
                  <c:v>35.755255743232475</c:v>
                </c:pt>
                <c:pt idx="146">
                  <c:v>36.330157783045678</c:v>
                </c:pt>
                <c:pt idx="147">
                  <c:v>36.913773318707527</c:v>
                </c:pt>
                <c:pt idx="148">
                  <c:v>37.505909759926354</c:v>
                </c:pt>
                <c:pt idx="149">
                  <c:v>38.106363577903856</c:v>
                </c:pt>
                <c:pt idx="150">
                  <c:v>38.714920416739332</c:v>
                </c:pt>
                <c:pt idx="151">
                  <c:v>39.331355258771964</c:v>
                </c:pt>
                <c:pt idx="152">
                  <c:v>39.955432645268836</c:v>
                </c:pt>
                <c:pt idx="153">
                  <c:v>40.586906953465068</c:v>
                </c:pt>
                <c:pt idx="154">
                  <c:v>41.225522730523252</c:v>
                </c:pt>
                <c:pt idx="155">
                  <c:v>41.871015084512621</c:v>
                </c:pt>
                <c:pt idx="156">
                  <c:v>42.523110132007346</c:v>
                </c:pt>
                <c:pt idx="157">
                  <c:v>43.181525501392507</c:v>
                </c:pt>
                <c:pt idx="158">
                  <c:v>43.845970890430564</c:v>
                </c:pt>
                <c:pt idx="159">
                  <c:v>44.516148676109722</c:v>
                </c:pt>
                <c:pt idx="160">
                  <c:v>45.191754574261388</c:v>
                </c:pt>
                <c:pt idx="161">
                  <c:v>45.872478345901975</c:v>
                </c:pt>
                <c:pt idx="162">
                  <c:v>46.558004546759754</c:v>
                </c:pt>
                <c:pt idx="163">
                  <c:v>47.248013315956165</c:v>
                </c:pt>
                <c:pt idx="164">
                  <c:v>47.942181199372037</c:v>
                </c:pt>
                <c:pt idx="165">
                  <c:v>48.640182002827288</c:v>
                </c:pt>
                <c:pt idx="166">
                  <c:v>49.34168766984503</c:v>
                </c:pt>
                <c:pt idx="167">
                  <c:v>50.046369178478827</c:v>
                </c:pt>
                <c:pt idx="168">
                  <c:v>50.753897451447358</c:v>
                </c:pt>
                <c:pt idx="169">
                  <c:v>51.463944273647385</c:v>
                </c:pt>
                <c:pt idx="170">
                  <c:v>52.176183211020017</c:v>
                </c:pt>
                <c:pt idx="171">
                  <c:v>52.890290524716548</c:v>
                </c:pt>
                <c:pt idx="172">
                  <c:v>53.605946074549813</c:v>
                </c:pt>
                <c:pt idx="173">
                  <c:v>54.322834205835179</c:v>
                </c:pt>
                <c:pt idx="174">
                  <c:v>55.040644613895942</c:v>
                </c:pt>
                <c:pt idx="175">
                  <c:v>55.759073180771175</c:v>
                </c:pt>
                <c:pt idx="176">
                  <c:v>56.477822778950433</c:v>
                </c:pt>
                <c:pt idx="177">
                  <c:v>57.196604037333195</c:v>
                </c:pt>
                <c:pt idx="178">
                  <c:v>57.915136065011581</c:v>
                </c:pt>
                <c:pt idx="179">
                  <c:v>58.633147128921706</c:v>
                </c:pt>
                <c:pt idx="180">
                  <c:v>59.350375281892262</c:v>
                </c:pt>
                <c:pt idx="181">
                  <c:v>60.06656893811563</c:v>
                </c:pt>
                <c:pt idx="182">
                  <c:v>60.78148739358452</c:v>
                </c:pt>
                <c:pt idx="183">
                  <c:v>61.49490128956959</c:v>
                </c:pt>
                <c:pt idx="184">
                  <c:v>62.206593017722625</c:v>
                </c:pt>
                <c:pt idx="185">
                  <c:v>62.916357065916451</c:v>
                </c:pt>
                <c:pt idx="186">
                  <c:v>63.624000304422644</c:v>
                </c:pt>
                <c:pt idx="187">
                  <c:v>64.329342212508877</c:v>
                </c:pt>
                <c:pt idx="188">
                  <c:v>65.032215045974525</c:v>
                </c:pt>
                <c:pt idx="189">
                  <c:v>65.73246394657626</c:v>
                </c:pt>
                <c:pt idx="190">
                  <c:v>66.429946994647878</c:v>
                </c:pt>
                <c:pt idx="191">
                  <c:v>67.124535206576908</c:v>
                </c:pt>
                <c:pt idx="192">
                  <c:v>67.816112479086286</c:v>
                </c:pt>
                <c:pt idx="193">
                  <c:v>68.504575482518092</c:v>
                </c:pt>
                <c:pt idx="194">
                  <c:v>69.189833505536939</c:v>
                </c:pt>
                <c:pt idx="195">
                  <c:v>69.871808253823929</c:v>
                </c:pt>
                <c:pt idx="196">
                  <c:v>70.550433605463525</c:v>
                </c:pt>
                <c:pt idx="197">
                  <c:v>71.225655325806613</c:v>
                </c:pt>
                <c:pt idx="198">
                  <c:v>71.897430744639934</c:v>
                </c:pt>
                <c:pt idx="199">
                  <c:v>72.565728398498109</c:v>
                </c:pt>
                <c:pt idx="200">
                  <c:v>73.23052764094227</c:v>
                </c:pt>
                <c:pt idx="201">
                  <c:v>73.891818223565167</c:v>
                </c:pt>
                <c:pt idx="202">
                  <c:v>74.549599850416584</c:v>
                </c:pt>
                <c:pt idx="203">
                  <c:v>75.203881708439923</c:v>
                </c:pt>
                <c:pt idx="204">
                  <c:v>75.854681976392598</c:v>
                </c:pt>
                <c:pt idx="205">
                  <c:v>76.502027314593619</c:v>
                </c:pt>
                <c:pt idx="206">
                  <c:v>77.145952337693743</c:v>
                </c:pt>
                <c:pt idx="207">
                  <c:v>77.786499072515554</c:v>
                </c:pt>
                <c:pt idx="208">
                  <c:v>78.42371640284928</c:v>
                </c:pt>
                <c:pt idx="209">
                  <c:v>79.0576595029315</c:v>
                </c:pt>
                <c:pt idx="210">
                  <c:v>79.688389261176994</c:v>
                </c:pt>
                <c:pt idx="211">
                  <c:v>80.315971695571122</c:v>
                </c:pt>
                <c:pt idx="212">
                  <c:v>80.940477361984364</c:v>
                </c:pt>
                <c:pt idx="213">
                  <c:v>81.561980756522757</c:v>
                </c:pt>
                <c:pt idx="214">
                  <c:v>82.180559712893555</c:v>
                </c:pt>
                <c:pt idx="215">
                  <c:v>82.796294795639938</c:v>
                </c:pt>
                <c:pt idx="216">
                  <c:v>83.409268689986433</c:v>
                </c:pt>
                <c:pt idx="217">
                  <c:v>84.01956558893535</c:v>
                </c:pt>
                <c:pt idx="218">
                  <c:v>84.627270578170595</c:v>
                </c:pt>
                <c:pt idx="219">
                  <c:v>85.2324690192535</c:v>
                </c:pt>
                <c:pt idx="220">
                  <c:v>85.835245931539603</c:v>
                </c:pt>
                <c:pt idx="221">
                  <c:v>86.435685373209822</c:v>
                </c:pt>
                <c:pt idx="222">
                  <c:v>87.033869821779163</c:v>
                </c:pt>
                <c:pt idx="223">
                  <c:v>87.629879554452131</c:v>
                </c:pt>
                <c:pt idx="224">
                  <c:v>88.22379202869466</c:v>
                </c:pt>
                <c:pt idx="225">
                  <c:v>88.81568126342313</c:v>
                </c:pt>
                <c:pt idx="226">
                  <c:v>89.405617221262247</c:v>
                </c:pt>
                <c:pt idx="227">
                  <c:v>89.993665192369335</c:v>
                </c:pt>
                <c:pt idx="228">
                  <c:v>90.579885180413868</c:v>
                </c:pt>
                <c:pt idx="229">
                  <c:v>91.164331291382737</c:v>
                </c:pt>
                <c:pt idx="230">
                  <c:v>91.74705112598798</c:v>
                </c:pt>
                <c:pt idx="231">
                  <c:v>92.328085176574987</c:v>
                </c:pt>
                <c:pt idx="232">
                  <c:v>92.90746622955082</c:v>
                </c:pt>
                <c:pt idx="233">
                  <c:v>93.485218774507288</c:v>
                </c:pt>
                <c:pt idx="234">
                  <c:v>94.061358421342973</c:v>
                </c:pt>
                <c:pt idx="235">
                  <c:v>94.635891326858683</c:v>
                </c:pt>
                <c:pt idx="236">
                  <c:v>95.208813632457691</c:v>
                </c:pt>
                <c:pt idx="237">
                  <c:v>95.780110914740291</c:v>
                </c:pt>
                <c:pt idx="238">
                  <c:v>96.349757650951901</c:v>
                </c:pt>
                <c:pt idx="239">
                  <c:v>96.917716701398305</c:v>
                </c:pt>
                <c:pt idx="240">
                  <c:v>97.483938811103386</c:v>
                </c:pt>
                <c:pt idx="241">
                  <c:v>98.048362133122396</c:v>
                </c:pt>
                <c:pt idx="242">
                  <c:v>98.610911776063816</c:v>
                </c:pt>
                <c:pt idx="243">
                  <c:v>99.171499378487667</c:v>
                </c:pt>
                <c:pt idx="244">
                  <c:v>99.730022712949463</c:v>
                </c:pt>
                <c:pt idx="245">
                  <c:v>100.28636532253438</c:v>
                </c:pt>
                <c:pt idx="246">
                  <c:v>100.84039619277561</c:v>
                </c:pt>
                <c:pt idx="247">
                  <c:v>101.39196946187718</c:v>
                </c:pt>
                <c:pt idx="248">
                  <c:v>101.94092417214262</c:v>
                </c:pt>
                <c:pt idx="249">
                  <c:v>102.48708406547082</c:v>
                </c:pt>
                <c:pt idx="250">
                  <c:v>103.03025742569299</c:v>
                </c:pt>
                <c:pt idx="251">
                  <c:v>103.57023697039737</c:v>
                </c:pt>
                <c:pt idx="252">
                  <c:v>104.10679979472437</c:v>
                </c:pt>
                <c:pt idx="253">
                  <c:v>104.63970736940502</c:v>
                </c:pt>
                <c:pt idx="254">
                  <c:v>105.16870559506067</c:v>
                </c:pt>
                <c:pt idx="255">
                  <c:v>105.69352491448957</c:v>
                </c:pt>
                <c:pt idx="256">
                  <c:v>106.21388048432601</c:v>
                </c:pt>
                <c:pt idx="257">
                  <c:v>106.7294724070867</c:v>
                </c:pt>
                <c:pt idx="258">
                  <c:v>107.2399860242072</c:v>
                </c:pt>
                <c:pt idx="259">
                  <c:v>107.74509227022426</c:v>
                </c:pt>
                <c:pt idx="260">
                  <c:v>108.24444808780127</c:v>
                </c:pt>
                <c:pt idx="261">
                  <c:v>108.73769690279015</c:v>
                </c:pt>
                <c:pt idx="262">
                  <c:v>109.22446915803366</c:v>
                </c:pt>
                <c:pt idx="263">
                  <c:v>109.70438290409172</c:v>
                </c:pt>
                <c:pt idx="264">
                  <c:v>110.17704444456837</c:v>
                </c:pt>
                <c:pt idx="265">
                  <c:v>110.64204903321387</c:v>
                </c:pt>
                <c:pt idx="266">
                  <c:v>111.09898161949825</c:v>
                </c:pt>
                <c:pt idx="267">
                  <c:v>111.54741763888603</c:v>
                </c:pt>
                <c:pt idx="268">
                  <c:v>111.98692384362566</c:v>
                </c:pt>
                <c:pt idx="269">
                  <c:v>112.41705916948359</c:v>
                </c:pt>
                <c:pt idx="270">
                  <c:v>112.8373756335186</c:v>
                </c:pt>
                <c:pt idx="271">
                  <c:v>113.24741925771852</c:v>
                </c:pt>
                <c:pt idx="272">
                  <c:v>113.6467310131025</c:v>
                </c:pt>
                <c:pt idx="273">
                  <c:v>114.0348477787475</c:v>
                </c:pt>
                <c:pt idx="274">
                  <c:v>114.41130331011209</c:v>
                </c:pt>
                <c:pt idx="275">
                  <c:v>114.77562921102479</c:v>
                </c:pt>
                <c:pt idx="276">
                  <c:v>115.12735590376592</c:v>
                </c:pt>
                <c:pt idx="277">
                  <c:v>115.46601359180421</c:v>
                </c:pt>
                <c:pt idx="278">
                  <c:v>115.79113320995101</c:v>
                </c:pt>
                <c:pt idx="279">
                  <c:v>116.10224735696399</c:v>
                </c:pt>
                <c:pt idx="280">
                  <c:v>116.39889120595463</c:v>
                </c:pt>
                <c:pt idx="281">
                  <c:v>116.68060338834312</c:v>
                </c:pt>
                <c:pt idx="282">
                  <c:v>116.94692684752451</c:v>
                </c:pt>
                <c:pt idx="283">
                  <c:v>117.1974096588894</c:v>
                </c:pt>
                <c:pt idx="284">
                  <c:v>117.43160581333437</c:v>
                </c:pt>
                <c:pt idx="285">
                  <c:v>117.6490759619317</c:v>
                </c:pt>
                <c:pt idx="286">
                  <c:v>117.84938811996381</c:v>
                </c:pt>
                <c:pt idx="287">
                  <c:v>118.03211832907181</c:v>
                </c:pt>
                <c:pt idx="288">
                  <c:v>118.19685127681896</c:v>
                </c:pt>
                <c:pt idx="289">
                  <c:v>118.34318087349875</c:v>
                </c:pt>
                <c:pt idx="290">
                  <c:v>118.47071078652931</c:v>
                </c:pt>
                <c:pt idx="291">
                  <c:v>118.57905493327497</c:v>
                </c:pt>
                <c:pt idx="292">
                  <c:v>118.6678379335937</c:v>
                </c:pt>
                <c:pt idx="293">
                  <c:v>118.73669552381952</c:v>
                </c:pt>
                <c:pt idx="294">
                  <c:v>118.7852749342902</c:v>
                </c:pt>
                <c:pt idx="295">
                  <c:v>118.81323523284837</c:v>
                </c:pt>
                <c:pt idx="296">
                  <c:v>118.82024763704615</c:v>
                </c:pt>
                <c:pt idx="297">
                  <c:v>118.80599579801384</c:v>
                </c:pt>
                <c:pt idx="298">
                  <c:v>118.77017605914155</c:v>
                </c:pt>
                <c:pt idx="299">
                  <c:v>118.71249769286609</c:v>
                </c:pt>
                <c:pt idx="300">
                  <c:v>118.63268311893376</c:v>
                </c:pt>
                <c:pt idx="301">
                  <c:v>118.53046810754338</c:v>
                </c:pt>
                <c:pt idx="302">
                  <c:v>118.40560197076933</c:v>
                </c:pt>
                <c:pt idx="303">
                  <c:v>118.25784774560047</c:v>
                </c:pt>
                <c:pt idx="304">
                  <c:v>118.08698237181535</c:v>
                </c:pt>
                <c:pt idx="305">
                  <c:v>117.89279686779257</c:v>
                </c:pt>
                <c:pt idx="306">
                  <c:v>117.67509650713976</c:v>
                </c:pt>
                <c:pt idx="307">
                  <c:v>117.43370099882836</c:v>
                </c:pt>
                <c:pt idx="308">
                  <c:v>117.16844467325254</c:v>
                </c:pt>
                <c:pt idx="309">
                  <c:v>116.8791766763504</c:v>
                </c:pt>
                <c:pt idx="310">
                  <c:v>116.56576117361273</c:v>
                </c:pt>
                <c:pt idx="311">
                  <c:v>116.22807756547759</c:v>
                </c:pt>
                <c:pt idx="312">
                  <c:v>115.86602071524085</c:v>
                </c:pt>
                <c:pt idx="313">
                  <c:v>115.47950119025359</c:v>
                </c:pt>
                <c:pt idx="314">
                  <c:v>115.06844551679312</c:v>
                </c:pt>
                <c:pt idx="315">
                  <c:v>114.63279644857872</c:v>
                </c:pt>
                <c:pt idx="316">
                  <c:v>114.17251324852933</c:v>
                </c:pt>
                <c:pt idx="317">
                  <c:v>113.68757198293468</c:v>
                </c:pt>
                <c:pt idx="318">
                  <c:v>113.17796582680573</c:v>
                </c:pt>
                <c:pt idx="319">
                  <c:v>112.64370537877673</c:v>
                </c:pt>
                <c:pt idx="320">
                  <c:v>112.08481898351428</c:v>
                </c:pt>
                <c:pt idx="321">
                  <c:v>111.50135305923031</c:v>
                </c:pt>
                <c:pt idx="322">
                  <c:v>110.89337242748712</c:v>
                </c:pt>
                <c:pt idx="323">
                  <c:v>110.26096064215142</c:v>
                </c:pt>
                <c:pt idx="324">
                  <c:v>109.60422031401149</c:v>
                </c:pt>
                <c:pt idx="325">
                  <c:v>108.92327342725963</c:v>
                </c:pt>
                <c:pt idx="326">
                  <c:v>108.21826164375791</c:v>
                </c:pt>
                <c:pt idx="327">
                  <c:v>107.4893465907677</c:v>
                </c:pt>
                <c:pt idx="328">
                  <c:v>106.73671012760732</c:v>
                </c:pt>
                <c:pt idx="329">
                  <c:v>105.96055458652205</c:v>
                </c:pt>
                <c:pt idx="330">
                  <c:v>105.16110298294987</c:v>
                </c:pt>
                <c:pt idx="331">
                  <c:v>104.33859919025726</c:v>
                </c:pt>
                <c:pt idx="332">
                  <c:v>103.49330807402276</c:v>
                </c:pt>
                <c:pt idx="333">
                  <c:v>102.62551558094241</c:v>
                </c:pt>
                <c:pt idx="334">
                  <c:v>101.73552877754129</c:v>
                </c:pt>
                <c:pt idx="335">
                  <c:v>100.82367583398788</c:v>
                </c:pt>
                <c:pt idx="336">
                  <c:v>99.890305948529843</c:v>
                </c:pt>
                <c:pt idx="337">
                  <c:v>98.935789208291865</c:v>
                </c:pt>
                <c:pt idx="338">
                  <c:v>97.960516382525768</c:v>
                </c:pt>
                <c:pt idx="339">
                  <c:v>96.964898644740444</c:v>
                </c:pt>
                <c:pt idx="340">
                  <c:v>95.949367220578097</c:v>
                </c:pt>
                <c:pt idx="341">
                  <c:v>94.914372958768823</c:v>
                </c:pt>
                <c:pt idx="342">
                  <c:v>93.860385823022028</c:v>
                </c:pt>
                <c:pt idx="343">
                  <c:v>92.787894303271614</c:v>
                </c:pt>
                <c:pt idx="344">
                  <c:v>91.697404745292346</c:v>
                </c:pt>
                <c:pt idx="345">
                  <c:v>90.589440598338967</c:v>
                </c:pt>
                <c:pt idx="346">
                  <c:v>89.464541581114432</c:v>
                </c:pt>
                <c:pt idx="347">
                  <c:v>88.323262767044994</c:v>
                </c:pt>
                <c:pt idx="348">
                  <c:v>87.166173590523798</c:v>
                </c:pt>
                <c:pt idx="349">
                  <c:v>85.993856776466373</c:v>
                </c:pt>
                <c:pt idx="350">
                  <c:v>84.806907196209508</c:v>
                </c:pt>
                <c:pt idx="351">
                  <c:v>83.60593065343005</c:v>
                </c:pt>
                <c:pt idx="352">
                  <c:v>82.391542604418703</c:v>
                </c:pt>
                <c:pt idx="353">
                  <c:v>81.164366817654269</c:v>
                </c:pt>
                <c:pt idx="354">
                  <c:v>79.925033978166496</c:v>
                </c:pt>
                <c:pt idx="355">
                  <c:v>78.674180242763796</c:v>
                </c:pt>
                <c:pt idx="356">
                  <c:v>77.412445752613294</c:v>
                </c:pt>
                <c:pt idx="357">
                  <c:v>76.140473110127772</c:v>
                </c:pt>
                <c:pt idx="358">
                  <c:v>74.858905827453455</c:v>
                </c:pt>
                <c:pt idx="359">
                  <c:v>73.568386754145521</c:v>
                </c:pt>
                <c:pt idx="360">
                  <c:v>72.269556491837776</c:v>
                </c:pt>
                <c:pt idx="361">
                  <c:v>70.963051803882649</c:v>
                </c:pt>
                <c:pt idx="362">
                  <c:v>69.649504027974018</c:v>
                </c:pt>
                <c:pt idx="363">
                  <c:v>68.329537499805724</c:v>
                </c:pt>
                <c:pt idx="364">
                  <c:v>67.003767995716345</c:v>
                </c:pt>
                <c:pt idx="365">
                  <c:v>65.67280120214366</c:v>
                </c:pt>
                <c:pt idx="366">
                  <c:v>64.337231219459682</c:v>
                </c:pt>
                <c:pt idx="367">
                  <c:v>62.997639107515091</c:v>
                </c:pt>
                <c:pt idx="368">
                  <c:v>61.654591479815508</c:v>
                </c:pt>
                <c:pt idx="369">
                  <c:v>60.308639152881469</c:v>
                </c:pt>
                <c:pt idx="370">
                  <c:v>58.960315856841888</c:v>
                </c:pt>
                <c:pt idx="371">
                  <c:v>57.610137012810611</c:v>
                </c:pt>
                <c:pt idx="372">
                  <c:v>56.258598582019999</c:v>
                </c:pt>
                <c:pt idx="373">
                  <c:v>54.906175991100675</c:v>
                </c:pt>
                <c:pt idx="374">
                  <c:v>53.553323137258282</c:v>
                </c:pt>
                <c:pt idx="375">
                  <c:v>52.200471476457992</c:v>
                </c:pt>
                <c:pt idx="376">
                  <c:v>50.848029197071568</c:v>
                </c:pt>
                <c:pt idx="377">
                  <c:v>49.496380480772856</c:v>
                </c:pt>
                <c:pt idx="378">
                  <c:v>48.145884851810813</c:v>
                </c:pt>
                <c:pt idx="379">
                  <c:v>46.796876615148165</c:v>
                </c:pt>
                <c:pt idx="380">
                  <c:v>45.449664383313348</c:v>
                </c:pt>
                <c:pt idx="381">
                  <c:v>44.104530691222443</c:v>
                </c:pt>
                <c:pt idx="382">
                  <c:v>42.761731697647591</c:v>
                </c:pt>
                <c:pt idx="383">
                  <c:v>41.421496971481368</c:v>
                </c:pt>
                <c:pt idx="384">
                  <c:v>40.08402936045799</c:v>
                </c:pt>
                <c:pt idx="385">
                  <c:v>38.749504939542717</c:v>
                </c:pt>
                <c:pt idx="386">
                  <c:v>37.418073035817088</c:v>
                </c:pt>
                <c:pt idx="387">
                  <c:v>36.089856326341021</c:v>
                </c:pt>
                <c:pt idx="388">
                  <c:v>34.76495100519606</c:v>
                </c:pt>
                <c:pt idx="389">
                  <c:v>33.443427015683241</c:v>
                </c:pt>
                <c:pt idx="390">
                  <c:v>32.125328343474024</c:v>
                </c:pt>
                <c:pt idx="391">
                  <c:v>30.81067336640373</c:v>
                </c:pt>
                <c:pt idx="392">
                  <c:v>29.499455256525824</c:v>
                </c:pt>
                <c:pt idx="393">
                  <c:v>28.191642430045984</c:v>
                </c:pt>
                <c:pt idx="394">
                  <c:v>26.887179040786741</c:v>
                </c:pt>
                <c:pt idx="395">
                  <c:v>25.585985512926861</c:v>
                </c:pt>
                <c:pt idx="396">
                  <c:v>24.287959108889257</c:v>
                </c:pt>
                <c:pt idx="397">
                  <c:v>22.992974528429247</c:v>
                </c:pt>
                <c:pt idx="398">
                  <c:v>21.700884535179974</c:v>
                </c:pt>
                <c:pt idx="399">
                  <c:v>20.411520607159311</c:v>
                </c:pt>
                <c:pt idx="400">
                  <c:v>19.124693608026742</c:v>
                </c:pt>
                <c:pt idx="401">
                  <c:v>17.840194476164346</c:v>
                </c:pt>
                <c:pt idx="402">
                  <c:v>16.557794929001005</c:v>
                </c:pt>
                <c:pt idx="403">
                  <c:v>15.277248180335535</c:v>
                </c:pt>
                <c:pt idx="404">
                  <c:v>13.998289668778305</c:v>
                </c:pt>
                <c:pt idx="405">
                  <c:v>12.720637795821981</c:v>
                </c:pt>
                <c:pt idx="406">
                  <c:v>11.443994672429408</c:v>
                </c:pt>
                <c:pt idx="407">
                  <c:v>10.16804687343963</c:v>
                </c:pt>
                <c:pt idx="408">
                  <c:v>8.8924661994961607</c:v>
                </c:pt>
                <c:pt idx="409">
                  <c:v>7.6169104466206639</c:v>
                </c:pt>
                <c:pt idx="410">
                  <c:v>6.3410241839753905</c:v>
                </c:pt>
                <c:pt idx="411">
                  <c:v>5.0644395407763403</c:v>
                </c:pt>
                <c:pt idx="412">
                  <c:v>3.7867770037480342</c:v>
                </c:pt>
                <c:pt idx="413">
                  <c:v>2.5076462269289799</c:v>
                </c:pt>
                <c:pt idx="414">
                  <c:v>1.2266468560597013</c:v>
                </c:pt>
                <c:pt idx="415">
                  <c:v>-5.6630629796592884E-2</c:v>
                </c:pt>
                <c:pt idx="416">
                  <c:v>-1.3426040563451298</c:v>
                </c:pt>
                <c:pt idx="417">
                  <c:v>-2.6316986684006252</c:v>
                </c:pt>
                <c:pt idx="418">
                  <c:v>-3.9243462166227392</c:v>
                </c:pt>
                <c:pt idx="419">
                  <c:v>-5.2209840124307014</c:v>
                </c:pt>
                <c:pt idx="420">
                  <c:v>-6.5220539465040703</c:v>
                </c:pt>
                <c:pt idx="421">
                  <c:v>-7.8280014659636068</c:v>
                </c:pt>
                <c:pt idx="422">
                  <c:v>-9.1392745050128816</c:v>
                </c:pt>
                <c:pt idx="423">
                  <c:v>-10.456322363571747</c:v>
                </c:pt>
                <c:pt idx="424">
                  <c:v>-11.779594528197121</c:v>
                </c:pt>
                <c:pt idx="425">
                  <c:v>-13.109539429448972</c:v>
                </c:pt>
                <c:pt idx="426">
                  <c:v>-14.446603129749526</c:v>
                </c:pt>
                <c:pt idx="427">
                  <c:v>-15.791227935776668</c:v>
                </c:pt>
                <c:pt idx="428">
                  <c:v>-17.14385092951748</c:v>
                </c:pt>
                <c:pt idx="429">
                  <c:v>-18.504902412312596</c:v>
                </c:pt>
                <c:pt idx="430">
                  <c:v>-19.87480425651512</c:v>
                </c:pt>
                <c:pt idx="431">
                  <c:v>-21.253968159896644</c:v>
                </c:pt>
                <c:pt idx="432">
                  <c:v>-22.642793798549913</c:v>
                </c:pt>
                <c:pt idx="433">
                  <c:v>-24.041666874871403</c:v>
                </c:pt>
                <c:pt idx="434">
                  <c:v>-25.450957058250744</c:v>
                </c:pt>
                <c:pt idx="435">
                  <c:v>-26.871015817361737</c:v>
                </c:pt>
                <c:pt idx="436">
                  <c:v>-28.302174144470712</c:v>
                </c:pt>
                <c:pt idx="437">
                  <c:v>-29.744740173973703</c:v>
                </c:pt>
                <c:pt idx="438">
                  <c:v>-31.198996699432978</c:v>
                </c:pt>
                <c:pt idx="439">
                  <c:v>-32.665198595760323</c:v>
                </c:pt>
                <c:pt idx="440">
                  <c:v>-34.1435701558377</c:v>
                </c:pt>
                <c:pt idx="441">
                  <c:v>-35.634302353815073</c:v>
                </c:pt>
                <c:pt idx="442">
                  <c:v>-37.137550050526343</c:v>
                </c:pt>
                <c:pt idx="443">
                  <c:v>-38.653429159929523</c:v>
                </c:pt>
                <c:pt idx="444">
                  <c:v>-40.182013799116348</c:v>
                </c:pt>
                <c:pt idx="445">
                  <c:v>-41.723333448232992</c:v>
                </c:pt>
                <c:pt idx="446">
                  <c:v>-43.277370150506421</c:v>
                </c:pt>
                <c:pt idx="447">
                  <c:v>-44.844055786393618</c:v>
                </c:pt>
                <c:pt idx="448">
                  <c:v>-46.423269459555307</c:v>
                </c:pt>
                <c:pt idx="449">
                  <c:v>-48.014835035765607</c:v>
                </c:pt>
                <c:pt idx="450">
                  <c:v>-49.618518878861785</c:v>
                </c:pt>
                <c:pt idx="451">
                  <c:v>-51.234027830259421</c:v>
                </c:pt>
                <c:pt idx="452">
                  <c:v>-52.861007480238385</c:v>
                </c:pt>
                <c:pt idx="453">
                  <c:v>-54.499040779983339</c:v>
                </c:pt>
                <c:pt idx="454">
                  <c:v>-56.147647043057333</c:v>
                </c:pt>
                <c:pt idx="455">
                  <c:v>-57.80628138349774</c:v>
                </c:pt>
                <c:pt idx="456">
                  <c:v>-59.474334634850472</c:v>
                </c:pt>
                <c:pt idx="457">
                  <c:v>-61.151133790211766</c:v>
                </c:pt>
                <c:pt idx="458">
                  <c:v>-62.835942997575323</c:v>
                </c:pt>
                <c:pt idx="459">
                  <c:v>-64.527965137580424</c:v>
                </c:pt>
                <c:pt idx="460">
                  <c:v>-66.226344002145325</c:v>
                </c:pt>
                <c:pt idx="461">
                  <c:v>-67.930167082589037</c:v>
                </c:pt>
                <c:pt idx="462">
                  <c:v>-69.638468964920008</c:v>
                </c:pt>
                <c:pt idx="463">
                  <c:v>-71.350235318229153</c:v>
                </c:pt>
                <c:pt idx="464">
                  <c:v>-73.064407449929405</c:v>
                </c:pt>
                <c:pt idx="465">
                  <c:v>-74.779887389287708</c:v>
                </c:pt>
                <c:pt idx="466">
                  <c:v>-76.495543448719573</c:v>
                </c:pt>
                <c:pt idx="467">
                  <c:v>-78.210216201052603</c:v>
                </c:pt>
                <c:pt idx="468">
                  <c:v>-79.922724800892354</c:v>
                </c:pt>
                <c:pt idx="469">
                  <c:v>-81.631873569653266</c:v>
                </c:pt>
                <c:pt idx="470">
                  <c:v>-83.336458757159079</c:v>
                </c:pt>
                <c:pt idx="471">
                  <c:v>-85.035275388198897</c:v>
                </c:pt>
                <c:pt idx="472">
                  <c:v>-86.727124100244424</c:v>
                </c:pt>
                <c:pt idx="473">
                  <c:v>-88.410817878810718</c:v>
                </c:pt>
                <c:pt idx="474">
                  <c:v>-90.085188599606582</c:v>
                </c:pt>
                <c:pt idx="475">
                  <c:v>-91.749093291621307</c:v>
                </c:pt>
                <c:pt idx="476">
                  <c:v>-93.401420042396765</c:v>
                </c:pt>
                <c:pt idx="477">
                  <c:v>-95.041093475639542</c:v>
                </c:pt>
                <c:pt idx="478">
                  <c:v>-96.667079741715824</c:v>
                </c:pt>
                <c:pt idx="479">
                  <c:v>-98.27839097302035</c:v>
                </c:pt>
                <c:pt idx="480">
                  <c:v>-99.874089168305147</c:v>
                </c:pt>
                <c:pt idx="481">
                  <c:v>-101.45328948237949</c:v>
                </c:pt>
                <c:pt idx="482">
                  <c:v>-103.01516290974645</c:v>
                </c:pt>
                <c:pt idx="483">
                  <c:v>-104.55893836234068</c:v>
                </c:pt>
                <c:pt idx="484">
                  <c:v>-106.08390415229793</c:v>
                </c:pt>
                <c:pt idx="485">
                  <c:v>-107.58940890032171</c:v>
                </c:pt>
                <c:pt idx="486">
                  <c:v>-109.07486189857373</c:v>
                </c:pt>
                <c:pt idx="487">
                  <c:v>-110.53973296393711</c:v>
                </c:pt>
                <c:pt idx="488">
                  <c:v>-111.9835518229748</c:v>
                </c:pt>
                <c:pt idx="489">
                  <c:v>-113.40590707389151</c:v>
                </c:pt>
                <c:pt idx="490">
                  <c:v>-114.80644477339968</c:v>
                </c:pt>
                <c:pt idx="491">
                  <c:v>-116.18486669764688</c:v>
                </c:pt>
                <c:pt idx="492">
                  <c:v>-117.54092832645252</c:v>
                </c:pt>
                <c:pt idx="493">
                  <c:v>-118.87443659914349</c:v>
                </c:pt>
                <c:pt idx="494">
                  <c:v>-120.18524748845367</c:v>
                </c:pt>
                <c:pt idx="495">
                  <c:v>-121.4732634364194</c:v>
                </c:pt>
                <c:pt idx="496">
                  <c:v>-122.73843069313909</c:v>
                </c:pt>
                <c:pt idx="497">
                  <c:v>-123.9807365957966</c:v>
                </c:pt>
                <c:pt idx="498">
                  <c:v>-125.20020682166165</c:v>
                </c:pt>
                <c:pt idx="499">
                  <c:v>-126.39690264494898</c:v>
                </c:pt>
                <c:pt idx="500">
                  <c:v>-127.57091822360245</c:v>
                </c:pt>
                <c:pt idx="501">
                  <c:v>-128.72237793831349</c:v>
                </c:pt>
                <c:pt idx="502">
                  <c:v>-129.85143380249644</c:v>
                </c:pt>
                <c:pt idx="503">
                  <c:v>-130.9582629585496</c:v>
                </c:pt>
                <c:pt idx="504">
                  <c:v>-132.04306527259681</c:v>
                </c:pt>
                <c:pt idx="505">
                  <c:v>-133.10606103703338</c:v>
                </c:pt>
                <c:pt idx="506">
                  <c:v>-134.14748878762165</c:v>
                </c:pt>
                <c:pt idx="507">
                  <c:v>-135.1676032395911</c:v>
                </c:pt>
                <c:pt idx="508">
                  <c:v>-136.16667334519812</c:v>
                </c:pt>
                <c:pt idx="509">
                  <c:v>-137.14498047347081</c:v>
                </c:pt>
                <c:pt idx="510">
                  <c:v>-138.1028167114016</c:v>
                </c:pt>
                <c:pt idx="511">
                  <c:v>-139.04048328463449</c:v>
                </c:pt>
                <c:pt idx="512">
                  <c:v>-139.95828909468412</c:v>
                </c:pt>
                <c:pt idx="513">
                  <c:v>-140.85654936894275</c:v>
                </c:pt>
                <c:pt idx="514">
                  <c:v>-141.73558441910168</c:v>
                </c:pt>
                <c:pt idx="515">
                  <c:v>-142.59571850316237</c:v>
                </c:pt>
                <c:pt idx="516">
                  <c:v>-143.43727878589323</c:v>
                </c:pt>
                <c:pt idx="517">
                  <c:v>-144.26059439238242</c:v>
                </c:pt>
                <c:pt idx="518">
                  <c:v>-145.06599554923818</c:v>
                </c:pt>
                <c:pt idx="519">
                  <c:v>-145.85381280797193</c:v>
                </c:pt>
                <c:pt idx="520">
                  <c:v>-146.62437634514995</c:v>
                </c:pt>
                <c:pt idx="521">
                  <c:v>-147.3780153340096</c:v>
                </c:pt>
                <c:pt idx="522">
                  <c:v>-148.11505738238179</c:v>
                </c:pt>
                <c:pt idx="523">
                  <c:v>-148.83582803196001</c:v>
                </c:pt>
                <c:pt idx="524">
                  <c:v>-149.54065031415823</c:v>
                </c:pt>
                <c:pt idx="525">
                  <c:v>-150.22984435802297</c:v>
                </c:pt>
                <c:pt idx="526">
                  <c:v>-150.90372704593005</c:v>
                </c:pt>
                <c:pt idx="527">
                  <c:v>-151.56261171301034</c:v>
                </c:pt>
                <c:pt idx="528">
                  <c:v>-152.20680788652342</c:v>
                </c:pt>
                <c:pt idx="529">
                  <c:v>-152.83662106163487</c:v>
                </c:pt>
                <c:pt idx="530">
                  <c:v>-153.45235251028589</c:v>
                </c:pt>
                <c:pt idx="531">
                  <c:v>-154.05429912009706</c:v>
                </c:pt>
                <c:pt idx="532">
                  <c:v>-154.64275326045632</c:v>
                </c:pt>
                <c:pt idx="533">
                  <c:v>-155.2180026731771</c:v>
                </c:pt>
                <c:pt idx="534">
                  <c:v>-155.78033038529099</c:v>
                </c:pt>
                <c:pt idx="535">
                  <c:v>-156.33001464176769</c:v>
                </c:pt>
                <c:pt idx="536">
                  <c:v>-156.867328856109</c:v>
                </c:pt>
                <c:pt idx="537">
                  <c:v>-157.3925415769566</c:v>
                </c:pt>
                <c:pt idx="538">
                  <c:v>-157.90591646899875</c:v>
                </c:pt>
                <c:pt idx="539">
                  <c:v>-158.4077123066231</c:v>
                </c:pt>
                <c:pt idx="540">
                  <c:v>-158.89818297889153</c:v>
                </c:pt>
                <c:pt idx="541">
                  <c:v>-159.3775775045506</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36.352336931512447</c:v>
                </c:pt>
                <c:pt idx="2">
                  <c:v>53.088796192650335</c:v>
                </c:pt>
                <c:pt idx="3">
                  <c:v>62.709100253443019</c:v>
                </c:pt>
                <c:pt idx="4">
                  <c:v>68.95340189593766</c:v>
                </c:pt>
                <c:pt idx="5">
                  <c:v>73.331562012868744</c:v>
                </c:pt>
                <c:pt idx="6">
                  <c:v>76.569903714818352</c:v>
                </c:pt>
                <c:pt idx="7">
                  <c:v>79.061112032110884</c:v>
                </c:pt>
                <c:pt idx="8">
                  <c:v>81.036072068724891</c:v>
                </c:pt>
                <c:pt idx="9">
                  <c:v>82.639420548946646</c:v>
                </c:pt>
                <c:pt idx="10">
                  <c:v>83.966379177843919</c:v>
                </c:pt>
                <c:pt idx="11">
                  <c:v>85.082197254189438</c:v>
                </c:pt>
                <c:pt idx="12">
                  <c:v>86.033084187781128</c:v>
                </c:pt>
                <c:pt idx="13">
                  <c:v>86.852682166505645</c:v>
                </c:pt>
                <c:pt idx="14">
                  <c:v>87.566066439296819</c:v>
                </c:pt>
                <c:pt idx="15">
                  <c:v>88.192309052643097</c:v>
                </c:pt>
                <c:pt idx="16">
                  <c:v>88.746173912381323</c:v>
                </c:pt>
                <c:pt idx="17">
                  <c:v>89.239268205534231</c:v>
                </c:pt>
                <c:pt idx="18">
                  <c:v>89.680843276156367</c:v>
                </c:pt>
                <c:pt idx="19">
                  <c:v>90.078363451995585</c:v>
                </c:pt>
                <c:pt idx="20">
                  <c:v>90.437917649248106</c:v>
                </c:pt>
                <c:pt idx="21">
                  <c:v>90.764522221032095</c:v>
                </c:pt>
                <c:pt idx="22">
                  <c:v>91.062347160962261</c:v>
                </c:pt>
                <c:pt idx="23">
                  <c:v>91.334887376092794</c:v>
                </c:pt>
                <c:pt idx="24">
                  <c:v>91.585093986271957</c:v>
                </c:pt>
                <c:pt idx="25">
                  <c:v>91.81547612676917</c:v>
                </c:pt>
                <c:pt idx="26">
                  <c:v>92.028180706091618</c:v>
                </c:pt>
                <c:pt idx="27">
                  <c:v>92.225055494290757</c:v>
                </c:pt>
                <c:pt idx="28">
                  <c:v>92.407699469552512</c:v>
                </c:pt>
                <c:pt idx="29">
                  <c:v>92.577503327599644</c:v>
                </c:pt>
                <c:pt idx="30">
                  <c:v>92.735682325613567</c:v>
                </c:pt>
                <c:pt idx="31">
                  <c:v>92.883303101207019</c:v>
                </c:pt>
                <c:pt idx="32">
                  <c:v>93.02130571762703</c:v>
                </c:pt>
                <c:pt idx="33">
                  <c:v>93.150521897976176</c:v>
                </c:pt>
                <c:pt idx="34">
                  <c:v>93.271690195538838</c:v>
                </c:pt>
                <c:pt idx="35">
                  <c:v>93.385468684479505</c:v>
                </c:pt>
                <c:pt idx="36">
                  <c:v>93.492445631225564</c:v>
                </c:pt>
                <c:pt idx="37">
                  <c:v>93.593148511710339</c:v>
                </c:pt>
                <c:pt idx="38">
                  <c:v>93.688051666080469</c:v>
                </c:pt>
                <c:pt idx="39">
                  <c:v>93.777582825164501</c:v>
                </c:pt>
                <c:pt idx="40">
                  <c:v>93.862128698059593</c:v>
                </c:pt>
                <c:pt idx="41">
                  <c:v>93.942039774722716</c:v>
                </c:pt>
                <c:pt idx="42">
                  <c:v>94.017634469286534</c:v>
                </c:pt>
                <c:pt idx="43">
                  <c:v>94.08920270732412</c:v>
                </c:pt>
                <c:pt idx="44">
                  <c:v>94.157009042219471</c:v>
                </c:pt>
                <c:pt idx="45">
                  <c:v>94.221295371215703</c:v>
                </c:pt>
                <c:pt idx="46">
                  <c:v>94.282283309878636</c:v>
                </c:pt>
                <c:pt idx="47">
                  <c:v>94.340176274066209</c:v>
                </c:pt>
                <c:pt idx="48">
                  <c:v>94.395161310593537</c:v>
                </c:pt>
                <c:pt idx="49">
                  <c:v>94.447410711285002</c:v>
                </c:pt>
                <c:pt idx="50">
                  <c:v>94.497083439737693</c:v>
                </c:pt>
                <c:pt idx="51">
                  <c:v>94.544326395669117</c:v>
                </c:pt>
                <c:pt idx="52">
                  <c:v>94.589275538018214</c:v>
                </c:pt>
                <c:pt idx="53">
                  <c:v>94.632056884871673</c:v>
                </c:pt>
                <c:pt idx="54">
                  <c:v>94.672787405693995</c:v>
                </c:pt>
                <c:pt idx="55">
                  <c:v>94.711575819154575</c:v>
                </c:pt>
                <c:pt idx="56">
                  <c:v>94.748523308003342</c:v>
                </c:pt>
                <c:pt idx="57">
                  <c:v>94.783724160885399</c:v>
                </c:pt>
                <c:pt idx="58">
                  <c:v>94.817266349660287</c:v>
                </c:pt>
                <c:pt idx="59">
                  <c:v>94.849232049662618</c:v>
                </c:pt>
                <c:pt idx="60">
                  <c:v>94.879698109376321</c:v>
                </c:pt>
                <c:pt idx="61">
                  <c:v>94.908736475170045</c:v>
                </c:pt>
                <c:pt idx="62">
                  <c:v>94.936414576030714</c:v>
                </c:pt>
                <c:pt idx="63">
                  <c:v>94.962795672623017</c:v>
                </c:pt>
                <c:pt idx="64">
                  <c:v>94.987939174475372</c:v>
                </c:pt>
                <c:pt idx="65">
                  <c:v>95.011900928636422</c:v>
                </c:pt>
                <c:pt idx="66">
                  <c:v>95.034733482752259</c:v>
                </c:pt>
                <c:pt idx="67">
                  <c:v>95.056486325170113</c:v>
                </c:pt>
                <c:pt idx="68">
                  <c:v>95.077206104375179</c:v>
                </c:pt>
                <c:pt idx="69">
                  <c:v>95.096936829807362</c:v>
                </c:pt>
                <c:pt idx="70">
                  <c:v>95.115720055874647</c:v>
                </c:pt>
                <c:pt idx="71">
                  <c:v>95.133595050781793</c:v>
                </c:pt>
                <c:pt idx="72">
                  <c:v>95.150598951615535</c:v>
                </c:pt>
                <c:pt idx="73">
                  <c:v>95.166766906974729</c:v>
                </c:pt>
                <c:pt idx="74">
                  <c:v>95.18213220829675</c:v>
                </c:pt>
                <c:pt idx="75">
                  <c:v>95.196726410911566</c:v>
                </c:pt>
                <c:pt idx="76">
                  <c:v>95.210579445749161</c:v>
                </c:pt>
                <c:pt idx="77">
                  <c:v>95.223719722531186</c:v>
                </c:pt>
                <c:pt idx="78">
                  <c:v>95.236174225194929</c:v>
                </c:pt>
                <c:pt idx="79">
                  <c:v>95.247968600223331</c:v>
                </c:pt>
                <c:pt idx="80">
                  <c:v>95.259127238488674</c:v>
                </c:pt>
                <c:pt idx="81">
                  <c:v>95.2696733511589</c:v>
                </c:pt>
                <c:pt idx="82">
                  <c:v>95.279629040163272</c:v>
                </c:pt>
                <c:pt idx="83">
                  <c:v>95.289015363666721</c:v>
                </c:pt>
                <c:pt idx="84">
                  <c:v>95.297852396960664</c:v>
                </c:pt>
                <c:pt idx="85">
                  <c:v>95.306159289140396</c:v>
                </c:pt>
                <c:pt idx="86">
                  <c:v>95.313954315905107</c:v>
                </c:pt>
                <c:pt idx="87">
                  <c:v>95.321254928786786</c:v>
                </c:pt>
                <c:pt idx="88">
                  <c:v>95.328077801086337</c:v>
                </c:pt>
                <c:pt idx="89">
                  <c:v>95.334438870771336</c:v>
                </c:pt>
                <c:pt idx="90">
                  <c:v>95.340353380567137</c:v>
                </c:pt>
                <c:pt idx="91">
                  <c:v>95.345835915453307</c:v>
                </c:pt>
                <c:pt idx="92">
                  <c:v>95.350900437759179</c:v>
                </c:pt>
                <c:pt idx="93">
                  <c:v>95.355560320036076</c:v>
                </c:pt>
                <c:pt idx="94">
                  <c:v>95.359828375868688</c:v>
                </c:pt>
                <c:pt idx="95">
                  <c:v>95.363716888774903</c:v>
                </c:pt>
                <c:pt idx="96">
                  <c:v>95.367237639330909</c:v>
                </c:pt>
                <c:pt idx="97">
                  <c:v>95.370401930647532</c:v>
                </c:pt>
                <c:pt idx="98">
                  <c:v>95.373220612313418</c:v>
                </c:pt>
                <c:pt idx="99">
                  <c:v>95.375704102911868</c:v>
                </c:pt>
                <c:pt idx="100">
                  <c:v>95.377862411209264</c:v>
                </c:pt>
                <c:pt idx="101">
                  <c:v>95.379705156105729</c:v>
                </c:pt>
                <c:pt idx="102">
                  <c:v>95.381241585431511</c:v>
                </c:pt>
                <c:pt idx="103">
                  <c:v>95.382480593666301</c:v>
                </c:pt>
                <c:pt idx="104">
                  <c:v>95.383430738652891</c:v>
                </c:pt>
                <c:pt idx="105">
                  <c:v>95.384100257370932</c:v>
                </c:pt>
                <c:pt idx="106">
                  <c:v>95.38449708083202</c:v>
                </c:pt>
                <c:pt idx="107">
                  <c:v>95.38462884815273</c:v>
                </c:pt>
                <c:pt idx="108">
                  <c:v>95.384502919857923</c:v>
                </c:pt>
                <c:pt idx="109">
                  <c:v>95.384126390463123</c:v>
                </c:pt>
                <c:pt idx="110">
                  <c:v>95.383506100380885</c:v>
                </c:pt>
                <c:pt idx="111">
                  <c:v>95.382648647193719</c:v>
                </c:pt>
                <c:pt idx="112">
                  <c:v>95.381560396331693</c:v>
                </c:pt>
                <c:pt idx="113">
                  <c:v>95.380247491191923</c:v>
                </c:pt>
                <c:pt idx="114">
                  <c:v>95.378715862733117</c:v>
                </c:pt>
                <c:pt idx="115">
                  <c:v>95.376971238576829</c:v>
                </c:pt>
                <c:pt idx="116">
                  <c:v>95.375019151645049</c:v>
                </c:pt>
                <c:pt idx="117">
                  <c:v>95.372864948360785</c:v>
                </c:pt>
                <c:pt idx="118">
                  <c:v>95.370513796438104</c:v>
                </c:pt>
                <c:pt idx="119">
                  <c:v>95.367970692284572</c:v>
                </c:pt>
                <c:pt idx="120">
                  <c:v>95.365240468038877</c:v>
                </c:pt>
                <c:pt idx="121">
                  <c:v>95.362327798264431</c:v>
                </c:pt>
                <c:pt idx="122">
                  <c:v>95.359237206318298</c:v>
                </c:pt>
                <c:pt idx="123">
                  <c:v>95.355973070413555</c:v>
                </c:pt>
                <c:pt idx="124">
                  <c:v>95.352539629392439</c:v>
                </c:pt>
                <c:pt idx="125">
                  <c:v>95.348940988226119</c:v>
                </c:pt>
                <c:pt idx="126">
                  <c:v>95.345181123255955</c:v>
                </c:pt>
                <c:pt idx="127">
                  <c:v>95.341263887190578</c:v>
                </c:pt>
                <c:pt idx="128">
                  <c:v>95.337193013871683</c:v>
                </c:pt>
                <c:pt idx="129">
                  <c:v>95.332972122821175</c:v>
                </c:pt>
                <c:pt idx="130">
                  <c:v>95.32860472358108</c:v>
                </c:pt>
                <c:pt idx="131">
                  <c:v>95.32409421985723</c:v>
                </c:pt>
                <c:pt idx="132">
                  <c:v>95.319443913477059</c:v>
                </c:pt>
                <c:pt idx="133">
                  <c:v>95.314657008171224</c:v>
                </c:pt>
                <c:pt idx="134">
                  <c:v>95.309736613187624</c:v>
                </c:pt>
                <c:pt idx="135">
                  <c:v>95.304685746747367</c:v>
                </c:pt>
                <c:pt idx="136">
                  <c:v>95.299507339349717</c:v>
                </c:pt>
                <c:pt idx="137">
                  <c:v>95.294204236934291</c:v>
                </c:pt>
                <c:pt idx="138">
                  <c:v>95.288779203907367</c:v>
                </c:pt>
                <c:pt idx="139">
                  <c:v>95.283234926039199</c:v>
                </c:pt>
                <c:pt idx="140">
                  <c:v>95.277574013238649</c:v>
                </c:pt>
                <c:pt idx="141">
                  <c:v>95.271799002211083</c:v>
                </c:pt>
                <c:pt idx="142">
                  <c:v>95.265912359005455</c:v>
                </c:pt>
                <c:pt idx="143">
                  <c:v>95.259916481455605</c:v>
                </c:pt>
                <c:pt idx="144">
                  <c:v>95.253813701521167</c:v>
                </c:pt>
                <c:pt idx="145">
                  <c:v>95.247606287532633</c:v>
                </c:pt>
                <c:pt idx="146">
                  <c:v>95.241296446345359</c:v>
                </c:pt>
                <c:pt idx="147">
                  <c:v>95.23488632540645</c:v>
                </c:pt>
                <c:pt idx="148">
                  <c:v>95.228378014739064</c:v>
                </c:pt>
                <c:pt idx="149">
                  <c:v>95.221773548847494</c:v>
                </c:pt>
                <c:pt idx="150">
                  <c:v>95.215074908546995</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4.0201188843164155E-2</c:v>
                </c:pt>
                <c:pt idx="1">
                  <c:v>4.238998884316416E-2</c:v>
                </c:pt>
                <c:pt idx="2">
                  <c:v>4.4636388843164149E-2</c:v>
                </c:pt>
                <c:pt idx="3">
                  <c:v>4.6940388843164156E-2</c:v>
                </c:pt>
                <c:pt idx="4">
                  <c:v>4.9301988843164155E-2</c:v>
                </c:pt>
                <c:pt idx="5">
                  <c:v>5.1721188843164158E-2</c:v>
                </c:pt>
                <c:pt idx="6">
                  <c:v>5.4197988843164145E-2</c:v>
                </c:pt>
                <c:pt idx="7">
                  <c:v>5.6732388843164158E-2</c:v>
                </c:pt>
                <c:pt idx="8">
                  <c:v>5.9324388843164148E-2</c:v>
                </c:pt>
                <c:pt idx="9">
                  <c:v>6.1973988843164143E-2</c:v>
                </c:pt>
                <c:pt idx="10">
                  <c:v>6.468118884316415E-2</c:v>
                </c:pt>
                <c:pt idx="11">
                  <c:v>6.7445988843164148E-2</c:v>
                </c:pt>
                <c:pt idx="12">
                  <c:v>7.0268388843164137E-2</c:v>
                </c:pt>
                <c:pt idx="13">
                  <c:v>7.3148388843164158E-2</c:v>
                </c:pt>
                <c:pt idx="14">
                  <c:v>7.6085988843164157E-2</c:v>
                </c:pt>
                <c:pt idx="15">
                  <c:v>7.9081188843164146E-2</c:v>
                </c:pt>
                <c:pt idx="16">
                  <c:v>8.2133988843164155E-2</c:v>
                </c:pt>
                <c:pt idx="17">
                  <c:v>8.5244388843164154E-2</c:v>
                </c:pt>
                <c:pt idx="18">
                  <c:v>8.8412388843164144E-2</c:v>
                </c:pt>
                <c:pt idx="19">
                  <c:v>9.1637988843164139E-2</c:v>
                </c:pt>
                <c:pt idx="20">
                  <c:v>9.4921188843164139E-2</c:v>
                </c:pt>
                <c:pt idx="21">
                  <c:v>9.8261988843164144E-2</c:v>
                </c:pt>
                <c:pt idx="22">
                  <c:v>0.10166038884316415</c:v>
                </c:pt>
                <c:pt idx="23">
                  <c:v>0.10511638884316415</c:v>
                </c:pt>
                <c:pt idx="24">
                  <c:v>0.10862998884316416</c:v>
                </c:pt>
                <c:pt idx="25">
                  <c:v>0.11220118884316414</c:v>
                </c:pt>
                <c:pt idx="26">
                  <c:v>0.11582998884316417</c:v>
                </c:pt>
                <c:pt idx="27">
                  <c:v>0.11951638884316418</c:v>
                </c:pt>
                <c:pt idx="28">
                  <c:v>0.12326038884316416</c:v>
                </c:pt>
                <c:pt idx="29">
                  <c:v>0.12706198884316416</c:v>
                </c:pt>
                <c:pt idx="30">
                  <c:v>0.13092118884316417</c:v>
                </c:pt>
                <c:pt idx="31">
                  <c:v>0.13483798884316417</c:v>
                </c:pt>
                <c:pt idx="32">
                  <c:v>0.13881238884316416</c:v>
                </c:pt>
                <c:pt idx="33">
                  <c:v>0.14284438884316417</c:v>
                </c:pt>
                <c:pt idx="34">
                  <c:v>0.14693398884316416</c:v>
                </c:pt>
                <c:pt idx="35">
                  <c:v>0.15108118884316418</c:v>
                </c:pt>
                <c:pt idx="36">
                  <c:v>0.15528598884316416</c:v>
                </c:pt>
                <c:pt idx="37">
                  <c:v>0.15954838884316416</c:v>
                </c:pt>
                <c:pt idx="38">
                  <c:v>0.16386838884316413</c:v>
                </c:pt>
                <c:pt idx="39">
                  <c:v>0.16824598884316419</c:v>
                </c:pt>
                <c:pt idx="40">
                  <c:v>0.17268118884316416</c:v>
                </c:pt>
                <c:pt idx="41">
                  <c:v>0.17717398884316415</c:v>
                </c:pt>
                <c:pt idx="42">
                  <c:v>0.18172438884316416</c:v>
                </c:pt>
                <c:pt idx="43">
                  <c:v>0.18633238884316417</c:v>
                </c:pt>
                <c:pt idx="44">
                  <c:v>0.19099798884316418</c:v>
                </c:pt>
                <c:pt idx="45">
                  <c:v>0.19572118884316414</c:v>
                </c:pt>
                <c:pt idx="46">
                  <c:v>0.20050198884316411</c:v>
                </c:pt>
                <c:pt idx="47">
                  <c:v>0.20534038884316413</c:v>
                </c:pt>
                <c:pt idx="48">
                  <c:v>0.21023638884316409</c:v>
                </c:pt>
                <c:pt idx="49">
                  <c:v>0.21518998884316415</c:v>
                </c:pt>
                <c:pt idx="50">
                  <c:v>0.22020118884316414</c:v>
                </c:pt>
                <c:pt idx="51">
                  <c:v>0.22526998884316415</c:v>
                </c:pt>
                <c:pt idx="52">
                  <c:v>0.23039638884316416</c:v>
                </c:pt>
                <c:pt idx="53">
                  <c:v>0.23558038884316418</c:v>
                </c:pt>
                <c:pt idx="54">
                  <c:v>0.24082198884316416</c:v>
                </c:pt>
                <c:pt idx="55">
                  <c:v>0.24612118884316414</c:v>
                </c:pt>
                <c:pt idx="56">
                  <c:v>0.25147798884316414</c:v>
                </c:pt>
                <c:pt idx="57">
                  <c:v>0.25689238884316418</c:v>
                </c:pt>
                <c:pt idx="58">
                  <c:v>0.2623643888431641</c:v>
                </c:pt>
                <c:pt idx="59">
                  <c:v>0.26789398884316407</c:v>
                </c:pt>
                <c:pt idx="60">
                  <c:v>0.27348118884316408</c:v>
                </c:pt>
                <c:pt idx="61">
                  <c:v>0.27912598884316409</c:v>
                </c:pt>
                <c:pt idx="62">
                  <c:v>0.28482838884316408</c:v>
                </c:pt>
                <c:pt idx="63">
                  <c:v>0.29058838884316418</c:v>
                </c:pt>
                <c:pt idx="64">
                  <c:v>0.29640598884316416</c:v>
                </c:pt>
                <c:pt idx="65">
                  <c:v>0.30228118884316413</c:v>
                </c:pt>
                <c:pt idx="66">
                  <c:v>0.30821398884316414</c:v>
                </c:pt>
                <c:pt idx="67">
                  <c:v>0.31420438884316415</c:v>
                </c:pt>
                <c:pt idx="68">
                  <c:v>0.3202523888431642</c:v>
                </c:pt>
                <c:pt idx="69">
                  <c:v>0.32635798884316419</c:v>
                </c:pt>
                <c:pt idx="70">
                  <c:v>0.33252118884316417</c:v>
                </c:pt>
                <c:pt idx="71">
                  <c:v>0.33874198884316414</c:v>
                </c:pt>
                <c:pt idx="72">
                  <c:v>0.34502038884316416</c:v>
                </c:pt>
                <c:pt idx="73">
                  <c:v>0.35135638884316422</c:v>
                </c:pt>
                <c:pt idx="74">
                  <c:v>0.35774998884316417</c:v>
                </c:pt>
                <c:pt idx="75">
                  <c:v>0.3642011888431641</c:v>
                </c:pt>
                <c:pt idx="76">
                  <c:v>0.37070998884316414</c:v>
                </c:pt>
                <c:pt idx="77">
                  <c:v>0.37727638884316417</c:v>
                </c:pt>
                <c:pt idx="78">
                  <c:v>0.38390038884316424</c:v>
                </c:pt>
                <c:pt idx="79">
                  <c:v>0.39058198884316431</c:v>
                </c:pt>
                <c:pt idx="80">
                  <c:v>0.39732118884316425</c:v>
                </c:pt>
                <c:pt idx="81">
                  <c:v>0.40411798884316419</c:v>
                </c:pt>
                <c:pt idx="82">
                  <c:v>0.41097238884316423</c:v>
                </c:pt>
                <c:pt idx="83">
                  <c:v>0.41788438884316437</c:v>
                </c:pt>
                <c:pt idx="84">
                  <c:v>0.42485398884316417</c:v>
                </c:pt>
                <c:pt idx="85">
                  <c:v>0.43188118884316418</c:v>
                </c:pt>
                <c:pt idx="86">
                  <c:v>0.43896598884316412</c:v>
                </c:pt>
                <c:pt idx="87">
                  <c:v>0.44610838884316417</c:v>
                </c:pt>
                <c:pt idx="88">
                  <c:v>0.45330838884316438</c:v>
                </c:pt>
                <c:pt idx="89">
                  <c:v>0.46056598884316413</c:v>
                </c:pt>
                <c:pt idx="90">
                  <c:v>0.46788118884316415</c:v>
                </c:pt>
                <c:pt idx="91">
                  <c:v>0.47525398884316411</c:v>
                </c:pt>
                <c:pt idx="92">
                  <c:v>0.48268438884316411</c:v>
                </c:pt>
                <c:pt idx="93">
                  <c:v>0.49017238884316416</c:v>
                </c:pt>
                <c:pt idx="94">
                  <c:v>0.49771798884316432</c:v>
                </c:pt>
                <c:pt idx="95">
                  <c:v>0.50532118884316424</c:v>
                </c:pt>
                <c:pt idx="96">
                  <c:v>0.51298198884316415</c:v>
                </c:pt>
                <c:pt idx="97">
                  <c:v>0.52070038884316405</c:v>
                </c:pt>
                <c:pt idx="98">
                  <c:v>0.52847638884316428</c:v>
                </c:pt>
                <c:pt idx="99">
                  <c:v>0.53630998884316416</c:v>
                </c:pt>
                <c:pt idx="100">
                  <c:v>0.54420118884316415</c:v>
                </c:pt>
                <c:pt idx="101">
                  <c:v>0.55214998884316413</c:v>
                </c:pt>
                <c:pt idx="102">
                  <c:v>0.5601563888431641</c:v>
                </c:pt>
                <c:pt idx="103">
                  <c:v>0.56822038884316428</c:v>
                </c:pt>
                <c:pt idx="104">
                  <c:v>0.57634198884316423</c:v>
                </c:pt>
                <c:pt idx="105">
                  <c:v>0.58452118884316429</c:v>
                </c:pt>
                <c:pt idx="106">
                  <c:v>0.59275798884316422</c:v>
                </c:pt>
                <c:pt idx="107">
                  <c:v>0.60105238884316425</c:v>
                </c:pt>
                <c:pt idx="108">
                  <c:v>0.60940438884316417</c:v>
                </c:pt>
                <c:pt idx="109">
                  <c:v>0.61781398884316419</c:v>
                </c:pt>
                <c:pt idx="110">
                  <c:v>0.62628118884316408</c:v>
                </c:pt>
                <c:pt idx="111">
                  <c:v>0.63480598884316408</c:v>
                </c:pt>
                <c:pt idx="112">
                  <c:v>0.64338838884316418</c:v>
                </c:pt>
                <c:pt idx="113">
                  <c:v>0.65202838884316405</c:v>
                </c:pt>
                <c:pt idx="114">
                  <c:v>0.66072598884316425</c:v>
                </c:pt>
                <c:pt idx="115">
                  <c:v>0.66948118884316443</c:v>
                </c:pt>
                <c:pt idx="116">
                  <c:v>0.67829398884316405</c:v>
                </c:pt>
                <c:pt idx="117">
                  <c:v>0.68716438884316411</c:v>
                </c:pt>
                <c:pt idx="118">
                  <c:v>0.69609238884316404</c:v>
                </c:pt>
                <c:pt idx="119">
                  <c:v>0.70507798884316397</c:v>
                </c:pt>
                <c:pt idx="120">
                  <c:v>0.714121188843164</c:v>
                </c:pt>
                <c:pt idx="121">
                  <c:v>0.72322198884316413</c:v>
                </c:pt>
                <c:pt idx="122">
                  <c:v>0.73238038884316392</c:v>
                </c:pt>
                <c:pt idx="123">
                  <c:v>0.74159638884316403</c:v>
                </c:pt>
                <c:pt idx="124">
                  <c:v>0.75086998884316392</c:v>
                </c:pt>
                <c:pt idx="125">
                  <c:v>0.76020118884316412</c:v>
                </c:pt>
                <c:pt idx="126">
                  <c:v>0.76958998884316421</c:v>
                </c:pt>
                <c:pt idx="127">
                  <c:v>0.77903638884316395</c:v>
                </c:pt>
                <c:pt idx="128">
                  <c:v>0.78854038884316413</c:v>
                </c:pt>
                <c:pt idx="129">
                  <c:v>0.79810198884316397</c:v>
                </c:pt>
                <c:pt idx="130">
                  <c:v>0.80772118884316413</c:v>
                </c:pt>
                <c:pt idx="131">
                  <c:v>0.81739798884316428</c:v>
                </c:pt>
                <c:pt idx="132">
                  <c:v>0.82713238884316431</c:v>
                </c:pt>
                <c:pt idx="133">
                  <c:v>0.83692438884316411</c:v>
                </c:pt>
                <c:pt idx="134">
                  <c:v>0.84677398884316413</c:v>
                </c:pt>
                <c:pt idx="135">
                  <c:v>0.85668118884316402</c:v>
                </c:pt>
                <c:pt idx="136">
                  <c:v>0.86664598884316435</c:v>
                </c:pt>
                <c:pt idx="137">
                  <c:v>0.87666838884316411</c:v>
                </c:pt>
                <c:pt idx="138">
                  <c:v>0.88674838884316443</c:v>
                </c:pt>
                <c:pt idx="139">
                  <c:v>0.89688598884316417</c:v>
                </c:pt>
                <c:pt idx="140">
                  <c:v>0.90708118884316424</c:v>
                </c:pt>
                <c:pt idx="141">
                  <c:v>0.91733398884316397</c:v>
                </c:pt>
                <c:pt idx="142">
                  <c:v>0.92764438884316403</c:v>
                </c:pt>
                <c:pt idx="143">
                  <c:v>0.93801238884316396</c:v>
                </c:pt>
                <c:pt idx="144">
                  <c:v>0.94843798884316377</c:v>
                </c:pt>
                <c:pt idx="145">
                  <c:v>0.95892118884316391</c:v>
                </c:pt>
                <c:pt idx="146">
                  <c:v>0.96946198884316392</c:v>
                </c:pt>
                <c:pt idx="147">
                  <c:v>0.98006038884316382</c:v>
                </c:pt>
                <c:pt idx="148">
                  <c:v>0.99071638884316404</c:v>
                </c:pt>
                <c:pt idx="149">
                  <c:v>1.0014299888431639</c:v>
                </c:pt>
                <c:pt idx="150">
                  <c:v>1.0122011888431639</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36.352336931512447</c:v>
                </c:pt>
                <c:pt idx="2">
                  <c:v>53.088796192650335</c:v>
                </c:pt>
                <c:pt idx="3">
                  <c:v>62.709100253443019</c:v>
                </c:pt>
                <c:pt idx="4">
                  <c:v>68.95340189593766</c:v>
                </c:pt>
                <c:pt idx="5">
                  <c:v>73.331562012868744</c:v>
                </c:pt>
                <c:pt idx="6">
                  <c:v>76.569903714818352</c:v>
                </c:pt>
                <c:pt idx="7">
                  <c:v>79.061112032110884</c:v>
                </c:pt>
                <c:pt idx="8">
                  <c:v>81.036072068724891</c:v>
                </c:pt>
                <c:pt idx="9">
                  <c:v>82.639420548946646</c:v>
                </c:pt>
                <c:pt idx="10">
                  <c:v>83.966379177843919</c:v>
                </c:pt>
                <c:pt idx="11">
                  <c:v>85.082197254189438</c:v>
                </c:pt>
                <c:pt idx="12">
                  <c:v>86.033084187781128</c:v>
                </c:pt>
                <c:pt idx="13">
                  <c:v>86.852682166505645</c:v>
                </c:pt>
                <c:pt idx="14">
                  <c:v>87.566066439296819</c:v>
                </c:pt>
                <c:pt idx="15">
                  <c:v>88.192309052643097</c:v>
                </c:pt>
                <c:pt idx="16">
                  <c:v>88.746173912381323</c:v>
                </c:pt>
                <c:pt idx="17">
                  <c:v>89.239268205534231</c:v>
                </c:pt>
                <c:pt idx="18">
                  <c:v>89.680843276156367</c:v>
                </c:pt>
                <c:pt idx="19">
                  <c:v>90.078363451995585</c:v>
                </c:pt>
                <c:pt idx="20">
                  <c:v>90.437917649248106</c:v>
                </c:pt>
                <c:pt idx="21">
                  <c:v>90.764522221032095</c:v>
                </c:pt>
                <c:pt idx="22">
                  <c:v>91.062347160962261</c:v>
                </c:pt>
                <c:pt idx="23">
                  <c:v>91.334887376092794</c:v>
                </c:pt>
                <c:pt idx="24">
                  <c:v>91.585093986271957</c:v>
                </c:pt>
                <c:pt idx="25">
                  <c:v>91.81547612676917</c:v>
                </c:pt>
                <c:pt idx="26">
                  <c:v>92.028180706091618</c:v>
                </c:pt>
                <c:pt idx="27">
                  <c:v>92.225055494290757</c:v>
                </c:pt>
                <c:pt idx="28">
                  <c:v>92.407699469552512</c:v>
                </c:pt>
                <c:pt idx="29">
                  <c:v>92.577503327599644</c:v>
                </c:pt>
                <c:pt idx="30">
                  <c:v>92.735682325613567</c:v>
                </c:pt>
                <c:pt idx="31">
                  <c:v>92.883303101207019</c:v>
                </c:pt>
                <c:pt idx="32">
                  <c:v>93.02130571762703</c:v>
                </c:pt>
                <c:pt idx="33">
                  <c:v>93.150521897976176</c:v>
                </c:pt>
                <c:pt idx="34">
                  <c:v>93.271690195538838</c:v>
                </c:pt>
                <c:pt idx="35">
                  <c:v>93.385468684479505</c:v>
                </c:pt>
                <c:pt idx="36">
                  <c:v>93.492445631225564</c:v>
                </c:pt>
                <c:pt idx="37">
                  <c:v>93.593148511710339</c:v>
                </c:pt>
                <c:pt idx="38">
                  <c:v>93.688051666080469</c:v>
                </c:pt>
                <c:pt idx="39">
                  <c:v>93.777582825164501</c:v>
                </c:pt>
                <c:pt idx="40">
                  <c:v>93.862128698059593</c:v>
                </c:pt>
                <c:pt idx="41">
                  <c:v>93.942039774722716</c:v>
                </c:pt>
                <c:pt idx="42">
                  <c:v>94.017634469286534</c:v>
                </c:pt>
                <c:pt idx="43">
                  <c:v>94.08920270732412</c:v>
                </c:pt>
                <c:pt idx="44">
                  <c:v>94.157009042219471</c:v>
                </c:pt>
                <c:pt idx="45">
                  <c:v>94.221295371215703</c:v>
                </c:pt>
                <c:pt idx="46">
                  <c:v>94.282283309878636</c:v>
                </c:pt>
                <c:pt idx="47">
                  <c:v>94.340176274066209</c:v>
                </c:pt>
                <c:pt idx="48">
                  <c:v>94.395161310593537</c:v>
                </c:pt>
                <c:pt idx="49">
                  <c:v>94.447410711285002</c:v>
                </c:pt>
                <c:pt idx="50">
                  <c:v>94.497083439737693</c:v>
                </c:pt>
                <c:pt idx="51">
                  <c:v>94.544326395669117</c:v>
                </c:pt>
                <c:pt idx="52">
                  <c:v>94.589275538018214</c:v>
                </c:pt>
                <c:pt idx="53">
                  <c:v>94.632056884871673</c:v>
                </c:pt>
                <c:pt idx="54">
                  <c:v>94.672787405693995</c:v>
                </c:pt>
                <c:pt idx="55">
                  <c:v>94.711575819154575</c:v>
                </c:pt>
                <c:pt idx="56">
                  <c:v>94.748523308003342</c:v>
                </c:pt>
                <c:pt idx="57">
                  <c:v>94.783724160885399</c:v>
                </c:pt>
                <c:pt idx="58">
                  <c:v>94.817266349660287</c:v>
                </c:pt>
                <c:pt idx="59">
                  <c:v>94.849232049662618</c:v>
                </c:pt>
                <c:pt idx="60">
                  <c:v>94.879698109376321</c:v>
                </c:pt>
                <c:pt idx="61">
                  <c:v>94.908736475170045</c:v>
                </c:pt>
                <c:pt idx="62">
                  <c:v>94.936414576030714</c:v>
                </c:pt>
                <c:pt idx="63">
                  <c:v>94.962795672623017</c:v>
                </c:pt>
                <c:pt idx="64">
                  <c:v>94.987939174475372</c:v>
                </c:pt>
                <c:pt idx="65">
                  <c:v>95.011900928636422</c:v>
                </c:pt>
                <c:pt idx="66">
                  <c:v>95.034733482752259</c:v>
                </c:pt>
                <c:pt idx="67">
                  <c:v>95.056486325170113</c:v>
                </c:pt>
                <c:pt idx="68">
                  <c:v>95.077206104375179</c:v>
                </c:pt>
                <c:pt idx="69">
                  <c:v>95.096936829807362</c:v>
                </c:pt>
                <c:pt idx="70">
                  <c:v>95.115720055874647</c:v>
                </c:pt>
                <c:pt idx="71">
                  <c:v>95.133595050781793</c:v>
                </c:pt>
                <c:pt idx="72">
                  <c:v>95.150598951615535</c:v>
                </c:pt>
                <c:pt idx="73">
                  <c:v>95.166766906974729</c:v>
                </c:pt>
                <c:pt idx="74">
                  <c:v>95.18213220829675</c:v>
                </c:pt>
                <c:pt idx="75">
                  <c:v>95.196726410911566</c:v>
                </c:pt>
                <c:pt idx="76">
                  <c:v>95.210579445749161</c:v>
                </c:pt>
                <c:pt idx="77">
                  <c:v>95.223719722531186</c:v>
                </c:pt>
                <c:pt idx="78">
                  <c:v>95.236174225194929</c:v>
                </c:pt>
                <c:pt idx="79">
                  <c:v>95.247968600223331</c:v>
                </c:pt>
                <c:pt idx="80">
                  <c:v>95.259127238488674</c:v>
                </c:pt>
                <c:pt idx="81">
                  <c:v>95.2696733511589</c:v>
                </c:pt>
                <c:pt idx="82">
                  <c:v>95.279629040163272</c:v>
                </c:pt>
                <c:pt idx="83">
                  <c:v>95.289015363666721</c:v>
                </c:pt>
                <c:pt idx="84">
                  <c:v>95.297852396960664</c:v>
                </c:pt>
                <c:pt idx="85">
                  <c:v>95.306159289140396</c:v>
                </c:pt>
                <c:pt idx="86">
                  <c:v>95.313954315905107</c:v>
                </c:pt>
                <c:pt idx="87">
                  <c:v>95.321254928786786</c:v>
                </c:pt>
                <c:pt idx="88">
                  <c:v>95.328077801086337</c:v>
                </c:pt>
                <c:pt idx="89">
                  <c:v>95.334438870771336</c:v>
                </c:pt>
                <c:pt idx="90">
                  <c:v>95.340353380567137</c:v>
                </c:pt>
                <c:pt idx="91">
                  <c:v>95.345835915453307</c:v>
                </c:pt>
                <c:pt idx="92">
                  <c:v>95.350900437759179</c:v>
                </c:pt>
                <c:pt idx="93">
                  <c:v>95.355560320036076</c:v>
                </c:pt>
                <c:pt idx="94">
                  <c:v>95.359828375868688</c:v>
                </c:pt>
                <c:pt idx="95">
                  <c:v>95.363716888774903</c:v>
                </c:pt>
                <c:pt idx="96">
                  <c:v>95.367237639330909</c:v>
                </c:pt>
                <c:pt idx="97">
                  <c:v>95.370401930647532</c:v>
                </c:pt>
                <c:pt idx="98">
                  <c:v>95.373220612313418</c:v>
                </c:pt>
                <c:pt idx="99">
                  <c:v>95.375704102911868</c:v>
                </c:pt>
                <c:pt idx="100">
                  <c:v>95.377862411209264</c:v>
                </c:pt>
                <c:pt idx="101">
                  <c:v>95.379705156105729</c:v>
                </c:pt>
                <c:pt idx="102">
                  <c:v>95.381241585431511</c:v>
                </c:pt>
                <c:pt idx="103">
                  <c:v>95.382480593666301</c:v>
                </c:pt>
                <c:pt idx="104">
                  <c:v>95.383430738652891</c:v>
                </c:pt>
                <c:pt idx="105">
                  <c:v>95.384100257370932</c:v>
                </c:pt>
                <c:pt idx="106">
                  <c:v>95.38449708083202</c:v>
                </c:pt>
                <c:pt idx="107">
                  <c:v>95.38462884815273</c:v>
                </c:pt>
                <c:pt idx="108">
                  <c:v>95.384502919857923</c:v>
                </c:pt>
                <c:pt idx="109">
                  <c:v>95.384126390463123</c:v>
                </c:pt>
                <c:pt idx="110">
                  <c:v>95.383506100380885</c:v>
                </c:pt>
                <c:pt idx="111">
                  <c:v>95.382648647193719</c:v>
                </c:pt>
                <c:pt idx="112">
                  <c:v>95.381560396331693</c:v>
                </c:pt>
                <c:pt idx="113">
                  <c:v>95.380247491191923</c:v>
                </c:pt>
                <c:pt idx="114">
                  <c:v>95.378715862733117</c:v>
                </c:pt>
                <c:pt idx="115">
                  <c:v>95.376971238576829</c:v>
                </c:pt>
                <c:pt idx="116">
                  <c:v>95.375019151645049</c:v>
                </c:pt>
                <c:pt idx="117">
                  <c:v>95.372864948360785</c:v>
                </c:pt>
                <c:pt idx="118">
                  <c:v>95.370513796438104</c:v>
                </c:pt>
                <c:pt idx="119">
                  <c:v>95.367970692284572</c:v>
                </c:pt>
                <c:pt idx="120">
                  <c:v>95.365240468038877</c:v>
                </c:pt>
                <c:pt idx="121">
                  <c:v>95.362327798264431</c:v>
                </c:pt>
                <c:pt idx="122">
                  <c:v>95.359237206318298</c:v>
                </c:pt>
                <c:pt idx="123">
                  <c:v>95.355973070413555</c:v>
                </c:pt>
                <c:pt idx="124">
                  <c:v>95.352539629392439</c:v>
                </c:pt>
                <c:pt idx="125">
                  <c:v>95.348940988226119</c:v>
                </c:pt>
                <c:pt idx="126">
                  <c:v>95.345181123255955</c:v>
                </c:pt>
                <c:pt idx="127">
                  <c:v>95.341263887190578</c:v>
                </c:pt>
                <c:pt idx="128">
                  <c:v>95.337193013871683</c:v>
                </c:pt>
                <c:pt idx="129">
                  <c:v>95.332972122821175</c:v>
                </c:pt>
                <c:pt idx="130">
                  <c:v>95.32860472358108</c:v>
                </c:pt>
                <c:pt idx="131">
                  <c:v>95.32409421985723</c:v>
                </c:pt>
                <c:pt idx="132">
                  <c:v>95.319443913477059</c:v>
                </c:pt>
                <c:pt idx="133">
                  <c:v>95.314657008171224</c:v>
                </c:pt>
                <c:pt idx="134">
                  <c:v>95.309736613187624</c:v>
                </c:pt>
                <c:pt idx="135">
                  <c:v>95.304685746747367</c:v>
                </c:pt>
                <c:pt idx="136">
                  <c:v>95.299507339349717</c:v>
                </c:pt>
                <c:pt idx="137">
                  <c:v>95.294204236934291</c:v>
                </c:pt>
                <c:pt idx="138">
                  <c:v>95.288779203907367</c:v>
                </c:pt>
                <c:pt idx="139">
                  <c:v>95.283234926039199</c:v>
                </c:pt>
                <c:pt idx="140">
                  <c:v>95.277574013238649</c:v>
                </c:pt>
                <c:pt idx="141">
                  <c:v>95.271799002211083</c:v>
                </c:pt>
                <c:pt idx="142">
                  <c:v>95.265912359005455</c:v>
                </c:pt>
                <c:pt idx="143">
                  <c:v>95.259916481455605</c:v>
                </c:pt>
                <c:pt idx="144">
                  <c:v>95.253813701521167</c:v>
                </c:pt>
                <c:pt idx="145">
                  <c:v>95.247606287532633</c:v>
                </c:pt>
                <c:pt idx="146">
                  <c:v>95.241296446345359</c:v>
                </c:pt>
                <c:pt idx="147">
                  <c:v>95.23488632540645</c:v>
                </c:pt>
                <c:pt idx="148">
                  <c:v>95.228378014739064</c:v>
                </c:pt>
                <c:pt idx="149">
                  <c:v>95.221773548847494</c:v>
                </c:pt>
                <c:pt idx="150">
                  <c:v>95.215074908546995</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4.0201188843164155E-2</c:v>
                </c:pt>
                <c:pt idx="1">
                  <c:v>4.238998884316416E-2</c:v>
                </c:pt>
                <c:pt idx="2">
                  <c:v>4.4636388843164149E-2</c:v>
                </c:pt>
                <c:pt idx="3">
                  <c:v>4.6940388843164156E-2</c:v>
                </c:pt>
                <c:pt idx="4">
                  <c:v>4.9301988843164155E-2</c:v>
                </c:pt>
                <c:pt idx="5">
                  <c:v>5.1721188843164158E-2</c:v>
                </c:pt>
                <c:pt idx="6">
                  <c:v>5.4197988843164145E-2</c:v>
                </c:pt>
                <c:pt idx="7">
                  <c:v>5.6732388843164158E-2</c:v>
                </c:pt>
                <c:pt idx="8">
                  <c:v>5.9324388843164148E-2</c:v>
                </c:pt>
                <c:pt idx="9">
                  <c:v>6.1973988843164143E-2</c:v>
                </c:pt>
                <c:pt idx="10">
                  <c:v>6.468118884316415E-2</c:v>
                </c:pt>
                <c:pt idx="11">
                  <c:v>6.7445988843164148E-2</c:v>
                </c:pt>
                <c:pt idx="12">
                  <c:v>7.0268388843164137E-2</c:v>
                </c:pt>
                <c:pt idx="13">
                  <c:v>7.3148388843164158E-2</c:v>
                </c:pt>
                <c:pt idx="14">
                  <c:v>7.6085988843164157E-2</c:v>
                </c:pt>
                <c:pt idx="15">
                  <c:v>7.9081188843164146E-2</c:v>
                </c:pt>
                <c:pt idx="16">
                  <c:v>8.2133988843164155E-2</c:v>
                </c:pt>
                <c:pt idx="17">
                  <c:v>8.5244388843164154E-2</c:v>
                </c:pt>
                <c:pt idx="18">
                  <c:v>8.8412388843164144E-2</c:v>
                </c:pt>
                <c:pt idx="19">
                  <c:v>9.1637988843164139E-2</c:v>
                </c:pt>
                <c:pt idx="20">
                  <c:v>9.4921188843164139E-2</c:v>
                </c:pt>
                <c:pt idx="21">
                  <c:v>9.8261988843164144E-2</c:v>
                </c:pt>
                <c:pt idx="22">
                  <c:v>0.10166038884316415</c:v>
                </c:pt>
                <c:pt idx="23">
                  <c:v>0.10511638884316415</c:v>
                </c:pt>
                <c:pt idx="24">
                  <c:v>0.10862998884316416</c:v>
                </c:pt>
                <c:pt idx="25">
                  <c:v>0.11220118884316414</c:v>
                </c:pt>
                <c:pt idx="26">
                  <c:v>0.11582998884316417</c:v>
                </c:pt>
                <c:pt idx="27">
                  <c:v>0.11951638884316418</c:v>
                </c:pt>
                <c:pt idx="28">
                  <c:v>0.12326038884316416</c:v>
                </c:pt>
                <c:pt idx="29">
                  <c:v>0.12706198884316416</c:v>
                </c:pt>
                <c:pt idx="30">
                  <c:v>0.13092118884316417</c:v>
                </c:pt>
                <c:pt idx="31">
                  <c:v>0.13483798884316417</c:v>
                </c:pt>
                <c:pt idx="32">
                  <c:v>0.13881238884316416</c:v>
                </c:pt>
                <c:pt idx="33">
                  <c:v>0.14284438884316417</c:v>
                </c:pt>
                <c:pt idx="34">
                  <c:v>0.14693398884316416</c:v>
                </c:pt>
                <c:pt idx="35">
                  <c:v>0.15108118884316418</c:v>
                </c:pt>
                <c:pt idx="36">
                  <c:v>0.15528598884316416</c:v>
                </c:pt>
                <c:pt idx="37">
                  <c:v>0.15954838884316416</c:v>
                </c:pt>
                <c:pt idx="38">
                  <c:v>0.16386838884316413</c:v>
                </c:pt>
                <c:pt idx="39">
                  <c:v>0.16824598884316419</c:v>
                </c:pt>
                <c:pt idx="40">
                  <c:v>0.17268118884316416</c:v>
                </c:pt>
                <c:pt idx="41">
                  <c:v>0.17717398884316415</c:v>
                </c:pt>
                <c:pt idx="42">
                  <c:v>0.18172438884316416</c:v>
                </c:pt>
                <c:pt idx="43">
                  <c:v>0.18633238884316417</c:v>
                </c:pt>
                <c:pt idx="44">
                  <c:v>0.19099798884316418</c:v>
                </c:pt>
                <c:pt idx="45">
                  <c:v>0.19572118884316414</c:v>
                </c:pt>
                <c:pt idx="46">
                  <c:v>0.20050198884316411</c:v>
                </c:pt>
                <c:pt idx="47">
                  <c:v>0.20534038884316413</c:v>
                </c:pt>
                <c:pt idx="48">
                  <c:v>0.21023638884316409</c:v>
                </c:pt>
                <c:pt idx="49">
                  <c:v>0.21518998884316415</c:v>
                </c:pt>
                <c:pt idx="50">
                  <c:v>0.22020118884316414</c:v>
                </c:pt>
                <c:pt idx="51">
                  <c:v>0.22526998884316415</c:v>
                </c:pt>
                <c:pt idx="52">
                  <c:v>0.23039638884316416</c:v>
                </c:pt>
                <c:pt idx="53">
                  <c:v>0.23558038884316418</c:v>
                </c:pt>
                <c:pt idx="54">
                  <c:v>0.24082198884316416</c:v>
                </c:pt>
                <c:pt idx="55">
                  <c:v>0.24612118884316414</c:v>
                </c:pt>
                <c:pt idx="56">
                  <c:v>0.25147798884316414</c:v>
                </c:pt>
                <c:pt idx="57">
                  <c:v>0.25689238884316418</c:v>
                </c:pt>
                <c:pt idx="58">
                  <c:v>0.2623643888431641</c:v>
                </c:pt>
                <c:pt idx="59">
                  <c:v>0.26789398884316407</c:v>
                </c:pt>
                <c:pt idx="60">
                  <c:v>0.27348118884316408</c:v>
                </c:pt>
                <c:pt idx="61">
                  <c:v>0.27912598884316409</c:v>
                </c:pt>
                <c:pt idx="62">
                  <c:v>0.28482838884316408</c:v>
                </c:pt>
                <c:pt idx="63">
                  <c:v>0.29058838884316418</c:v>
                </c:pt>
                <c:pt idx="64">
                  <c:v>0.29640598884316416</c:v>
                </c:pt>
                <c:pt idx="65">
                  <c:v>0.30228118884316413</c:v>
                </c:pt>
                <c:pt idx="66">
                  <c:v>0.30821398884316414</c:v>
                </c:pt>
                <c:pt idx="67">
                  <c:v>0.31420438884316415</c:v>
                </c:pt>
                <c:pt idx="68">
                  <c:v>0.3202523888431642</c:v>
                </c:pt>
                <c:pt idx="69">
                  <c:v>0.32635798884316419</c:v>
                </c:pt>
                <c:pt idx="70">
                  <c:v>0.33252118884316417</c:v>
                </c:pt>
                <c:pt idx="71">
                  <c:v>0.33874198884316414</c:v>
                </c:pt>
                <c:pt idx="72">
                  <c:v>0.34502038884316416</c:v>
                </c:pt>
                <c:pt idx="73">
                  <c:v>0.35135638884316422</c:v>
                </c:pt>
                <c:pt idx="74">
                  <c:v>0.35774998884316417</c:v>
                </c:pt>
                <c:pt idx="75">
                  <c:v>0.3642011888431641</c:v>
                </c:pt>
                <c:pt idx="76">
                  <c:v>0.37070998884316414</c:v>
                </c:pt>
                <c:pt idx="77">
                  <c:v>0.37727638884316417</c:v>
                </c:pt>
                <c:pt idx="78">
                  <c:v>0.38390038884316424</c:v>
                </c:pt>
                <c:pt idx="79">
                  <c:v>0.39058198884316431</c:v>
                </c:pt>
                <c:pt idx="80">
                  <c:v>0.39732118884316425</c:v>
                </c:pt>
                <c:pt idx="81">
                  <c:v>0.40411798884316419</c:v>
                </c:pt>
                <c:pt idx="82">
                  <c:v>0.41097238884316423</c:v>
                </c:pt>
                <c:pt idx="83">
                  <c:v>0.41788438884316437</c:v>
                </c:pt>
                <c:pt idx="84">
                  <c:v>0.42485398884316417</c:v>
                </c:pt>
                <c:pt idx="85">
                  <c:v>0.43188118884316418</c:v>
                </c:pt>
                <c:pt idx="86">
                  <c:v>0.43896598884316412</c:v>
                </c:pt>
                <c:pt idx="87">
                  <c:v>0.44610838884316417</c:v>
                </c:pt>
                <c:pt idx="88">
                  <c:v>0.45330838884316438</c:v>
                </c:pt>
                <c:pt idx="89">
                  <c:v>0.46056598884316413</c:v>
                </c:pt>
                <c:pt idx="90">
                  <c:v>0.46788118884316415</c:v>
                </c:pt>
                <c:pt idx="91">
                  <c:v>0.47525398884316411</c:v>
                </c:pt>
                <c:pt idx="92">
                  <c:v>0.48268438884316411</c:v>
                </c:pt>
                <c:pt idx="93">
                  <c:v>0.49017238884316416</c:v>
                </c:pt>
                <c:pt idx="94">
                  <c:v>0.49771798884316432</c:v>
                </c:pt>
                <c:pt idx="95">
                  <c:v>0.50532118884316424</c:v>
                </c:pt>
                <c:pt idx="96">
                  <c:v>0.51298198884316415</c:v>
                </c:pt>
                <c:pt idx="97">
                  <c:v>0.52070038884316405</c:v>
                </c:pt>
                <c:pt idx="98">
                  <c:v>0.52847638884316428</c:v>
                </c:pt>
                <c:pt idx="99">
                  <c:v>0.53630998884316416</c:v>
                </c:pt>
                <c:pt idx="100">
                  <c:v>0.54420118884316415</c:v>
                </c:pt>
                <c:pt idx="101">
                  <c:v>0.55214998884316413</c:v>
                </c:pt>
                <c:pt idx="102">
                  <c:v>0.5601563888431641</c:v>
                </c:pt>
                <c:pt idx="103">
                  <c:v>0.56822038884316428</c:v>
                </c:pt>
                <c:pt idx="104">
                  <c:v>0.57634198884316423</c:v>
                </c:pt>
                <c:pt idx="105">
                  <c:v>0.58452118884316429</c:v>
                </c:pt>
                <c:pt idx="106">
                  <c:v>0.59275798884316422</c:v>
                </c:pt>
                <c:pt idx="107">
                  <c:v>0.60105238884316425</c:v>
                </c:pt>
                <c:pt idx="108">
                  <c:v>0.60940438884316417</c:v>
                </c:pt>
                <c:pt idx="109">
                  <c:v>0.61781398884316419</c:v>
                </c:pt>
                <c:pt idx="110">
                  <c:v>0.62628118884316408</c:v>
                </c:pt>
                <c:pt idx="111">
                  <c:v>0.63480598884316408</c:v>
                </c:pt>
                <c:pt idx="112">
                  <c:v>0.64338838884316418</c:v>
                </c:pt>
                <c:pt idx="113">
                  <c:v>0.65202838884316405</c:v>
                </c:pt>
                <c:pt idx="114">
                  <c:v>0.66072598884316425</c:v>
                </c:pt>
                <c:pt idx="115">
                  <c:v>0.66948118884316443</c:v>
                </c:pt>
                <c:pt idx="116">
                  <c:v>0.67829398884316405</c:v>
                </c:pt>
                <c:pt idx="117">
                  <c:v>0.68716438884316411</c:v>
                </c:pt>
                <c:pt idx="118">
                  <c:v>0.69609238884316404</c:v>
                </c:pt>
                <c:pt idx="119">
                  <c:v>0.70507798884316397</c:v>
                </c:pt>
                <c:pt idx="120">
                  <c:v>0.714121188843164</c:v>
                </c:pt>
                <c:pt idx="121">
                  <c:v>0.72322198884316413</c:v>
                </c:pt>
                <c:pt idx="122">
                  <c:v>0.73238038884316392</c:v>
                </c:pt>
                <c:pt idx="123">
                  <c:v>0.74159638884316403</c:v>
                </c:pt>
                <c:pt idx="124">
                  <c:v>0.75086998884316392</c:v>
                </c:pt>
                <c:pt idx="125">
                  <c:v>0.76020118884316412</c:v>
                </c:pt>
                <c:pt idx="126">
                  <c:v>0.76958998884316421</c:v>
                </c:pt>
                <c:pt idx="127">
                  <c:v>0.77903638884316395</c:v>
                </c:pt>
                <c:pt idx="128">
                  <c:v>0.78854038884316413</c:v>
                </c:pt>
                <c:pt idx="129">
                  <c:v>0.79810198884316397</c:v>
                </c:pt>
                <c:pt idx="130">
                  <c:v>0.80772118884316413</c:v>
                </c:pt>
                <c:pt idx="131">
                  <c:v>0.81739798884316428</c:v>
                </c:pt>
                <c:pt idx="132">
                  <c:v>0.82713238884316431</c:v>
                </c:pt>
                <c:pt idx="133">
                  <c:v>0.83692438884316411</c:v>
                </c:pt>
                <c:pt idx="134">
                  <c:v>0.84677398884316413</c:v>
                </c:pt>
                <c:pt idx="135">
                  <c:v>0.85668118884316402</c:v>
                </c:pt>
                <c:pt idx="136">
                  <c:v>0.86664598884316435</c:v>
                </c:pt>
                <c:pt idx="137">
                  <c:v>0.87666838884316411</c:v>
                </c:pt>
                <c:pt idx="138">
                  <c:v>0.88674838884316443</c:v>
                </c:pt>
                <c:pt idx="139">
                  <c:v>0.89688598884316417</c:v>
                </c:pt>
                <c:pt idx="140">
                  <c:v>0.90708118884316424</c:v>
                </c:pt>
                <c:pt idx="141">
                  <c:v>0.91733398884316397</c:v>
                </c:pt>
                <c:pt idx="142">
                  <c:v>0.92764438884316403</c:v>
                </c:pt>
                <c:pt idx="143">
                  <c:v>0.93801238884316396</c:v>
                </c:pt>
                <c:pt idx="144">
                  <c:v>0.94843798884316377</c:v>
                </c:pt>
                <c:pt idx="145">
                  <c:v>0.95892118884316391</c:v>
                </c:pt>
                <c:pt idx="146">
                  <c:v>0.96946198884316392</c:v>
                </c:pt>
                <c:pt idx="147">
                  <c:v>0.98006038884316382</c:v>
                </c:pt>
                <c:pt idx="148">
                  <c:v>0.99071638884316404</c:v>
                </c:pt>
                <c:pt idx="149">
                  <c:v>1.0014299888431639</c:v>
                </c:pt>
                <c:pt idx="150">
                  <c:v>1.0122011888431639</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36.352336931512447</c:v>
                </c:pt>
                <c:pt idx="2">
                  <c:v>53.088796192650335</c:v>
                </c:pt>
                <c:pt idx="3">
                  <c:v>62.709100253443019</c:v>
                </c:pt>
                <c:pt idx="4">
                  <c:v>68.95340189593766</c:v>
                </c:pt>
                <c:pt idx="5">
                  <c:v>73.331562012868744</c:v>
                </c:pt>
                <c:pt idx="6">
                  <c:v>76.569903714818352</c:v>
                </c:pt>
                <c:pt idx="7">
                  <c:v>79.061112032110884</c:v>
                </c:pt>
                <c:pt idx="8">
                  <c:v>81.036072068724891</c:v>
                </c:pt>
                <c:pt idx="9">
                  <c:v>82.639420548946646</c:v>
                </c:pt>
                <c:pt idx="10">
                  <c:v>83.966379177843919</c:v>
                </c:pt>
                <c:pt idx="11">
                  <c:v>85.082197254189438</c:v>
                </c:pt>
                <c:pt idx="12">
                  <c:v>86.033084187781128</c:v>
                </c:pt>
                <c:pt idx="13">
                  <c:v>86.852682166505645</c:v>
                </c:pt>
                <c:pt idx="14">
                  <c:v>87.566066439296819</c:v>
                </c:pt>
                <c:pt idx="15">
                  <c:v>88.192309052643097</c:v>
                </c:pt>
                <c:pt idx="16">
                  <c:v>88.746173912381323</c:v>
                </c:pt>
                <c:pt idx="17">
                  <c:v>89.239268205534231</c:v>
                </c:pt>
                <c:pt idx="18">
                  <c:v>89.680843276156367</c:v>
                </c:pt>
                <c:pt idx="19">
                  <c:v>90.078363451995585</c:v>
                </c:pt>
                <c:pt idx="20">
                  <c:v>90.437917649248106</c:v>
                </c:pt>
                <c:pt idx="21">
                  <c:v>90.764522221032095</c:v>
                </c:pt>
                <c:pt idx="22">
                  <c:v>91.062347160962261</c:v>
                </c:pt>
                <c:pt idx="23">
                  <c:v>91.334887376092794</c:v>
                </c:pt>
                <c:pt idx="24">
                  <c:v>91.585093986271957</c:v>
                </c:pt>
                <c:pt idx="25">
                  <c:v>91.81547612676917</c:v>
                </c:pt>
                <c:pt idx="26">
                  <c:v>92.028180706091618</c:v>
                </c:pt>
                <c:pt idx="27">
                  <c:v>92.225055494290757</c:v>
                </c:pt>
                <c:pt idx="28">
                  <c:v>92.407699469552512</c:v>
                </c:pt>
                <c:pt idx="29">
                  <c:v>92.577503327599644</c:v>
                </c:pt>
                <c:pt idx="30">
                  <c:v>92.735682325613567</c:v>
                </c:pt>
                <c:pt idx="31">
                  <c:v>92.883303101207019</c:v>
                </c:pt>
                <c:pt idx="32">
                  <c:v>93.02130571762703</c:v>
                </c:pt>
                <c:pt idx="33">
                  <c:v>93.150521897976176</c:v>
                </c:pt>
                <c:pt idx="34">
                  <c:v>93.271690195538838</c:v>
                </c:pt>
                <c:pt idx="35">
                  <c:v>93.385468684479505</c:v>
                </c:pt>
                <c:pt idx="36">
                  <c:v>93.492445631225564</c:v>
                </c:pt>
                <c:pt idx="37">
                  <c:v>93.593148511710339</c:v>
                </c:pt>
                <c:pt idx="38">
                  <c:v>93.688051666080469</c:v>
                </c:pt>
                <c:pt idx="39">
                  <c:v>93.777582825164501</c:v>
                </c:pt>
                <c:pt idx="40">
                  <c:v>93.862128698059593</c:v>
                </c:pt>
                <c:pt idx="41">
                  <c:v>93.942039774722716</c:v>
                </c:pt>
                <c:pt idx="42">
                  <c:v>94.017634469286534</c:v>
                </c:pt>
                <c:pt idx="43">
                  <c:v>94.08920270732412</c:v>
                </c:pt>
                <c:pt idx="44">
                  <c:v>94.157009042219471</c:v>
                </c:pt>
                <c:pt idx="45">
                  <c:v>94.221295371215703</c:v>
                </c:pt>
                <c:pt idx="46">
                  <c:v>94.282283309878636</c:v>
                </c:pt>
                <c:pt idx="47">
                  <c:v>94.340176274066209</c:v>
                </c:pt>
                <c:pt idx="48">
                  <c:v>94.395161310593537</c:v>
                </c:pt>
                <c:pt idx="49">
                  <c:v>94.447410711285002</c:v>
                </c:pt>
                <c:pt idx="50">
                  <c:v>94.497083439737693</c:v>
                </c:pt>
                <c:pt idx="51">
                  <c:v>94.544326395669117</c:v>
                </c:pt>
                <c:pt idx="52">
                  <c:v>94.589275538018214</c:v>
                </c:pt>
                <c:pt idx="53">
                  <c:v>94.632056884871673</c:v>
                </c:pt>
                <c:pt idx="54">
                  <c:v>94.672787405693995</c:v>
                </c:pt>
                <c:pt idx="55">
                  <c:v>94.711575819154575</c:v>
                </c:pt>
                <c:pt idx="56">
                  <c:v>94.748523308003342</c:v>
                </c:pt>
                <c:pt idx="57">
                  <c:v>94.783724160885399</c:v>
                </c:pt>
                <c:pt idx="58">
                  <c:v>94.817266349660287</c:v>
                </c:pt>
                <c:pt idx="59">
                  <c:v>94.849232049662618</c:v>
                </c:pt>
                <c:pt idx="60">
                  <c:v>94.879698109376321</c:v>
                </c:pt>
                <c:pt idx="61">
                  <c:v>94.908736475170045</c:v>
                </c:pt>
                <c:pt idx="62">
                  <c:v>94.936414576030714</c:v>
                </c:pt>
                <c:pt idx="63">
                  <c:v>94.962795672623017</c:v>
                </c:pt>
                <c:pt idx="64">
                  <c:v>94.987939174475372</c:v>
                </c:pt>
                <c:pt idx="65">
                  <c:v>95.011900928636422</c:v>
                </c:pt>
                <c:pt idx="66">
                  <c:v>95.034733482752259</c:v>
                </c:pt>
                <c:pt idx="67">
                  <c:v>95.056486325170113</c:v>
                </c:pt>
                <c:pt idx="68">
                  <c:v>95.077206104375179</c:v>
                </c:pt>
                <c:pt idx="69">
                  <c:v>95.096936829807362</c:v>
                </c:pt>
                <c:pt idx="70">
                  <c:v>95.115720055874647</c:v>
                </c:pt>
                <c:pt idx="71">
                  <c:v>95.133595050781793</c:v>
                </c:pt>
                <c:pt idx="72">
                  <c:v>95.150598951615535</c:v>
                </c:pt>
                <c:pt idx="73">
                  <c:v>95.166766906974729</c:v>
                </c:pt>
                <c:pt idx="74">
                  <c:v>95.18213220829675</c:v>
                </c:pt>
                <c:pt idx="75">
                  <c:v>95.196726410911566</c:v>
                </c:pt>
                <c:pt idx="76">
                  <c:v>95.210579445749161</c:v>
                </c:pt>
                <c:pt idx="77">
                  <c:v>95.223719722531186</c:v>
                </c:pt>
                <c:pt idx="78">
                  <c:v>95.236174225194929</c:v>
                </c:pt>
                <c:pt idx="79">
                  <c:v>95.247968600223331</c:v>
                </c:pt>
                <c:pt idx="80">
                  <c:v>95.259127238488674</c:v>
                </c:pt>
                <c:pt idx="81">
                  <c:v>95.2696733511589</c:v>
                </c:pt>
                <c:pt idx="82">
                  <c:v>95.279629040163272</c:v>
                </c:pt>
                <c:pt idx="83">
                  <c:v>95.289015363666721</c:v>
                </c:pt>
                <c:pt idx="84">
                  <c:v>95.297852396960664</c:v>
                </c:pt>
                <c:pt idx="85">
                  <c:v>95.306159289140396</c:v>
                </c:pt>
                <c:pt idx="86">
                  <c:v>95.313954315905107</c:v>
                </c:pt>
                <c:pt idx="87">
                  <c:v>95.321254928786786</c:v>
                </c:pt>
                <c:pt idx="88">
                  <c:v>95.328077801086337</c:v>
                </c:pt>
                <c:pt idx="89">
                  <c:v>95.334438870771336</c:v>
                </c:pt>
                <c:pt idx="90">
                  <c:v>95.340353380567137</c:v>
                </c:pt>
                <c:pt idx="91">
                  <c:v>95.345835915453307</c:v>
                </c:pt>
                <c:pt idx="92">
                  <c:v>95.350900437759179</c:v>
                </c:pt>
                <c:pt idx="93">
                  <c:v>95.355560320036076</c:v>
                </c:pt>
                <c:pt idx="94">
                  <c:v>95.359828375868688</c:v>
                </c:pt>
                <c:pt idx="95">
                  <c:v>95.363716888774903</c:v>
                </c:pt>
                <c:pt idx="96">
                  <c:v>95.367237639330909</c:v>
                </c:pt>
                <c:pt idx="97">
                  <c:v>95.370401930647532</c:v>
                </c:pt>
                <c:pt idx="98">
                  <c:v>95.373220612313418</c:v>
                </c:pt>
                <c:pt idx="99">
                  <c:v>95.375704102911868</c:v>
                </c:pt>
                <c:pt idx="100">
                  <c:v>95.377862411209264</c:v>
                </c:pt>
                <c:pt idx="101">
                  <c:v>95.379705156105729</c:v>
                </c:pt>
                <c:pt idx="102">
                  <c:v>95.381241585431511</c:v>
                </c:pt>
                <c:pt idx="103">
                  <c:v>95.382480593666301</c:v>
                </c:pt>
                <c:pt idx="104">
                  <c:v>95.383430738652891</c:v>
                </c:pt>
                <c:pt idx="105">
                  <c:v>95.384100257370932</c:v>
                </c:pt>
                <c:pt idx="106">
                  <c:v>95.38449708083202</c:v>
                </c:pt>
                <c:pt idx="107">
                  <c:v>95.38462884815273</c:v>
                </c:pt>
                <c:pt idx="108">
                  <c:v>95.384502919857923</c:v>
                </c:pt>
                <c:pt idx="109">
                  <c:v>95.384126390463123</c:v>
                </c:pt>
                <c:pt idx="110">
                  <c:v>95.383506100380885</c:v>
                </c:pt>
                <c:pt idx="111">
                  <c:v>95.382648647193719</c:v>
                </c:pt>
                <c:pt idx="112">
                  <c:v>95.381560396331693</c:v>
                </c:pt>
                <c:pt idx="113">
                  <c:v>95.380247491191923</c:v>
                </c:pt>
                <c:pt idx="114">
                  <c:v>95.378715862733117</c:v>
                </c:pt>
                <c:pt idx="115">
                  <c:v>95.376971238576829</c:v>
                </c:pt>
                <c:pt idx="116">
                  <c:v>95.375019151645049</c:v>
                </c:pt>
                <c:pt idx="117">
                  <c:v>95.372864948360785</c:v>
                </c:pt>
                <c:pt idx="118">
                  <c:v>95.370513796438104</c:v>
                </c:pt>
                <c:pt idx="119">
                  <c:v>95.367970692284572</c:v>
                </c:pt>
                <c:pt idx="120">
                  <c:v>95.365240468038877</c:v>
                </c:pt>
                <c:pt idx="121">
                  <c:v>95.362327798264431</c:v>
                </c:pt>
                <c:pt idx="122">
                  <c:v>95.359237206318298</c:v>
                </c:pt>
                <c:pt idx="123">
                  <c:v>95.355973070413555</c:v>
                </c:pt>
                <c:pt idx="124">
                  <c:v>95.352539629392439</c:v>
                </c:pt>
                <c:pt idx="125">
                  <c:v>95.348940988226119</c:v>
                </c:pt>
                <c:pt idx="126">
                  <c:v>95.345181123255955</c:v>
                </c:pt>
                <c:pt idx="127">
                  <c:v>95.341263887190578</c:v>
                </c:pt>
                <c:pt idx="128">
                  <c:v>95.337193013871683</c:v>
                </c:pt>
                <c:pt idx="129">
                  <c:v>95.332972122821175</c:v>
                </c:pt>
                <c:pt idx="130">
                  <c:v>95.32860472358108</c:v>
                </c:pt>
                <c:pt idx="131">
                  <c:v>95.32409421985723</c:v>
                </c:pt>
                <c:pt idx="132">
                  <c:v>95.319443913477059</c:v>
                </c:pt>
                <c:pt idx="133">
                  <c:v>95.314657008171224</c:v>
                </c:pt>
                <c:pt idx="134">
                  <c:v>95.309736613187624</c:v>
                </c:pt>
                <c:pt idx="135">
                  <c:v>95.304685746747367</c:v>
                </c:pt>
                <c:pt idx="136">
                  <c:v>95.299507339349717</c:v>
                </c:pt>
                <c:pt idx="137">
                  <c:v>95.294204236934291</c:v>
                </c:pt>
                <c:pt idx="138">
                  <c:v>95.288779203907367</c:v>
                </c:pt>
                <c:pt idx="139">
                  <c:v>95.283234926039199</c:v>
                </c:pt>
                <c:pt idx="140">
                  <c:v>95.277574013238649</c:v>
                </c:pt>
                <c:pt idx="141">
                  <c:v>95.271799002211083</c:v>
                </c:pt>
                <c:pt idx="142">
                  <c:v>95.265912359005455</c:v>
                </c:pt>
                <c:pt idx="143">
                  <c:v>95.259916481455605</c:v>
                </c:pt>
                <c:pt idx="144">
                  <c:v>95.253813701521167</c:v>
                </c:pt>
                <c:pt idx="145">
                  <c:v>95.247606287532633</c:v>
                </c:pt>
                <c:pt idx="146">
                  <c:v>95.241296446345359</c:v>
                </c:pt>
                <c:pt idx="147">
                  <c:v>95.23488632540645</c:v>
                </c:pt>
                <c:pt idx="148">
                  <c:v>95.228378014739064</c:v>
                </c:pt>
                <c:pt idx="149">
                  <c:v>95.221773548847494</c:v>
                </c:pt>
                <c:pt idx="150">
                  <c:v>95.215074908546995</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4.0201188843164155E-2</c:v>
                </c:pt>
                <c:pt idx="1">
                  <c:v>4.238998884316416E-2</c:v>
                </c:pt>
                <c:pt idx="2">
                  <c:v>4.4636388843164149E-2</c:v>
                </c:pt>
                <c:pt idx="3">
                  <c:v>4.6940388843164156E-2</c:v>
                </c:pt>
                <c:pt idx="4">
                  <c:v>4.9301988843164155E-2</c:v>
                </c:pt>
                <c:pt idx="5">
                  <c:v>5.1721188843164158E-2</c:v>
                </c:pt>
                <c:pt idx="6">
                  <c:v>5.4197988843164145E-2</c:v>
                </c:pt>
                <c:pt idx="7">
                  <c:v>5.6732388843164158E-2</c:v>
                </c:pt>
                <c:pt idx="8">
                  <c:v>5.9324388843164148E-2</c:v>
                </c:pt>
                <c:pt idx="9">
                  <c:v>6.1973988843164143E-2</c:v>
                </c:pt>
                <c:pt idx="10">
                  <c:v>6.468118884316415E-2</c:v>
                </c:pt>
                <c:pt idx="11">
                  <c:v>6.7445988843164148E-2</c:v>
                </c:pt>
                <c:pt idx="12">
                  <c:v>7.0268388843164137E-2</c:v>
                </c:pt>
                <c:pt idx="13">
                  <c:v>7.3148388843164158E-2</c:v>
                </c:pt>
                <c:pt idx="14">
                  <c:v>7.6085988843164157E-2</c:v>
                </c:pt>
                <c:pt idx="15">
                  <c:v>7.9081188843164146E-2</c:v>
                </c:pt>
                <c:pt idx="16">
                  <c:v>8.2133988843164155E-2</c:v>
                </c:pt>
                <c:pt idx="17">
                  <c:v>8.5244388843164154E-2</c:v>
                </c:pt>
                <c:pt idx="18">
                  <c:v>8.8412388843164144E-2</c:v>
                </c:pt>
                <c:pt idx="19">
                  <c:v>9.1637988843164139E-2</c:v>
                </c:pt>
                <c:pt idx="20">
                  <c:v>9.4921188843164139E-2</c:v>
                </c:pt>
                <c:pt idx="21">
                  <c:v>9.8261988843164144E-2</c:v>
                </c:pt>
                <c:pt idx="22">
                  <c:v>0.10166038884316415</c:v>
                </c:pt>
                <c:pt idx="23">
                  <c:v>0.10511638884316415</c:v>
                </c:pt>
                <c:pt idx="24">
                  <c:v>0.10862998884316416</c:v>
                </c:pt>
                <c:pt idx="25">
                  <c:v>0.11220118884316414</c:v>
                </c:pt>
                <c:pt idx="26">
                  <c:v>0.11582998884316417</c:v>
                </c:pt>
                <c:pt idx="27">
                  <c:v>0.11951638884316418</c:v>
                </c:pt>
                <c:pt idx="28">
                  <c:v>0.12326038884316416</c:v>
                </c:pt>
                <c:pt idx="29">
                  <c:v>0.12706198884316416</c:v>
                </c:pt>
                <c:pt idx="30">
                  <c:v>0.13092118884316417</c:v>
                </c:pt>
                <c:pt idx="31">
                  <c:v>0.13483798884316417</c:v>
                </c:pt>
                <c:pt idx="32">
                  <c:v>0.13881238884316416</c:v>
                </c:pt>
                <c:pt idx="33">
                  <c:v>0.14284438884316417</c:v>
                </c:pt>
                <c:pt idx="34">
                  <c:v>0.14693398884316416</c:v>
                </c:pt>
                <c:pt idx="35">
                  <c:v>0.15108118884316418</c:v>
                </c:pt>
                <c:pt idx="36">
                  <c:v>0.15528598884316416</c:v>
                </c:pt>
                <c:pt idx="37">
                  <c:v>0.15954838884316416</c:v>
                </c:pt>
                <c:pt idx="38">
                  <c:v>0.16386838884316413</c:v>
                </c:pt>
                <c:pt idx="39">
                  <c:v>0.16824598884316419</c:v>
                </c:pt>
                <c:pt idx="40">
                  <c:v>0.17268118884316416</c:v>
                </c:pt>
                <c:pt idx="41">
                  <c:v>0.17717398884316415</c:v>
                </c:pt>
                <c:pt idx="42">
                  <c:v>0.18172438884316416</c:v>
                </c:pt>
                <c:pt idx="43">
                  <c:v>0.18633238884316417</c:v>
                </c:pt>
                <c:pt idx="44">
                  <c:v>0.19099798884316418</c:v>
                </c:pt>
                <c:pt idx="45">
                  <c:v>0.19572118884316414</c:v>
                </c:pt>
                <c:pt idx="46">
                  <c:v>0.20050198884316411</c:v>
                </c:pt>
                <c:pt idx="47">
                  <c:v>0.20534038884316413</c:v>
                </c:pt>
                <c:pt idx="48">
                  <c:v>0.21023638884316409</c:v>
                </c:pt>
                <c:pt idx="49">
                  <c:v>0.21518998884316415</c:v>
                </c:pt>
                <c:pt idx="50">
                  <c:v>0.22020118884316414</c:v>
                </c:pt>
                <c:pt idx="51">
                  <c:v>0.22526998884316415</c:v>
                </c:pt>
                <c:pt idx="52">
                  <c:v>0.23039638884316416</c:v>
                </c:pt>
                <c:pt idx="53">
                  <c:v>0.23558038884316418</c:v>
                </c:pt>
                <c:pt idx="54">
                  <c:v>0.24082198884316416</c:v>
                </c:pt>
                <c:pt idx="55">
                  <c:v>0.24612118884316414</c:v>
                </c:pt>
                <c:pt idx="56">
                  <c:v>0.25147798884316414</c:v>
                </c:pt>
                <c:pt idx="57">
                  <c:v>0.25689238884316418</c:v>
                </c:pt>
                <c:pt idx="58">
                  <c:v>0.2623643888431641</c:v>
                </c:pt>
                <c:pt idx="59">
                  <c:v>0.26789398884316407</c:v>
                </c:pt>
                <c:pt idx="60">
                  <c:v>0.27348118884316408</c:v>
                </c:pt>
                <c:pt idx="61">
                  <c:v>0.27912598884316409</c:v>
                </c:pt>
                <c:pt idx="62">
                  <c:v>0.28482838884316408</c:v>
                </c:pt>
                <c:pt idx="63">
                  <c:v>0.29058838884316418</c:v>
                </c:pt>
                <c:pt idx="64">
                  <c:v>0.29640598884316416</c:v>
                </c:pt>
                <c:pt idx="65">
                  <c:v>0.30228118884316413</c:v>
                </c:pt>
                <c:pt idx="66">
                  <c:v>0.30821398884316414</c:v>
                </c:pt>
                <c:pt idx="67">
                  <c:v>0.31420438884316415</c:v>
                </c:pt>
                <c:pt idx="68">
                  <c:v>0.3202523888431642</c:v>
                </c:pt>
                <c:pt idx="69">
                  <c:v>0.32635798884316419</c:v>
                </c:pt>
                <c:pt idx="70">
                  <c:v>0.33252118884316417</c:v>
                </c:pt>
                <c:pt idx="71">
                  <c:v>0.33874198884316414</c:v>
                </c:pt>
                <c:pt idx="72">
                  <c:v>0.34502038884316416</c:v>
                </c:pt>
                <c:pt idx="73">
                  <c:v>0.35135638884316422</c:v>
                </c:pt>
                <c:pt idx="74">
                  <c:v>0.35774998884316417</c:v>
                </c:pt>
                <c:pt idx="75">
                  <c:v>0.3642011888431641</c:v>
                </c:pt>
                <c:pt idx="76">
                  <c:v>0.37070998884316414</c:v>
                </c:pt>
                <c:pt idx="77">
                  <c:v>0.37727638884316417</c:v>
                </c:pt>
                <c:pt idx="78">
                  <c:v>0.38390038884316424</c:v>
                </c:pt>
                <c:pt idx="79">
                  <c:v>0.39058198884316431</c:v>
                </c:pt>
                <c:pt idx="80">
                  <c:v>0.39732118884316425</c:v>
                </c:pt>
                <c:pt idx="81">
                  <c:v>0.40411798884316419</c:v>
                </c:pt>
                <c:pt idx="82">
                  <c:v>0.41097238884316423</c:v>
                </c:pt>
                <c:pt idx="83">
                  <c:v>0.41788438884316437</c:v>
                </c:pt>
                <c:pt idx="84">
                  <c:v>0.42485398884316417</c:v>
                </c:pt>
                <c:pt idx="85">
                  <c:v>0.43188118884316418</c:v>
                </c:pt>
                <c:pt idx="86">
                  <c:v>0.43896598884316412</c:v>
                </c:pt>
                <c:pt idx="87">
                  <c:v>0.44610838884316417</c:v>
                </c:pt>
                <c:pt idx="88">
                  <c:v>0.45330838884316438</c:v>
                </c:pt>
                <c:pt idx="89">
                  <c:v>0.46056598884316413</c:v>
                </c:pt>
                <c:pt idx="90">
                  <c:v>0.46788118884316415</c:v>
                </c:pt>
                <c:pt idx="91">
                  <c:v>0.47525398884316411</c:v>
                </c:pt>
                <c:pt idx="92">
                  <c:v>0.48268438884316411</c:v>
                </c:pt>
                <c:pt idx="93">
                  <c:v>0.49017238884316416</c:v>
                </c:pt>
                <c:pt idx="94">
                  <c:v>0.49771798884316432</c:v>
                </c:pt>
                <c:pt idx="95">
                  <c:v>0.50532118884316424</c:v>
                </c:pt>
                <c:pt idx="96">
                  <c:v>0.51298198884316415</c:v>
                </c:pt>
                <c:pt idx="97">
                  <c:v>0.52070038884316405</c:v>
                </c:pt>
                <c:pt idx="98">
                  <c:v>0.52847638884316428</c:v>
                </c:pt>
                <c:pt idx="99">
                  <c:v>0.53630998884316416</c:v>
                </c:pt>
                <c:pt idx="100">
                  <c:v>0.54420118884316415</c:v>
                </c:pt>
                <c:pt idx="101">
                  <c:v>0.55214998884316413</c:v>
                </c:pt>
                <c:pt idx="102">
                  <c:v>0.5601563888431641</c:v>
                </c:pt>
                <c:pt idx="103">
                  <c:v>0.56822038884316428</c:v>
                </c:pt>
                <c:pt idx="104">
                  <c:v>0.57634198884316423</c:v>
                </c:pt>
                <c:pt idx="105">
                  <c:v>0.58452118884316429</c:v>
                </c:pt>
                <c:pt idx="106">
                  <c:v>0.59275798884316422</c:v>
                </c:pt>
                <c:pt idx="107">
                  <c:v>0.60105238884316425</c:v>
                </c:pt>
                <c:pt idx="108">
                  <c:v>0.60940438884316417</c:v>
                </c:pt>
                <c:pt idx="109">
                  <c:v>0.61781398884316419</c:v>
                </c:pt>
                <c:pt idx="110">
                  <c:v>0.62628118884316408</c:v>
                </c:pt>
                <c:pt idx="111">
                  <c:v>0.63480598884316408</c:v>
                </c:pt>
                <c:pt idx="112">
                  <c:v>0.64338838884316418</c:v>
                </c:pt>
                <c:pt idx="113">
                  <c:v>0.65202838884316405</c:v>
                </c:pt>
                <c:pt idx="114">
                  <c:v>0.66072598884316425</c:v>
                </c:pt>
                <c:pt idx="115">
                  <c:v>0.66948118884316443</c:v>
                </c:pt>
                <c:pt idx="116">
                  <c:v>0.67829398884316405</c:v>
                </c:pt>
                <c:pt idx="117">
                  <c:v>0.68716438884316411</c:v>
                </c:pt>
                <c:pt idx="118">
                  <c:v>0.69609238884316404</c:v>
                </c:pt>
                <c:pt idx="119">
                  <c:v>0.70507798884316397</c:v>
                </c:pt>
                <c:pt idx="120">
                  <c:v>0.714121188843164</c:v>
                </c:pt>
                <c:pt idx="121">
                  <c:v>0.72322198884316413</c:v>
                </c:pt>
                <c:pt idx="122">
                  <c:v>0.73238038884316392</c:v>
                </c:pt>
                <c:pt idx="123">
                  <c:v>0.74159638884316403</c:v>
                </c:pt>
                <c:pt idx="124">
                  <c:v>0.75086998884316392</c:v>
                </c:pt>
                <c:pt idx="125">
                  <c:v>0.76020118884316412</c:v>
                </c:pt>
                <c:pt idx="126">
                  <c:v>0.76958998884316421</c:v>
                </c:pt>
                <c:pt idx="127">
                  <c:v>0.77903638884316395</c:v>
                </c:pt>
                <c:pt idx="128">
                  <c:v>0.78854038884316413</c:v>
                </c:pt>
                <c:pt idx="129">
                  <c:v>0.79810198884316397</c:v>
                </c:pt>
                <c:pt idx="130">
                  <c:v>0.80772118884316413</c:v>
                </c:pt>
                <c:pt idx="131">
                  <c:v>0.81739798884316428</c:v>
                </c:pt>
                <c:pt idx="132">
                  <c:v>0.82713238884316431</c:v>
                </c:pt>
                <c:pt idx="133">
                  <c:v>0.83692438884316411</c:v>
                </c:pt>
                <c:pt idx="134">
                  <c:v>0.84677398884316413</c:v>
                </c:pt>
                <c:pt idx="135">
                  <c:v>0.85668118884316402</c:v>
                </c:pt>
                <c:pt idx="136">
                  <c:v>0.86664598884316435</c:v>
                </c:pt>
                <c:pt idx="137">
                  <c:v>0.87666838884316411</c:v>
                </c:pt>
                <c:pt idx="138">
                  <c:v>0.88674838884316443</c:v>
                </c:pt>
                <c:pt idx="139">
                  <c:v>0.89688598884316417</c:v>
                </c:pt>
                <c:pt idx="140">
                  <c:v>0.90708118884316424</c:v>
                </c:pt>
                <c:pt idx="141">
                  <c:v>0.91733398884316397</c:v>
                </c:pt>
                <c:pt idx="142">
                  <c:v>0.92764438884316403</c:v>
                </c:pt>
                <c:pt idx="143">
                  <c:v>0.93801238884316396</c:v>
                </c:pt>
                <c:pt idx="144">
                  <c:v>0.94843798884316377</c:v>
                </c:pt>
                <c:pt idx="145">
                  <c:v>0.95892118884316391</c:v>
                </c:pt>
                <c:pt idx="146">
                  <c:v>0.96946198884316392</c:v>
                </c:pt>
                <c:pt idx="147">
                  <c:v>0.98006038884316382</c:v>
                </c:pt>
                <c:pt idx="148">
                  <c:v>0.99071638884316404</c:v>
                </c:pt>
                <c:pt idx="149">
                  <c:v>1.0014299888431639</c:v>
                </c:pt>
                <c:pt idx="150">
                  <c:v>1.0122011888431639</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36.352336931512447</c:v>
                </c:pt>
                <c:pt idx="2">
                  <c:v>53.088796192650335</c:v>
                </c:pt>
                <c:pt idx="3">
                  <c:v>62.709100253443019</c:v>
                </c:pt>
                <c:pt idx="4">
                  <c:v>68.95340189593766</c:v>
                </c:pt>
                <c:pt idx="5">
                  <c:v>73.331562012868744</c:v>
                </c:pt>
                <c:pt idx="6">
                  <c:v>76.569903714818352</c:v>
                </c:pt>
                <c:pt idx="7">
                  <c:v>79.061112032110884</c:v>
                </c:pt>
                <c:pt idx="8">
                  <c:v>81.036072068724891</c:v>
                </c:pt>
                <c:pt idx="9">
                  <c:v>82.639420548946646</c:v>
                </c:pt>
                <c:pt idx="10">
                  <c:v>83.966379177843919</c:v>
                </c:pt>
                <c:pt idx="11">
                  <c:v>85.082197254189438</c:v>
                </c:pt>
                <c:pt idx="12">
                  <c:v>86.033084187781128</c:v>
                </c:pt>
                <c:pt idx="13">
                  <c:v>86.852682166505645</c:v>
                </c:pt>
                <c:pt idx="14">
                  <c:v>87.566066439296819</c:v>
                </c:pt>
                <c:pt idx="15">
                  <c:v>88.192309052643097</c:v>
                </c:pt>
                <c:pt idx="16">
                  <c:v>88.746173912381323</c:v>
                </c:pt>
                <c:pt idx="17">
                  <c:v>89.239268205534231</c:v>
                </c:pt>
                <c:pt idx="18">
                  <c:v>89.680843276156367</c:v>
                </c:pt>
                <c:pt idx="19">
                  <c:v>90.078363451995585</c:v>
                </c:pt>
                <c:pt idx="20">
                  <c:v>90.437917649248106</c:v>
                </c:pt>
                <c:pt idx="21">
                  <c:v>90.764522221032095</c:v>
                </c:pt>
                <c:pt idx="22">
                  <c:v>91.062347160962261</c:v>
                </c:pt>
                <c:pt idx="23">
                  <c:v>91.334887376092794</c:v>
                </c:pt>
                <c:pt idx="24">
                  <c:v>91.585093986271957</c:v>
                </c:pt>
                <c:pt idx="25">
                  <c:v>91.81547612676917</c:v>
                </c:pt>
                <c:pt idx="26">
                  <c:v>92.028180706091618</c:v>
                </c:pt>
                <c:pt idx="27">
                  <c:v>92.225055494290757</c:v>
                </c:pt>
                <c:pt idx="28">
                  <c:v>92.407699469552512</c:v>
                </c:pt>
                <c:pt idx="29">
                  <c:v>92.577503327599644</c:v>
                </c:pt>
                <c:pt idx="30">
                  <c:v>92.735682325613567</c:v>
                </c:pt>
                <c:pt idx="31">
                  <c:v>92.883303101207019</c:v>
                </c:pt>
                <c:pt idx="32">
                  <c:v>93.02130571762703</c:v>
                </c:pt>
                <c:pt idx="33">
                  <c:v>93.150521897976176</c:v>
                </c:pt>
                <c:pt idx="34">
                  <c:v>93.271690195538838</c:v>
                </c:pt>
                <c:pt idx="35">
                  <c:v>93.385468684479505</c:v>
                </c:pt>
                <c:pt idx="36">
                  <c:v>93.492445631225564</c:v>
                </c:pt>
                <c:pt idx="37">
                  <c:v>93.593148511710339</c:v>
                </c:pt>
                <c:pt idx="38">
                  <c:v>93.688051666080469</c:v>
                </c:pt>
                <c:pt idx="39">
                  <c:v>93.777582825164501</c:v>
                </c:pt>
                <c:pt idx="40">
                  <c:v>93.862128698059593</c:v>
                </c:pt>
                <c:pt idx="41">
                  <c:v>93.942039774722716</c:v>
                </c:pt>
                <c:pt idx="42">
                  <c:v>94.017634469286534</c:v>
                </c:pt>
                <c:pt idx="43">
                  <c:v>94.08920270732412</c:v>
                </c:pt>
                <c:pt idx="44">
                  <c:v>94.157009042219471</c:v>
                </c:pt>
                <c:pt idx="45">
                  <c:v>94.221295371215703</c:v>
                </c:pt>
                <c:pt idx="46">
                  <c:v>94.282283309878636</c:v>
                </c:pt>
                <c:pt idx="47">
                  <c:v>94.340176274066209</c:v>
                </c:pt>
                <c:pt idx="48">
                  <c:v>94.395161310593537</c:v>
                </c:pt>
                <c:pt idx="49">
                  <c:v>94.447410711285002</c:v>
                </c:pt>
                <c:pt idx="50">
                  <c:v>94.497083439737693</c:v>
                </c:pt>
                <c:pt idx="51">
                  <c:v>94.544326395669117</c:v>
                </c:pt>
                <c:pt idx="52">
                  <c:v>94.589275538018214</c:v>
                </c:pt>
                <c:pt idx="53">
                  <c:v>94.632056884871673</c:v>
                </c:pt>
                <c:pt idx="54">
                  <c:v>94.672787405693995</c:v>
                </c:pt>
                <c:pt idx="55">
                  <c:v>94.711575819154575</c:v>
                </c:pt>
                <c:pt idx="56">
                  <c:v>94.748523308003342</c:v>
                </c:pt>
                <c:pt idx="57">
                  <c:v>94.783724160885399</c:v>
                </c:pt>
                <c:pt idx="58">
                  <c:v>94.817266349660287</c:v>
                </c:pt>
                <c:pt idx="59">
                  <c:v>94.849232049662618</c:v>
                </c:pt>
                <c:pt idx="60">
                  <c:v>94.879698109376321</c:v>
                </c:pt>
                <c:pt idx="61">
                  <c:v>94.908736475170045</c:v>
                </c:pt>
                <c:pt idx="62">
                  <c:v>94.936414576030714</c:v>
                </c:pt>
                <c:pt idx="63">
                  <c:v>94.962795672623017</c:v>
                </c:pt>
                <c:pt idx="64">
                  <c:v>94.987939174475372</c:v>
                </c:pt>
                <c:pt idx="65">
                  <c:v>95.011900928636422</c:v>
                </c:pt>
                <c:pt idx="66">
                  <c:v>95.034733482752259</c:v>
                </c:pt>
                <c:pt idx="67">
                  <c:v>95.056486325170113</c:v>
                </c:pt>
                <c:pt idx="68">
                  <c:v>95.077206104375179</c:v>
                </c:pt>
                <c:pt idx="69">
                  <c:v>95.096936829807362</c:v>
                </c:pt>
                <c:pt idx="70">
                  <c:v>95.115720055874647</c:v>
                </c:pt>
                <c:pt idx="71">
                  <c:v>95.133595050781793</c:v>
                </c:pt>
                <c:pt idx="72">
                  <c:v>95.150598951615535</c:v>
                </c:pt>
                <c:pt idx="73">
                  <c:v>95.166766906974729</c:v>
                </c:pt>
                <c:pt idx="74">
                  <c:v>95.18213220829675</c:v>
                </c:pt>
                <c:pt idx="75">
                  <c:v>95.196726410911566</c:v>
                </c:pt>
                <c:pt idx="76">
                  <c:v>95.210579445749161</c:v>
                </c:pt>
                <c:pt idx="77">
                  <c:v>95.223719722531186</c:v>
                </c:pt>
                <c:pt idx="78">
                  <c:v>95.236174225194929</c:v>
                </c:pt>
                <c:pt idx="79">
                  <c:v>95.247968600223331</c:v>
                </c:pt>
                <c:pt idx="80">
                  <c:v>95.259127238488674</c:v>
                </c:pt>
                <c:pt idx="81">
                  <c:v>95.2696733511589</c:v>
                </c:pt>
                <c:pt idx="82">
                  <c:v>95.279629040163272</c:v>
                </c:pt>
                <c:pt idx="83">
                  <c:v>95.289015363666721</c:v>
                </c:pt>
                <c:pt idx="84">
                  <c:v>95.297852396960664</c:v>
                </c:pt>
                <c:pt idx="85">
                  <c:v>95.306159289140396</c:v>
                </c:pt>
                <c:pt idx="86">
                  <c:v>95.313954315905107</c:v>
                </c:pt>
                <c:pt idx="87">
                  <c:v>95.321254928786786</c:v>
                </c:pt>
                <c:pt idx="88">
                  <c:v>95.328077801086337</c:v>
                </c:pt>
                <c:pt idx="89">
                  <c:v>95.334438870771336</c:v>
                </c:pt>
                <c:pt idx="90">
                  <c:v>95.340353380567137</c:v>
                </c:pt>
                <c:pt idx="91">
                  <c:v>95.345835915453307</c:v>
                </c:pt>
                <c:pt idx="92">
                  <c:v>95.350900437759179</c:v>
                </c:pt>
                <c:pt idx="93">
                  <c:v>95.355560320036076</c:v>
                </c:pt>
                <c:pt idx="94">
                  <c:v>95.359828375868688</c:v>
                </c:pt>
                <c:pt idx="95">
                  <c:v>95.363716888774903</c:v>
                </c:pt>
                <c:pt idx="96">
                  <c:v>95.367237639330909</c:v>
                </c:pt>
                <c:pt idx="97">
                  <c:v>95.370401930647532</c:v>
                </c:pt>
                <c:pt idx="98">
                  <c:v>95.373220612313418</c:v>
                </c:pt>
                <c:pt idx="99">
                  <c:v>95.375704102911868</c:v>
                </c:pt>
                <c:pt idx="100">
                  <c:v>95.377862411209264</c:v>
                </c:pt>
                <c:pt idx="101">
                  <c:v>95.379705156105729</c:v>
                </c:pt>
                <c:pt idx="102">
                  <c:v>95.381241585431511</c:v>
                </c:pt>
                <c:pt idx="103">
                  <c:v>95.382480593666301</c:v>
                </c:pt>
                <c:pt idx="104">
                  <c:v>95.383430738652891</c:v>
                </c:pt>
                <c:pt idx="105">
                  <c:v>95.384100257370932</c:v>
                </c:pt>
                <c:pt idx="106">
                  <c:v>95.38449708083202</c:v>
                </c:pt>
                <c:pt idx="107">
                  <c:v>95.38462884815273</c:v>
                </c:pt>
                <c:pt idx="108">
                  <c:v>95.384502919857923</c:v>
                </c:pt>
                <c:pt idx="109">
                  <c:v>95.384126390463123</c:v>
                </c:pt>
                <c:pt idx="110">
                  <c:v>95.383506100380885</c:v>
                </c:pt>
                <c:pt idx="111">
                  <c:v>95.382648647193719</c:v>
                </c:pt>
                <c:pt idx="112">
                  <c:v>95.381560396331693</c:v>
                </c:pt>
                <c:pt idx="113">
                  <c:v>95.380247491191923</c:v>
                </c:pt>
                <c:pt idx="114">
                  <c:v>95.378715862733117</c:v>
                </c:pt>
                <c:pt idx="115">
                  <c:v>95.376971238576829</c:v>
                </c:pt>
                <c:pt idx="116">
                  <c:v>95.375019151645049</c:v>
                </c:pt>
                <c:pt idx="117">
                  <c:v>95.372864948360785</c:v>
                </c:pt>
                <c:pt idx="118">
                  <c:v>95.370513796438104</c:v>
                </c:pt>
                <c:pt idx="119">
                  <c:v>95.367970692284572</c:v>
                </c:pt>
                <c:pt idx="120">
                  <c:v>95.365240468038877</c:v>
                </c:pt>
                <c:pt idx="121">
                  <c:v>95.362327798264431</c:v>
                </c:pt>
                <c:pt idx="122">
                  <c:v>95.359237206318298</c:v>
                </c:pt>
                <c:pt idx="123">
                  <c:v>95.355973070413555</c:v>
                </c:pt>
                <c:pt idx="124">
                  <c:v>95.352539629392439</c:v>
                </c:pt>
                <c:pt idx="125">
                  <c:v>95.348940988226119</c:v>
                </c:pt>
                <c:pt idx="126">
                  <c:v>95.345181123255955</c:v>
                </c:pt>
                <c:pt idx="127">
                  <c:v>95.341263887190578</c:v>
                </c:pt>
                <c:pt idx="128">
                  <c:v>95.337193013871683</c:v>
                </c:pt>
                <c:pt idx="129">
                  <c:v>95.332972122821175</c:v>
                </c:pt>
                <c:pt idx="130">
                  <c:v>95.32860472358108</c:v>
                </c:pt>
                <c:pt idx="131">
                  <c:v>95.32409421985723</c:v>
                </c:pt>
                <c:pt idx="132">
                  <c:v>95.319443913477059</c:v>
                </c:pt>
                <c:pt idx="133">
                  <c:v>95.314657008171224</c:v>
                </c:pt>
                <c:pt idx="134">
                  <c:v>95.309736613187624</c:v>
                </c:pt>
                <c:pt idx="135">
                  <c:v>95.304685746747367</c:v>
                </c:pt>
                <c:pt idx="136">
                  <c:v>95.299507339349717</c:v>
                </c:pt>
                <c:pt idx="137">
                  <c:v>95.294204236934291</c:v>
                </c:pt>
                <c:pt idx="138">
                  <c:v>95.288779203907367</c:v>
                </c:pt>
                <c:pt idx="139">
                  <c:v>95.283234926039199</c:v>
                </c:pt>
                <c:pt idx="140">
                  <c:v>95.277574013238649</c:v>
                </c:pt>
                <c:pt idx="141">
                  <c:v>95.271799002211083</c:v>
                </c:pt>
                <c:pt idx="142">
                  <c:v>95.265912359005455</c:v>
                </c:pt>
                <c:pt idx="143">
                  <c:v>95.259916481455605</c:v>
                </c:pt>
                <c:pt idx="144">
                  <c:v>95.253813701521167</c:v>
                </c:pt>
                <c:pt idx="145">
                  <c:v>95.247606287532633</c:v>
                </c:pt>
                <c:pt idx="146">
                  <c:v>95.241296446345359</c:v>
                </c:pt>
                <c:pt idx="147">
                  <c:v>95.23488632540645</c:v>
                </c:pt>
                <c:pt idx="148">
                  <c:v>95.228378014739064</c:v>
                </c:pt>
                <c:pt idx="149">
                  <c:v>95.221773548847494</c:v>
                </c:pt>
                <c:pt idx="150">
                  <c:v>95.215074908546995</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1.0037494284407856E-2</c:v>
                </c:pt>
                <c:pt idx="1">
                  <c:v>4.2460386259893124E-2</c:v>
                </c:pt>
                <c:pt idx="2">
                  <c:v>7.5084878235378377E-2</c:v>
                </c:pt>
                <c:pt idx="3">
                  <c:v>0.10791097021086364</c:v>
                </c:pt>
                <c:pt idx="4">
                  <c:v>0.1409386621863489</c:v>
                </c:pt>
                <c:pt idx="5">
                  <c:v>0.17416795416183417</c:v>
                </c:pt>
                <c:pt idx="6">
                  <c:v>0.20759884613731944</c:v>
                </c:pt>
                <c:pt idx="7">
                  <c:v>0.2412313381128047</c:v>
                </c:pt>
                <c:pt idx="8">
                  <c:v>0.27506543008828993</c:v>
                </c:pt>
                <c:pt idx="9">
                  <c:v>0.30910112206377516</c:v>
                </c:pt>
                <c:pt idx="10">
                  <c:v>0.34333841403926046</c:v>
                </c:pt>
                <c:pt idx="11">
                  <c:v>0.3777773060147458</c:v>
                </c:pt>
                <c:pt idx="12">
                  <c:v>0.41241779799023098</c:v>
                </c:pt>
                <c:pt idx="13">
                  <c:v>0.44725988996571631</c:v>
                </c:pt>
                <c:pt idx="14">
                  <c:v>0.48230358194120149</c:v>
                </c:pt>
                <c:pt idx="15">
                  <c:v>0.51754887391668669</c:v>
                </c:pt>
                <c:pt idx="16">
                  <c:v>0.55299576589217203</c:v>
                </c:pt>
                <c:pt idx="17">
                  <c:v>0.58864425786765739</c:v>
                </c:pt>
                <c:pt idx="18">
                  <c:v>0.62449434984314245</c:v>
                </c:pt>
                <c:pt idx="19">
                  <c:v>0.66054604181862775</c:v>
                </c:pt>
                <c:pt idx="20">
                  <c:v>0.69679933379411307</c:v>
                </c:pt>
                <c:pt idx="21">
                  <c:v>0.73325422576959831</c:v>
                </c:pt>
                <c:pt idx="22">
                  <c:v>0.76991071774508368</c:v>
                </c:pt>
                <c:pt idx="23">
                  <c:v>0.80676880972056875</c:v>
                </c:pt>
                <c:pt idx="24">
                  <c:v>0.84382850169605406</c:v>
                </c:pt>
                <c:pt idx="25">
                  <c:v>0.88108979367153939</c:v>
                </c:pt>
                <c:pt idx="26">
                  <c:v>0.91855268564702486</c:v>
                </c:pt>
                <c:pt idx="27">
                  <c:v>0.95621717762250991</c:v>
                </c:pt>
                <c:pt idx="28">
                  <c:v>0.9940832695979952</c:v>
                </c:pt>
                <c:pt idx="29">
                  <c:v>1.0321509615734805</c:v>
                </c:pt>
                <c:pt idx="30">
                  <c:v>1.0704202535489655</c:v>
                </c:pt>
                <c:pt idx="31">
                  <c:v>1.1088911455244508</c:v>
                </c:pt>
                <c:pt idx="32">
                  <c:v>1.1475636374999363</c:v>
                </c:pt>
                <c:pt idx="33">
                  <c:v>1.1864377294754218</c:v>
                </c:pt>
                <c:pt idx="34">
                  <c:v>1.2255134214509069</c:v>
                </c:pt>
                <c:pt idx="35">
                  <c:v>1.2647907134263923</c:v>
                </c:pt>
                <c:pt idx="36">
                  <c:v>1.3042696054018772</c:v>
                </c:pt>
                <c:pt idx="37">
                  <c:v>1.3439500973773626</c:v>
                </c:pt>
                <c:pt idx="38">
                  <c:v>1.3838321893528478</c:v>
                </c:pt>
                <c:pt idx="39">
                  <c:v>1.4239158813283332</c:v>
                </c:pt>
                <c:pt idx="40">
                  <c:v>1.4642011733038185</c:v>
                </c:pt>
                <c:pt idx="41">
                  <c:v>1.5046880652793035</c:v>
                </c:pt>
                <c:pt idx="42">
                  <c:v>1.5453765572547888</c:v>
                </c:pt>
                <c:pt idx="43">
                  <c:v>1.5862666492302742</c:v>
                </c:pt>
                <c:pt idx="44">
                  <c:v>1.6273583412057597</c:v>
                </c:pt>
                <c:pt idx="45">
                  <c:v>1.6686516331812447</c:v>
                </c:pt>
                <c:pt idx="46">
                  <c:v>1.7101465251567296</c:v>
                </c:pt>
                <c:pt idx="47">
                  <c:v>1.7518430171322152</c:v>
                </c:pt>
                <c:pt idx="48">
                  <c:v>1.7937411091077002</c:v>
                </c:pt>
                <c:pt idx="49">
                  <c:v>1.8358408010831857</c:v>
                </c:pt>
                <c:pt idx="50">
                  <c:v>1.878142093058671</c:v>
                </c:pt>
                <c:pt idx="51">
                  <c:v>1.920644985034156</c:v>
                </c:pt>
                <c:pt idx="52">
                  <c:v>1.9633494770096418</c:v>
                </c:pt>
                <c:pt idx="53">
                  <c:v>2.0062555689851269</c:v>
                </c:pt>
                <c:pt idx="54">
                  <c:v>2.0493632609606118</c:v>
                </c:pt>
                <c:pt idx="55">
                  <c:v>2.0926725529360972</c:v>
                </c:pt>
                <c:pt idx="56">
                  <c:v>2.1361834449115822</c:v>
                </c:pt>
                <c:pt idx="57">
                  <c:v>2.1798959368870681</c:v>
                </c:pt>
                <c:pt idx="58">
                  <c:v>2.2238100288625531</c:v>
                </c:pt>
                <c:pt idx="59">
                  <c:v>2.2679257208380377</c:v>
                </c:pt>
                <c:pt idx="60">
                  <c:v>2.3122430128135232</c:v>
                </c:pt>
                <c:pt idx="61">
                  <c:v>2.3567619047890087</c:v>
                </c:pt>
                <c:pt idx="62">
                  <c:v>2.4014823967644934</c:v>
                </c:pt>
                <c:pt idx="63">
                  <c:v>2.4464044887399798</c:v>
                </c:pt>
                <c:pt idx="64">
                  <c:v>2.4915281807154646</c:v>
                </c:pt>
                <c:pt idx="65">
                  <c:v>2.5368534726909502</c:v>
                </c:pt>
                <c:pt idx="66">
                  <c:v>2.5823803646664358</c:v>
                </c:pt>
                <c:pt idx="67">
                  <c:v>2.6281088566419206</c:v>
                </c:pt>
                <c:pt idx="68">
                  <c:v>2.6740389486174063</c:v>
                </c:pt>
                <c:pt idx="69">
                  <c:v>2.7201706405928916</c:v>
                </c:pt>
                <c:pt idx="70">
                  <c:v>2.7665039325683765</c:v>
                </c:pt>
                <c:pt idx="71">
                  <c:v>2.8130388245438609</c:v>
                </c:pt>
                <c:pt idx="72">
                  <c:v>2.8597753165193467</c:v>
                </c:pt>
                <c:pt idx="73">
                  <c:v>2.9067134084948325</c:v>
                </c:pt>
                <c:pt idx="74">
                  <c:v>2.9538531004703175</c:v>
                </c:pt>
                <c:pt idx="75">
                  <c:v>3.0011943924458024</c:v>
                </c:pt>
                <c:pt idx="76">
                  <c:v>3.0487372844212874</c:v>
                </c:pt>
                <c:pt idx="77">
                  <c:v>3.0964817763967729</c:v>
                </c:pt>
                <c:pt idx="78">
                  <c:v>3.1444278683722588</c:v>
                </c:pt>
                <c:pt idx="79">
                  <c:v>3.1925755603477439</c:v>
                </c:pt>
                <c:pt idx="80">
                  <c:v>3.240924852323229</c:v>
                </c:pt>
                <c:pt idx="81">
                  <c:v>3.2894757442987141</c:v>
                </c:pt>
                <c:pt idx="82">
                  <c:v>3.3382282362741993</c:v>
                </c:pt>
                <c:pt idx="83">
                  <c:v>3.3871823282496858</c:v>
                </c:pt>
                <c:pt idx="84">
                  <c:v>3.4363380202251697</c:v>
                </c:pt>
                <c:pt idx="85">
                  <c:v>3.4856953122006549</c:v>
                </c:pt>
                <c:pt idx="86">
                  <c:v>3.5352542041761401</c:v>
                </c:pt>
                <c:pt idx="87">
                  <c:v>3.5850146961516254</c:v>
                </c:pt>
                <c:pt idx="88">
                  <c:v>3.6349767881271116</c:v>
                </c:pt>
                <c:pt idx="89">
                  <c:v>3.6851404801025955</c:v>
                </c:pt>
                <c:pt idx="90">
                  <c:v>3.7355057720780818</c:v>
                </c:pt>
                <c:pt idx="91">
                  <c:v>3.7860726640535667</c:v>
                </c:pt>
                <c:pt idx="92">
                  <c:v>3.8368411560290516</c:v>
                </c:pt>
                <c:pt idx="93">
                  <c:v>3.8878112480045379</c:v>
                </c:pt>
                <c:pt idx="94">
                  <c:v>3.9389829399800229</c:v>
                </c:pt>
                <c:pt idx="95">
                  <c:v>3.9903562319555084</c:v>
                </c:pt>
                <c:pt idx="96">
                  <c:v>4.0419311239309925</c:v>
                </c:pt>
                <c:pt idx="97">
                  <c:v>4.0937076159064771</c:v>
                </c:pt>
                <c:pt idx="98">
                  <c:v>4.145685707881964</c:v>
                </c:pt>
                <c:pt idx="99">
                  <c:v>4.1978653998574487</c:v>
                </c:pt>
                <c:pt idx="100">
                  <c:v>4.2502466918329338</c:v>
                </c:pt>
                <c:pt idx="101">
                  <c:v>4.3028295838084194</c:v>
                </c:pt>
                <c:pt idx="102">
                  <c:v>4.3556140757839046</c:v>
                </c:pt>
                <c:pt idx="103">
                  <c:v>4.4086001677593911</c:v>
                </c:pt>
                <c:pt idx="104">
                  <c:v>4.4617878597348763</c:v>
                </c:pt>
                <c:pt idx="105">
                  <c:v>4.5151771517103612</c:v>
                </c:pt>
                <c:pt idx="106">
                  <c:v>4.5687680436858464</c:v>
                </c:pt>
                <c:pt idx="107">
                  <c:v>4.6225605356613322</c:v>
                </c:pt>
                <c:pt idx="108">
                  <c:v>4.6765546276368166</c:v>
                </c:pt>
                <c:pt idx="109">
                  <c:v>4.7307503196123015</c:v>
                </c:pt>
                <c:pt idx="110">
                  <c:v>4.7851476115877869</c:v>
                </c:pt>
                <c:pt idx="111">
                  <c:v>4.8397465035632719</c:v>
                </c:pt>
                <c:pt idx="112">
                  <c:v>4.8945469955387573</c:v>
                </c:pt>
                <c:pt idx="113">
                  <c:v>4.9495490875142423</c:v>
                </c:pt>
                <c:pt idx="114">
                  <c:v>5.0047527794897286</c:v>
                </c:pt>
                <c:pt idx="115">
                  <c:v>5.0601580714652137</c:v>
                </c:pt>
                <c:pt idx="116">
                  <c:v>5.1157649634406983</c:v>
                </c:pt>
                <c:pt idx="117">
                  <c:v>5.1715734554161834</c:v>
                </c:pt>
                <c:pt idx="118">
                  <c:v>5.2275835473916672</c:v>
                </c:pt>
                <c:pt idx="119">
                  <c:v>5.2837952393671523</c:v>
                </c:pt>
                <c:pt idx="120">
                  <c:v>5.340208531342638</c:v>
                </c:pt>
                <c:pt idx="121">
                  <c:v>5.3968234233181249</c:v>
                </c:pt>
                <c:pt idx="122">
                  <c:v>5.4536399152936088</c:v>
                </c:pt>
                <c:pt idx="123">
                  <c:v>5.5106580072690949</c:v>
                </c:pt>
                <c:pt idx="124">
                  <c:v>5.5678776992445789</c:v>
                </c:pt>
                <c:pt idx="125">
                  <c:v>5.6252989912200659</c:v>
                </c:pt>
                <c:pt idx="126">
                  <c:v>5.6829218831955517</c:v>
                </c:pt>
                <c:pt idx="127">
                  <c:v>5.7407463751710353</c:v>
                </c:pt>
                <c:pt idx="128">
                  <c:v>5.7987724671465211</c:v>
                </c:pt>
                <c:pt idx="129">
                  <c:v>5.8570001591220064</c:v>
                </c:pt>
                <c:pt idx="130">
                  <c:v>5.9154294510974923</c:v>
                </c:pt>
                <c:pt idx="131">
                  <c:v>5.9740603430729777</c:v>
                </c:pt>
                <c:pt idx="132">
                  <c:v>6.0328928350484636</c:v>
                </c:pt>
                <c:pt idx="133">
                  <c:v>6.0919269270239482</c:v>
                </c:pt>
                <c:pt idx="134">
                  <c:v>6.1511626189994333</c:v>
                </c:pt>
                <c:pt idx="135">
                  <c:v>6.2105999109749179</c:v>
                </c:pt>
                <c:pt idx="136">
                  <c:v>6.2702388029504057</c:v>
                </c:pt>
                <c:pt idx="137">
                  <c:v>6.3300792949258895</c:v>
                </c:pt>
                <c:pt idx="138">
                  <c:v>6.3901213869013755</c:v>
                </c:pt>
                <c:pt idx="139">
                  <c:v>6.4503650788768585</c:v>
                </c:pt>
                <c:pt idx="140">
                  <c:v>6.5108103708523455</c:v>
                </c:pt>
                <c:pt idx="141">
                  <c:v>6.5714572628278294</c:v>
                </c:pt>
                <c:pt idx="142">
                  <c:v>6.6323057548033137</c:v>
                </c:pt>
                <c:pt idx="143">
                  <c:v>6.6933558467787986</c:v>
                </c:pt>
                <c:pt idx="144">
                  <c:v>6.7546075387542848</c:v>
                </c:pt>
                <c:pt idx="145">
                  <c:v>6.8160608307297696</c:v>
                </c:pt>
                <c:pt idx="146">
                  <c:v>6.8777157227052559</c:v>
                </c:pt>
                <c:pt idx="147">
                  <c:v>6.9395722146807408</c:v>
                </c:pt>
                <c:pt idx="148">
                  <c:v>7.0016303066562262</c:v>
                </c:pt>
                <c:pt idx="149">
                  <c:v>7.0638899986317103</c:v>
                </c:pt>
                <c:pt idx="150">
                  <c:v>7.1263512906071975</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4.0201188843164155E-2</c:v>
                </c:pt>
                <c:pt idx="1">
                  <c:v>4.238998884316416E-2</c:v>
                </c:pt>
                <c:pt idx="2">
                  <c:v>4.4636388843164149E-2</c:v>
                </c:pt>
                <c:pt idx="3">
                  <c:v>4.6940388843164156E-2</c:v>
                </c:pt>
                <c:pt idx="4">
                  <c:v>4.9301988843164155E-2</c:v>
                </c:pt>
                <c:pt idx="5">
                  <c:v>5.1721188843164158E-2</c:v>
                </c:pt>
                <c:pt idx="6">
                  <c:v>5.4197988843164145E-2</c:v>
                </c:pt>
                <c:pt idx="7">
                  <c:v>5.6732388843164158E-2</c:v>
                </c:pt>
                <c:pt idx="8">
                  <c:v>5.9324388843164148E-2</c:v>
                </c:pt>
                <c:pt idx="9">
                  <c:v>6.1973988843164143E-2</c:v>
                </c:pt>
                <c:pt idx="10">
                  <c:v>6.468118884316415E-2</c:v>
                </c:pt>
                <c:pt idx="11">
                  <c:v>6.7445988843164148E-2</c:v>
                </c:pt>
                <c:pt idx="12">
                  <c:v>7.0268388843164137E-2</c:v>
                </c:pt>
                <c:pt idx="13">
                  <c:v>7.3148388843164158E-2</c:v>
                </c:pt>
                <c:pt idx="14">
                  <c:v>7.6085988843164157E-2</c:v>
                </c:pt>
                <c:pt idx="15">
                  <c:v>7.9081188843164146E-2</c:v>
                </c:pt>
                <c:pt idx="16">
                  <c:v>8.2133988843164155E-2</c:v>
                </c:pt>
                <c:pt idx="17">
                  <c:v>8.5244388843164154E-2</c:v>
                </c:pt>
                <c:pt idx="18">
                  <c:v>8.8412388843164144E-2</c:v>
                </c:pt>
                <c:pt idx="19">
                  <c:v>9.1637988843164139E-2</c:v>
                </c:pt>
                <c:pt idx="20">
                  <c:v>9.4921188843164139E-2</c:v>
                </c:pt>
                <c:pt idx="21">
                  <c:v>9.8261988843164144E-2</c:v>
                </c:pt>
                <c:pt idx="22">
                  <c:v>0.10166038884316415</c:v>
                </c:pt>
                <c:pt idx="23">
                  <c:v>0.10511638884316415</c:v>
                </c:pt>
                <c:pt idx="24">
                  <c:v>0.10862998884316416</c:v>
                </c:pt>
                <c:pt idx="25">
                  <c:v>0.11220118884316414</c:v>
                </c:pt>
                <c:pt idx="26">
                  <c:v>0.11582998884316417</c:v>
                </c:pt>
                <c:pt idx="27">
                  <c:v>0.11951638884316418</c:v>
                </c:pt>
                <c:pt idx="28">
                  <c:v>0.12326038884316416</c:v>
                </c:pt>
                <c:pt idx="29">
                  <c:v>0.12706198884316416</c:v>
                </c:pt>
                <c:pt idx="30">
                  <c:v>0.13092118884316417</c:v>
                </c:pt>
                <c:pt idx="31">
                  <c:v>0.13483798884316417</c:v>
                </c:pt>
                <c:pt idx="32">
                  <c:v>0.13881238884316416</c:v>
                </c:pt>
                <c:pt idx="33">
                  <c:v>0.14284438884316417</c:v>
                </c:pt>
                <c:pt idx="34">
                  <c:v>0.14693398884316416</c:v>
                </c:pt>
                <c:pt idx="35">
                  <c:v>0.15108118884316418</c:v>
                </c:pt>
                <c:pt idx="36">
                  <c:v>0.15528598884316416</c:v>
                </c:pt>
                <c:pt idx="37">
                  <c:v>0.15954838884316416</c:v>
                </c:pt>
                <c:pt idx="38">
                  <c:v>0.16386838884316413</c:v>
                </c:pt>
                <c:pt idx="39">
                  <c:v>0.16824598884316419</c:v>
                </c:pt>
                <c:pt idx="40">
                  <c:v>0.17268118884316416</c:v>
                </c:pt>
                <c:pt idx="41">
                  <c:v>0.17717398884316415</c:v>
                </c:pt>
                <c:pt idx="42">
                  <c:v>0.18172438884316416</c:v>
                </c:pt>
                <c:pt idx="43">
                  <c:v>0.18633238884316417</c:v>
                </c:pt>
                <c:pt idx="44">
                  <c:v>0.19099798884316418</c:v>
                </c:pt>
                <c:pt idx="45">
                  <c:v>0.19572118884316414</c:v>
                </c:pt>
                <c:pt idx="46">
                  <c:v>0.20050198884316411</c:v>
                </c:pt>
                <c:pt idx="47">
                  <c:v>0.20534038884316413</c:v>
                </c:pt>
                <c:pt idx="48">
                  <c:v>0.21023638884316409</c:v>
                </c:pt>
                <c:pt idx="49">
                  <c:v>0.21518998884316415</c:v>
                </c:pt>
                <c:pt idx="50">
                  <c:v>0.22020118884316414</c:v>
                </c:pt>
                <c:pt idx="51">
                  <c:v>0.22526998884316415</c:v>
                </c:pt>
                <c:pt idx="52">
                  <c:v>0.23039638884316416</c:v>
                </c:pt>
                <c:pt idx="53">
                  <c:v>0.23558038884316418</c:v>
                </c:pt>
                <c:pt idx="54">
                  <c:v>0.24082198884316416</c:v>
                </c:pt>
                <c:pt idx="55">
                  <c:v>0.24612118884316414</c:v>
                </c:pt>
                <c:pt idx="56">
                  <c:v>0.25147798884316414</c:v>
                </c:pt>
                <c:pt idx="57">
                  <c:v>0.25689238884316418</c:v>
                </c:pt>
                <c:pt idx="58">
                  <c:v>0.2623643888431641</c:v>
                </c:pt>
                <c:pt idx="59">
                  <c:v>0.26789398884316407</c:v>
                </c:pt>
                <c:pt idx="60">
                  <c:v>0.27348118884316408</c:v>
                </c:pt>
                <c:pt idx="61">
                  <c:v>0.27912598884316409</c:v>
                </c:pt>
                <c:pt idx="62">
                  <c:v>0.28482838884316408</c:v>
                </c:pt>
                <c:pt idx="63">
                  <c:v>0.29058838884316418</c:v>
                </c:pt>
                <c:pt idx="64">
                  <c:v>0.29640598884316416</c:v>
                </c:pt>
                <c:pt idx="65">
                  <c:v>0.30228118884316413</c:v>
                </c:pt>
                <c:pt idx="66">
                  <c:v>0.30821398884316414</c:v>
                </c:pt>
                <c:pt idx="67">
                  <c:v>0.31420438884316415</c:v>
                </c:pt>
                <c:pt idx="68">
                  <c:v>0.3202523888431642</c:v>
                </c:pt>
                <c:pt idx="69">
                  <c:v>0.32635798884316419</c:v>
                </c:pt>
                <c:pt idx="70">
                  <c:v>0.33252118884316417</c:v>
                </c:pt>
                <c:pt idx="71">
                  <c:v>0.33874198884316414</c:v>
                </c:pt>
                <c:pt idx="72">
                  <c:v>0.34502038884316416</c:v>
                </c:pt>
                <c:pt idx="73">
                  <c:v>0.35135638884316422</c:v>
                </c:pt>
                <c:pt idx="74">
                  <c:v>0.35774998884316417</c:v>
                </c:pt>
                <c:pt idx="75">
                  <c:v>0.3642011888431641</c:v>
                </c:pt>
                <c:pt idx="76">
                  <c:v>0.37070998884316414</c:v>
                </c:pt>
                <c:pt idx="77">
                  <c:v>0.37727638884316417</c:v>
                </c:pt>
                <c:pt idx="78">
                  <c:v>0.38390038884316424</c:v>
                </c:pt>
                <c:pt idx="79">
                  <c:v>0.39058198884316431</c:v>
                </c:pt>
                <c:pt idx="80">
                  <c:v>0.39732118884316425</c:v>
                </c:pt>
                <c:pt idx="81">
                  <c:v>0.40411798884316419</c:v>
                </c:pt>
                <c:pt idx="82">
                  <c:v>0.41097238884316423</c:v>
                </c:pt>
                <c:pt idx="83">
                  <c:v>0.41788438884316437</c:v>
                </c:pt>
                <c:pt idx="84">
                  <c:v>0.42485398884316417</c:v>
                </c:pt>
                <c:pt idx="85">
                  <c:v>0.43188118884316418</c:v>
                </c:pt>
                <c:pt idx="86">
                  <c:v>0.43896598884316412</c:v>
                </c:pt>
                <c:pt idx="87">
                  <c:v>0.44610838884316417</c:v>
                </c:pt>
                <c:pt idx="88">
                  <c:v>0.45330838884316438</c:v>
                </c:pt>
                <c:pt idx="89">
                  <c:v>0.46056598884316413</c:v>
                </c:pt>
                <c:pt idx="90">
                  <c:v>0.46788118884316415</c:v>
                </c:pt>
                <c:pt idx="91">
                  <c:v>0.47525398884316411</c:v>
                </c:pt>
                <c:pt idx="92">
                  <c:v>0.48268438884316411</c:v>
                </c:pt>
                <c:pt idx="93">
                  <c:v>0.49017238884316416</c:v>
                </c:pt>
                <c:pt idx="94">
                  <c:v>0.49771798884316432</c:v>
                </c:pt>
                <c:pt idx="95">
                  <c:v>0.50532118884316424</c:v>
                </c:pt>
                <c:pt idx="96">
                  <c:v>0.51298198884316415</c:v>
                </c:pt>
                <c:pt idx="97">
                  <c:v>0.52070038884316405</c:v>
                </c:pt>
                <c:pt idx="98">
                  <c:v>0.52847638884316428</c:v>
                </c:pt>
                <c:pt idx="99">
                  <c:v>0.53630998884316416</c:v>
                </c:pt>
                <c:pt idx="100">
                  <c:v>0.54420118884316415</c:v>
                </c:pt>
                <c:pt idx="101">
                  <c:v>0.55214998884316413</c:v>
                </c:pt>
                <c:pt idx="102">
                  <c:v>0.5601563888431641</c:v>
                </c:pt>
                <c:pt idx="103">
                  <c:v>0.56822038884316428</c:v>
                </c:pt>
                <c:pt idx="104">
                  <c:v>0.57634198884316423</c:v>
                </c:pt>
                <c:pt idx="105">
                  <c:v>0.58452118884316429</c:v>
                </c:pt>
                <c:pt idx="106">
                  <c:v>0.59275798884316422</c:v>
                </c:pt>
                <c:pt idx="107">
                  <c:v>0.60105238884316425</c:v>
                </c:pt>
                <c:pt idx="108">
                  <c:v>0.60940438884316417</c:v>
                </c:pt>
                <c:pt idx="109">
                  <c:v>0.61781398884316419</c:v>
                </c:pt>
                <c:pt idx="110">
                  <c:v>0.62628118884316408</c:v>
                </c:pt>
                <c:pt idx="111">
                  <c:v>0.63480598884316408</c:v>
                </c:pt>
                <c:pt idx="112">
                  <c:v>0.64338838884316418</c:v>
                </c:pt>
                <c:pt idx="113">
                  <c:v>0.65202838884316405</c:v>
                </c:pt>
                <c:pt idx="114">
                  <c:v>0.66072598884316425</c:v>
                </c:pt>
                <c:pt idx="115">
                  <c:v>0.66948118884316443</c:v>
                </c:pt>
                <c:pt idx="116">
                  <c:v>0.67829398884316405</c:v>
                </c:pt>
                <c:pt idx="117">
                  <c:v>0.68716438884316411</c:v>
                </c:pt>
                <c:pt idx="118">
                  <c:v>0.69609238884316404</c:v>
                </c:pt>
                <c:pt idx="119">
                  <c:v>0.70507798884316397</c:v>
                </c:pt>
                <c:pt idx="120">
                  <c:v>0.714121188843164</c:v>
                </c:pt>
                <c:pt idx="121">
                  <c:v>0.72322198884316413</c:v>
                </c:pt>
                <c:pt idx="122">
                  <c:v>0.73238038884316392</c:v>
                </c:pt>
                <c:pt idx="123">
                  <c:v>0.74159638884316403</c:v>
                </c:pt>
                <c:pt idx="124">
                  <c:v>0.75086998884316392</c:v>
                </c:pt>
                <c:pt idx="125">
                  <c:v>0.76020118884316412</c:v>
                </c:pt>
                <c:pt idx="126">
                  <c:v>0.76958998884316421</c:v>
                </c:pt>
                <c:pt idx="127">
                  <c:v>0.77903638884316395</c:v>
                </c:pt>
                <c:pt idx="128">
                  <c:v>0.78854038884316413</c:v>
                </c:pt>
                <c:pt idx="129">
                  <c:v>0.79810198884316397</c:v>
                </c:pt>
                <c:pt idx="130">
                  <c:v>0.80772118884316413</c:v>
                </c:pt>
                <c:pt idx="131">
                  <c:v>0.81739798884316428</c:v>
                </c:pt>
                <c:pt idx="132">
                  <c:v>0.82713238884316431</c:v>
                </c:pt>
                <c:pt idx="133">
                  <c:v>0.83692438884316411</c:v>
                </c:pt>
                <c:pt idx="134">
                  <c:v>0.84677398884316413</c:v>
                </c:pt>
                <c:pt idx="135">
                  <c:v>0.85668118884316402</c:v>
                </c:pt>
                <c:pt idx="136">
                  <c:v>0.86664598884316435</c:v>
                </c:pt>
                <c:pt idx="137">
                  <c:v>0.87666838884316411</c:v>
                </c:pt>
                <c:pt idx="138">
                  <c:v>0.88674838884316443</c:v>
                </c:pt>
                <c:pt idx="139">
                  <c:v>0.89688598884316417</c:v>
                </c:pt>
                <c:pt idx="140">
                  <c:v>0.90708118884316424</c:v>
                </c:pt>
                <c:pt idx="141">
                  <c:v>0.91733398884316397</c:v>
                </c:pt>
                <c:pt idx="142">
                  <c:v>0.92764438884316403</c:v>
                </c:pt>
                <c:pt idx="143">
                  <c:v>0.93801238884316396</c:v>
                </c:pt>
                <c:pt idx="144">
                  <c:v>0.94843798884316377</c:v>
                </c:pt>
                <c:pt idx="145">
                  <c:v>0.95892118884316391</c:v>
                </c:pt>
                <c:pt idx="146">
                  <c:v>0.96946198884316392</c:v>
                </c:pt>
                <c:pt idx="147">
                  <c:v>0.98006038884316382</c:v>
                </c:pt>
                <c:pt idx="148">
                  <c:v>0.99071638884316404</c:v>
                </c:pt>
                <c:pt idx="149">
                  <c:v>1.0014299888431639</c:v>
                </c:pt>
                <c:pt idx="150">
                  <c:v>1.0122011888431639</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4.8395061728395052E-3</c:v>
                </c:pt>
                <c:pt idx="1">
                  <c:v>4.8881061728395072E-3</c:v>
                </c:pt>
                <c:pt idx="2">
                  <c:v>5.033906172839506E-3</c:v>
                </c:pt>
                <c:pt idx="3">
                  <c:v>5.2769061728395062E-3</c:v>
                </c:pt>
                <c:pt idx="4">
                  <c:v>5.6171061728395068E-3</c:v>
                </c:pt>
                <c:pt idx="5">
                  <c:v>6.054506172839506E-3</c:v>
                </c:pt>
                <c:pt idx="6">
                  <c:v>6.5891061728395057E-3</c:v>
                </c:pt>
                <c:pt idx="7">
                  <c:v>7.2209061728395075E-3</c:v>
                </c:pt>
                <c:pt idx="8">
                  <c:v>7.949906172839508E-3</c:v>
                </c:pt>
                <c:pt idx="9">
                  <c:v>8.7761061728395037E-3</c:v>
                </c:pt>
                <c:pt idx="10">
                  <c:v>9.6995061728395067E-3</c:v>
                </c:pt>
                <c:pt idx="11">
                  <c:v>1.0720106172839508E-2</c:v>
                </c:pt>
                <c:pt idx="12">
                  <c:v>1.1837906172839507E-2</c:v>
                </c:pt>
                <c:pt idx="13">
                  <c:v>1.3052906172839508E-2</c:v>
                </c:pt>
                <c:pt idx="14">
                  <c:v>1.4365106172839504E-2</c:v>
                </c:pt>
                <c:pt idx="15">
                  <c:v>1.57745061728395E-2</c:v>
                </c:pt>
                <c:pt idx="16">
                  <c:v>1.7281106172839508E-2</c:v>
                </c:pt>
                <c:pt idx="17">
                  <c:v>1.888490617283951E-2</c:v>
                </c:pt>
                <c:pt idx="18">
                  <c:v>2.0585906172839504E-2</c:v>
                </c:pt>
                <c:pt idx="19">
                  <c:v>2.2384106172839504E-2</c:v>
                </c:pt>
                <c:pt idx="20">
                  <c:v>2.4279506172839509E-2</c:v>
                </c:pt>
                <c:pt idx="21">
                  <c:v>2.6272106172839507E-2</c:v>
                </c:pt>
                <c:pt idx="22">
                  <c:v>2.8361906172839509E-2</c:v>
                </c:pt>
                <c:pt idx="23">
                  <c:v>3.05489061728395E-2</c:v>
                </c:pt>
                <c:pt idx="24">
                  <c:v>3.28331061728395E-2</c:v>
                </c:pt>
                <c:pt idx="25">
                  <c:v>3.5214506172839506E-2</c:v>
                </c:pt>
                <c:pt idx="26">
                  <c:v>3.7693106172839524E-2</c:v>
                </c:pt>
                <c:pt idx="27">
                  <c:v>4.0268906172839514E-2</c:v>
                </c:pt>
                <c:pt idx="28">
                  <c:v>4.2941906172839509E-2</c:v>
                </c:pt>
                <c:pt idx="29">
                  <c:v>4.5712106172839509E-2</c:v>
                </c:pt>
                <c:pt idx="30">
                  <c:v>4.8579506172839501E-2</c:v>
                </c:pt>
                <c:pt idx="31">
                  <c:v>5.1544106172839499E-2</c:v>
                </c:pt>
                <c:pt idx="32">
                  <c:v>5.4605906172839509E-2</c:v>
                </c:pt>
                <c:pt idx="33">
                  <c:v>5.7764906172839511E-2</c:v>
                </c:pt>
                <c:pt idx="34">
                  <c:v>6.1021106172839533E-2</c:v>
                </c:pt>
                <c:pt idx="35">
                  <c:v>6.4374506172839518E-2</c:v>
                </c:pt>
                <c:pt idx="36">
                  <c:v>6.7825106172839503E-2</c:v>
                </c:pt>
                <c:pt idx="37">
                  <c:v>7.1372906172839506E-2</c:v>
                </c:pt>
                <c:pt idx="38">
                  <c:v>7.5017906172839488E-2</c:v>
                </c:pt>
                <c:pt idx="39">
                  <c:v>7.8760106172839517E-2</c:v>
                </c:pt>
                <c:pt idx="40">
                  <c:v>8.259950617283951E-2</c:v>
                </c:pt>
                <c:pt idx="41">
                  <c:v>8.6536106172839494E-2</c:v>
                </c:pt>
                <c:pt idx="42">
                  <c:v>9.0569906172839512E-2</c:v>
                </c:pt>
                <c:pt idx="43">
                  <c:v>9.470090617283948E-2</c:v>
                </c:pt>
                <c:pt idx="44">
                  <c:v>9.8929106172839537E-2</c:v>
                </c:pt>
                <c:pt idx="45">
                  <c:v>0.10325450617283949</c:v>
                </c:pt>
                <c:pt idx="46">
                  <c:v>0.10767710617283949</c:v>
                </c:pt>
                <c:pt idx="47">
                  <c:v>0.11219690617283955</c:v>
                </c:pt>
                <c:pt idx="48">
                  <c:v>0.11681390617283946</c:v>
                </c:pt>
                <c:pt idx="49">
                  <c:v>0.12152810617283949</c:v>
                </c:pt>
                <c:pt idx="50">
                  <c:v>0.12633950617283951</c:v>
                </c:pt>
                <c:pt idx="51">
                  <c:v>0.1312481061728395</c:v>
                </c:pt>
                <c:pt idx="52">
                  <c:v>0.13625390617283958</c:v>
                </c:pt>
                <c:pt idx="53">
                  <c:v>0.14135690617283955</c:v>
                </c:pt>
                <c:pt idx="54">
                  <c:v>0.14655710617283954</c:v>
                </c:pt>
                <c:pt idx="55">
                  <c:v>0.15185450617283955</c:v>
                </c:pt>
                <c:pt idx="56">
                  <c:v>0.15724910617283955</c:v>
                </c:pt>
                <c:pt idx="57">
                  <c:v>0.16274090617283959</c:v>
                </c:pt>
                <c:pt idx="58">
                  <c:v>0.16832990617283952</c:v>
                </c:pt>
                <c:pt idx="59">
                  <c:v>0.17401610617283947</c:v>
                </c:pt>
                <c:pt idx="60">
                  <c:v>0.17979950617283946</c:v>
                </c:pt>
                <c:pt idx="61">
                  <c:v>0.18568010617283945</c:v>
                </c:pt>
                <c:pt idx="62">
                  <c:v>0.19165790617283948</c:v>
                </c:pt>
                <c:pt idx="63">
                  <c:v>0.19773290617283956</c:v>
                </c:pt>
                <c:pt idx="64">
                  <c:v>0.20390510617283952</c:v>
                </c:pt>
                <c:pt idx="65">
                  <c:v>0.21017450617283956</c:v>
                </c:pt>
                <c:pt idx="66">
                  <c:v>0.21654110617283953</c:v>
                </c:pt>
                <c:pt idx="67">
                  <c:v>0.2230049061728395</c:v>
                </c:pt>
                <c:pt idx="68">
                  <c:v>0.22956590617283953</c:v>
                </c:pt>
                <c:pt idx="69">
                  <c:v>0.23622410617283959</c:v>
                </c:pt>
                <c:pt idx="70">
                  <c:v>0.24297950617283956</c:v>
                </c:pt>
                <c:pt idx="71">
                  <c:v>0.24983210617283949</c:v>
                </c:pt>
                <c:pt idx="72">
                  <c:v>0.25678190617283947</c:v>
                </c:pt>
                <c:pt idx="73">
                  <c:v>0.26382890617283949</c:v>
                </c:pt>
                <c:pt idx="74">
                  <c:v>0.27097310617283954</c:v>
                </c:pt>
                <c:pt idx="75">
                  <c:v>0.27821450617283955</c:v>
                </c:pt>
                <c:pt idx="76">
                  <c:v>0.28555310617283941</c:v>
                </c:pt>
                <c:pt idx="77">
                  <c:v>0.29298890617283946</c:v>
                </c:pt>
                <c:pt idx="78">
                  <c:v>0.30052190617283958</c:v>
                </c:pt>
                <c:pt idx="79">
                  <c:v>0.3081521061728395</c:v>
                </c:pt>
                <c:pt idx="80">
                  <c:v>0.3158795061728395</c:v>
                </c:pt>
                <c:pt idx="81">
                  <c:v>0.32370410617283951</c:v>
                </c:pt>
                <c:pt idx="82">
                  <c:v>0.33162590617283949</c:v>
                </c:pt>
                <c:pt idx="83">
                  <c:v>0.3396449061728396</c:v>
                </c:pt>
                <c:pt idx="84">
                  <c:v>0.34776110617283951</c:v>
                </c:pt>
                <c:pt idx="85">
                  <c:v>0.35597450617283943</c:v>
                </c:pt>
                <c:pt idx="86">
                  <c:v>0.36428510617283949</c:v>
                </c:pt>
                <c:pt idx="87">
                  <c:v>0.3726929061728394</c:v>
                </c:pt>
                <c:pt idx="88">
                  <c:v>0.38119790617283955</c:v>
                </c:pt>
                <c:pt idx="89">
                  <c:v>0.3898001061728395</c:v>
                </c:pt>
                <c:pt idx="90">
                  <c:v>0.39849950617283958</c:v>
                </c:pt>
                <c:pt idx="91">
                  <c:v>0.40729610617283946</c:v>
                </c:pt>
                <c:pt idx="92">
                  <c:v>0.41618990617283946</c:v>
                </c:pt>
                <c:pt idx="93">
                  <c:v>0.42518090617283966</c:v>
                </c:pt>
                <c:pt idx="94">
                  <c:v>0.4342691061728397</c:v>
                </c:pt>
                <c:pt idx="95">
                  <c:v>0.4434545061728396</c:v>
                </c:pt>
                <c:pt idx="96">
                  <c:v>0.45273710617283947</c:v>
                </c:pt>
                <c:pt idx="97">
                  <c:v>0.46211690617283929</c:v>
                </c:pt>
                <c:pt idx="98">
                  <c:v>0.47159390617283942</c:v>
                </c:pt>
                <c:pt idx="99">
                  <c:v>0.48116810617283956</c:v>
                </c:pt>
                <c:pt idx="100">
                  <c:v>0.49083950617283939</c:v>
                </c:pt>
                <c:pt idx="101">
                  <c:v>0.50060810617283957</c:v>
                </c:pt>
                <c:pt idx="102">
                  <c:v>0.5104739061728395</c:v>
                </c:pt>
                <c:pt idx="103">
                  <c:v>0.52043690617283966</c:v>
                </c:pt>
                <c:pt idx="104">
                  <c:v>0.53049710617283974</c:v>
                </c:pt>
                <c:pt idx="105">
                  <c:v>0.54065450617283961</c:v>
                </c:pt>
                <c:pt idx="106">
                  <c:v>0.55090910617283961</c:v>
                </c:pt>
                <c:pt idx="107">
                  <c:v>0.56126090617283952</c:v>
                </c:pt>
                <c:pt idx="108">
                  <c:v>0.57170990617283968</c:v>
                </c:pt>
                <c:pt idx="109">
                  <c:v>0.58225610617283963</c:v>
                </c:pt>
                <c:pt idx="110">
                  <c:v>0.59289950617283949</c:v>
                </c:pt>
                <c:pt idx="111">
                  <c:v>0.60364010617283947</c:v>
                </c:pt>
                <c:pt idx="112">
                  <c:v>0.61447790617283959</c:v>
                </c:pt>
                <c:pt idx="113">
                  <c:v>0.6254129061728394</c:v>
                </c:pt>
                <c:pt idx="114">
                  <c:v>0.63644510617283978</c:v>
                </c:pt>
                <c:pt idx="115">
                  <c:v>0.64757450617283974</c:v>
                </c:pt>
                <c:pt idx="116">
                  <c:v>0.65880110617283938</c:v>
                </c:pt>
                <c:pt idx="117">
                  <c:v>0.67012490617283949</c:v>
                </c:pt>
                <c:pt idx="118">
                  <c:v>0.68154590617283939</c:v>
                </c:pt>
                <c:pt idx="119">
                  <c:v>0.69306410617283931</c:v>
                </c:pt>
                <c:pt idx="120">
                  <c:v>0.70467950617283948</c:v>
                </c:pt>
                <c:pt idx="121">
                  <c:v>0.71639210617283966</c:v>
                </c:pt>
                <c:pt idx="122">
                  <c:v>0.72820190617283931</c:v>
                </c:pt>
                <c:pt idx="123">
                  <c:v>0.74010890617283953</c:v>
                </c:pt>
                <c:pt idx="124">
                  <c:v>0.75211310617283933</c:v>
                </c:pt>
                <c:pt idx="125">
                  <c:v>0.76421450617283948</c:v>
                </c:pt>
                <c:pt idx="126">
                  <c:v>0.77641310617283976</c:v>
                </c:pt>
                <c:pt idx="127">
                  <c:v>0.78870890617283951</c:v>
                </c:pt>
                <c:pt idx="128">
                  <c:v>0.80110190617283983</c:v>
                </c:pt>
                <c:pt idx="129">
                  <c:v>0.81359210617283939</c:v>
                </c:pt>
                <c:pt idx="130">
                  <c:v>0.82617950617283975</c:v>
                </c:pt>
                <c:pt idx="131">
                  <c:v>0.83886410617283969</c:v>
                </c:pt>
                <c:pt idx="132">
                  <c:v>0.85164590617283964</c:v>
                </c:pt>
                <c:pt idx="133">
                  <c:v>0.8645249061728395</c:v>
                </c:pt>
                <c:pt idx="134">
                  <c:v>0.87750110617283938</c:v>
                </c:pt>
                <c:pt idx="135">
                  <c:v>0.8905745061728394</c:v>
                </c:pt>
                <c:pt idx="136">
                  <c:v>0.90374510617283998</c:v>
                </c:pt>
                <c:pt idx="137">
                  <c:v>0.91701290617283948</c:v>
                </c:pt>
                <c:pt idx="138">
                  <c:v>0.93037790617283977</c:v>
                </c:pt>
                <c:pt idx="139">
                  <c:v>0.94384010617283953</c:v>
                </c:pt>
                <c:pt idx="140">
                  <c:v>0.95739950617283975</c:v>
                </c:pt>
                <c:pt idx="141">
                  <c:v>0.97105610617283933</c:v>
                </c:pt>
                <c:pt idx="142">
                  <c:v>0.98480990617283926</c:v>
                </c:pt>
                <c:pt idx="143">
                  <c:v>0.99866090617283954</c:v>
                </c:pt>
                <c:pt idx="144">
                  <c:v>1.0126091061728395</c:v>
                </c:pt>
                <c:pt idx="145">
                  <c:v>1.0266545061728394</c:v>
                </c:pt>
                <c:pt idx="146">
                  <c:v>1.0407971061728398</c:v>
                </c:pt>
                <c:pt idx="147">
                  <c:v>1.0550369061728395</c:v>
                </c:pt>
                <c:pt idx="148">
                  <c:v>1.0693739061728396</c:v>
                </c:pt>
                <c:pt idx="149">
                  <c:v>1.0838081061728391</c:v>
                </c:pt>
                <c:pt idx="150">
                  <c:v>1.0983395061728396</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33.354692571665659</c:v>
                </c:pt>
                <c:pt idx="1">
                  <c:v>33.280217288380477</c:v>
                </c:pt>
                <c:pt idx="2">
                  <c:v>33.203577212828655</c:v>
                </c:pt>
                <c:pt idx="3">
                  <c:v>33.124748939266347</c:v>
                </c:pt>
                <c:pt idx="4">
                  <c:v>33.043711036281913</c:v>
                </c:pt>
                <c:pt idx="5">
                  <c:v>32.960444131494128</c:v>
                </c:pt>
                <c:pt idx="6">
                  <c:v>32.874930989204245</c:v>
                </c:pt>
                <c:pt idx="7">
                  <c:v>32.787156580355024</c:v>
                </c:pt>
                <c:pt idx="8">
                  <c:v>32.697108144203703</c:v>
                </c:pt>
                <c:pt idx="9">
                  <c:v>32.604775241178345</c:v>
                </c:pt>
                <c:pt idx="10">
                  <c:v>32.510149796456503</c:v>
                </c:pt>
                <c:pt idx="11">
                  <c:v>32.413226133882617</c:v>
                </c:pt>
                <c:pt idx="12">
                  <c:v>32.31400099992306</c:v>
                </c:pt>
                <c:pt idx="13">
                  <c:v>32.212473577444143</c:v>
                </c:pt>
                <c:pt idx="14">
                  <c:v>32.108645489190685</c:v>
                </c:pt>
                <c:pt idx="15">
                  <c:v>32.00252079093238</c:v>
                </c:pt>
                <c:pt idx="16">
                  <c:v>31.894105954341359</c:v>
                </c:pt>
                <c:pt idx="17">
                  <c:v>31.783409839752842</c:v>
                </c:pt>
                <c:pt idx="18">
                  <c:v>31.670443659053245</c:v>
                </c:pt>
                <c:pt idx="19">
                  <c:v>31.555220929024021</c:v>
                </c:pt>
                <c:pt idx="20">
                  <c:v>31.437757415550593</c:v>
                </c:pt>
                <c:pt idx="21">
                  <c:v>31.31807106918243</c:v>
                </c:pt>
                <c:pt idx="22">
                  <c:v>31.196181952594149</c:v>
                </c:pt>
                <c:pt idx="23">
                  <c:v>31.072112160561652</c:v>
                </c:pt>
                <c:pt idx="24">
                  <c:v>30.945885733113737</c:v>
                </c:pt>
                <c:pt idx="25">
                  <c:v>30.817528562565588</c:v>
                </c:pt>
                <c:pt idx="26">
                  <c:v>30.687068295169304</c:v>
                </c:pt>
                <c:pt idx="27">
                  <c:v>30.554534228141343</c:v>
                </c:pt>
                <c:pt idx="28">
                  <c:v>30.419957202839697</c:v>
                </c:pt>
                <c:pt idx="29">
                  <c:v>30.283369494866768</c:v>
                </c:pt>
                <c:pt idx="30">
                  <c:v>30.144804701869088</c:v>
                </c:pt>
                <c:pt idx="31">
                  <c:v>30.004297629791921</c:v>
                </c:pt>
                <c:pt idx="32">
                  <c:v>29.861884178325262</c:v>
                </c:pt>
                <c:pt idx="33">
                  <c:v>29.71760122624941</c:v>
                </c:pt>
                <c:pt idx="34">
                  <c:v>29.571486517354373</c:v>
                </c:pt>
                <c:pt idx="35">
                  <c:v>29.423578547566738</c:v>
                </c:pt>
                <c:pt idx="36">
                  <c:v>29.273916453874953</c:v>
                </c:pt>
                <c:pt idx="37">
                  <c:v>29.122539905594831</c:v>
                </c:pt>
                <c:pt idx="38">
                  <c:v>28.969488998467426</c:v>
                </c:pt>
                <c:pt idx="39">
                  <c:v>28.814804152030561</c:v>
                </c:pt>
                <c:pt idx="40">
                  <c:v>28.658526010650085</c:v>
                </c:pt>
                <c:pt idx="41">
                  <c:v>28.500695348546088</c:v>
                </c:pt>
                <c:pt idx="42">
                  <c:v>28.341352979095603</c:v>
                </c:pt>
                <c:pt idx="43">
                  <c:v>28.180539668642616</c:v>
                </c:pt>
                <c:pt idx="44">
                  <c:v>28.018296054995965</c:v>
                </c:pt>
                <c:pt idx="45">
                  <c:v>27.854662570749117</c:v>
                </c:pt>
                <c:pt idx="46">
                  <c:v>27.689679371510945</c:v>
                </c:pt>
                <c:pt idx="47">
                  <c:v>27.523386269093688</c:v>
                </c:pt>
                <c:pt idx="48">
                  <c:v>27.355822669667575</c:v>
                </c:pt>
                <c:pt idx="49">
                  <c:v>27.187027516853899</c:v>
                </c:pt>
                <c:pt idx="50">
                  <c:v>27.01703923969804</c:v>
                </c:pt>
                <c:pt idx="51">
                  <c:v>26.84589570543455</c:v>
                </c:pt>
                <c:pt idx="52">
                  <c:v>26.673634176931614</c:v>
                </c:pt>
                <c:pt idx="53">
                  <c:v>26.500291274679189</c:v>
                </c:pt>
                <c:pt idx="54">
                  <c:v>26.325902943169012</c:v>
                </c:pt>
                <c:pt idx="55">
                  <c:v>26.150504421496208</c:v>
                </c:pt>
                <c:pt idx="56">
                  <c:v>25.974130218001939</c:v>
                </c:pt>
                <c:pt idx="57">
                  <c:v>25.796814088765522</c:v>
                </c:pt>
                <c:pt idx="58">
                  <c:v>25.618589019748086</c:v>
                </c:pt>
                <c:pt idx="59">
                  <c:v>25.439487212383916</c:v>
                </c:pt>
                <c:pt idx="60">
                  <c:v>25.259540072413884</c:v>
                </c:pt>
                <c:pt idx="61">
                  <c:v>25.078778201754041</c:v>
                </c:pt>
                <c:pt idx="62">
                  <c:v>24.897231393193891</c:v>
                </c:pt>
                <c:pt idx="63">
                  <c:v>24.714928627719569</c:v>
                </c:pt>
                <c:pt idx="64">
                  <c:v>24.531898074263871</c:v>
                </c:pt>
                <c:pt idx="65">
                  <c:v>24.348167091686989</c:v>
                </c:pt>
                <c:pt idx="66">
                  <c:v>24.163762232799261</c:v>
                </c:pt>
                <c:pt idx="67">
                  <c:v>23.97870925024321</c:v>
                </c:pt>
                <c:pt idx="68">
                  <c:v>23.793033104059376</c:v>
                </c:pt>
                <c:pt idx="69">
                  <c:v>23.606757970768875</c:v>
                </c:pt>
                <c:pt idx="70">
                  <c:v>23.41990725381152</c:v>
                </c:pt>
                <c:pt idx="71">
                  <c:v>23.232503595189691</c:v>
                </c:pt>
                <c:pt idx="72">
                  <c:v>23.044568888173721</c:v>
                </c:pt>
                <c:pt idx="73">
                  <c:v>22.856124290934826</c:v>
                </c:pt>
                <c:pt idx="74">
                  <c:v>22.667190240978794</c:v>
                </c:pt>
                <c:pt idx="75">
                  <c:v>22.4777864702634</c:v>
                </c:pt>
                <c:pt idx="76">
                  <c:v>22.287932020889198</c:v>
                </c:pt>
                <c:pt idx="77">
                  <c:v>22.097645261262109</c:v>
                </c:pt>
                <c:pt idx="78">
                  <c:v>21.906943902634254</c:v>
                </c:pt>
                <c:pt idx="79">
                  <c:v>21.715845015935944</c:v>
                </c:pt>
                <c:pt idx="80">
                  <c:v>21.524365048820258</c:v>
                </c:pt>
                <c:pt idx="81">
                  <c:v>21.332519842846928</c:v>
                </c:pt>
                <c:pt idx="82">
                  <c:v>21.1403246507404</c:v>
                </c:pt>
                <c:pt idx="83">
                  <c:v>20.947794153661619</c:v>
                </c:pt>
                <c:pt idx="84">
                  <c:v>20.754942478440505</c:v>
                </c:pt>
                <c:pt idx="85">
                  <c:v>20.561783214719988</c:v>
                </c:pt>
                <c:pt idx="86">
                  <c:v>20.36832943196859</c:v>
                </c:pt>
                <c:pt idx="87">
                  <c:v>20.174593696324358</c:v>
                </c:pt>
                <c:pt idx="88">
                  <c:v>19.980588087234054</c:v>
                </c:pt>
                <c:pt idx="89">
                  <c:v>19.786324213860411</c:v>
                </c:pt>
                <c:pt idx="90">
                  <c:v>19.591813231230383</c:v>
                </c:pt>
                <c:pt idx="91">
                  <c:v>19.397065856102614</c:v>
                </c:pt>
                <c:pt idx="92">
                  <c:v>19.202092382535476</c:v>
                </c:pt>
                <c:pt idx="93">
                  <c:v>19.006902697140127</c:v>
                </c:pt>
                <c:pt idx="94">
                  <c:v>18.811506294005159</c:v>
                </c:pt>
                <c:pt idx="95">
                  <c:v>18.615912289283429</c:v>
                </c:pt>
                <c:pt idx="96">
                  <c:v>18.420129435432163</c:v>
                </c:pt>
                <c:pt idx="97">
                  <c:v>18.224166135101278</c:v>
                </c:pt>
                <c:pt idx="98">
                  <c:v>18.028030454665583</c:v>
                </c:pt>
                <c:pt idx="99">
                  <c:v>17.831730137398743</c:v>
                </c:pt>
                <c:pt idx="100">
                  <c:v>17.635272616288759</c:v>
                </c:pt>
                <c:pt idx="101">
                  <c:v>17.438665026495425</c:v>
                </c:pt>
                <c:pt idx="102">
                  <c:v>17.241914217452003</c:v>
                </c:pt>
                <c:pt idx="103">
                  <c:v>17.045026764614438</c:v>
                </c:pt>
                <c:pt idx="104">
                  <c:v>16.848008980862136</c:v>
                </c:pt>
                <c:pt idx="105">
                  <c:v>16.650866927555665</c:v>
                </c:pt>
                <c:pt idx="106">
                  <c:v>16.453606425256851</c:v>
                </c:pt>
                <c:pt idx="107">
                  <c:v>16.256233064118298</c:v>
                </c:pt>
                <c:pt idx="108">
                  <c:v>16.058752213949141</c:v>
                </c:pt>
                <c:pt idx="109">
                  <c:v>15.861169033964732</c:v>
                </c:pt>
                <c:pt idx="110">
                  <c:v>15.663488482228182</c:v>
                </c:pt>
                <c:pt idx="111">
                  <c:v>15.465715324792699</c:v>
                </c:pt>
                <c:pt idx="112">
                  <c:v>15.267854144552777</c:v>
                </c:pt>
                <c:pt idx="113">
                  <c:v>15.069909349813326</c:v>
                </c:pt>
                <c:pt idx="114">
                  <c:v>14.87188518258688</c:v>
                </c:pt>
                <c:pt idx="115">
                  <c:v>14.673785726626177</c:v>
                </c:pt>
                <c:pt idx="116">
                  <c:v>14.475614915204066</c:v>
                </c:pt>
                <c:pt idx="117">
                  <c:v>14.277376538647692</c:v>
                </c:pt>
                <c:pt idx="118">
                  <c:v>14.079074251639119</c:v>
                </c:pt>
                <c:pt idx="119">
                  <c:v>13.880711580289519</c:v>
                </c:pt>
                <c:pt idx="120">
                  <c:v>13.682291928998154</c:v>
                </c:pt>
                <c:pt idx="121">
                  <c:v>13.483818587105574</c:v>
                </c:pt>
                <c:pt idx="122">
                  <c:v>13.285294735349474</c:v>
                </c:pt>
                <c:pt idx="123">
                  <c:v>13.086723452134068</c:v>
                </c:pt>
                <c:pt idx="124">
                  <c:v>12.888107719621855</c:v>
                </c:pt>
                <c:pt idx="125">
                  <c:v>12.689450429656628</c:v>
                </c:pt>
                <c:pt idx="126">
                  <c:v>12.490754389527947</c:v>
                </c:pt>
                <c:pt idx="127">
                  <c:v>12.292022327585881</c:v>
                </c:pt>
                <c:pt idx="128">
                  <c:v>12.09325689871523</c:v>
                </c:pt>
                <c:pt idx="129">
                  <c:v>11.894460689677667</c:v>
                </c:pt>
                <c:pt idx="130">
                  <c:v>11.695636224331929</c:v>
                </c:pt>
                <c:pt idx="131">
                  <c:v>11.496785968739962</c:v>
                </c:pt>
                <c:pt idx="132">
                  <c:v>11.297912336168794</c:v>
                </c:pt>
                <c:pt idx="133">
                  <c:v>11.099017691995032</c:v>
                </c:pt>
                <c:pt idx="134">
                  <c:v>10.900104358523182</c:v>
                </c:pt>
                <c:pt idx="135">
                  <c:v>10.701174619724325</c:v>
                </c:pt>
                <c:pt idx="136">
                  <c:v>10.502230725904308</c:v>
                </c:pt>
                <c:pt idx="137">
                  <c:v>10.303274898310113</c:v>
                </c:pt>
                <c:pt idx="138">
                  <c:v>10.104309333682872</c:v>
                </c:pt>
                <c:pt idx="139">
                  <c:v>9.9053362087652523</c:v>
                </c:pt>
                <c:pt idx="140">
                  <c:v>9.7063576847716941</c:v>
                </c:pt>
                <c:pt idx="141">
                  <c:v>9.5073759118307279</c:v>
                </c:pt>
                <c:pt idx="142">
                  <c:v>9.3083930334057978</c:v>
                </c:pt>
                <c:pt idx="143">
                  <c:v>9.1094111907049111</c:v>
                </c:pt>
                <c:pt idx="144">
                  <c:v>8.9104325270852751</c:v>
                </c:pt>
                <c:pt idx="145">
                  <c:v>8.7114591924627103</c:v>
                </c:pt>
                <c:pt idx="146">
                  <c:v>8.512493347733205</c:v>
                </c:pt>
                <c:pt idx="147">
                  <c:v>8.3135371692149871</c:v>
                </c:pt>
                <c:pt idx="148">
                  <c:v>8.1145928531198415</c:v>
                </c:pt>
                <c:pt idx="149">
                  <c:v>7.9156626200612035</c:v>
                </c:pt>
                <c:pt idx="150">
                  <c:v>7.7167487196074847</c:v>
                </c:pt>
                <c:pt idx="151">
                  <c:v>7.5178534348895703</c:v>
                </c:pt>
                <c:pt idx="152">
                  <c:v>7.3189790872708169</c:v>
                </c:pt>
                <c:pt idx="153">
                  <c:v>7.1201280410865859</c:v>
                </c:pt>
                <c:pt idx="154">
                  <c:v>6.9213027084644789</c:v>
                </c:pt>
                <c:pt idx="155">
                  <c:v>6.7225055542309677</c:v>
                </c:pt>
                <c:pt idx="156">
                  <c:v>6.5237391009156767</c:v>
                </c:pt>
                <c:pt idx="157">
                  <c:v>6.3250059338601492</c:v>
                </c:pt>
                <c:pt idx="158">
                  <c:v>6.1263087064411632</c:v>
                </c:pt>
                <c:pt idx="159">
                  <c:v>5.9276501454169992</c:v>
                </c:pt>
                <c:pt idx="160">
                  <c:v>5.7290330564055392</c:v>
                </c:pt>
                <c:pt idx="161">
                  <c:v>5.5304603295041144</c:v>
                </c:pt>
                <c:pt idx="162">
                  <c:v>5.3319349450594675</c:v>
                </c:pt>
                <c:pt idx="163">
                  <c:v>5.1334599795972942</c:v>
                </c:pt>
                <c:pt idx="164">
                  <c:v>4.9350386119211942</c:v>
                </c:pt>
                <c:pt idx="165">
                  <c:v>4.7366741293901979</c:v>
                </c:pt>
                <c:pt idx="166">
                  <c:v>4.5383699343844199</c:v>
                </c:pt>
                <c:pt idx="167">
                  <c:v>4.3401295509685918</c:v>
                </c:pt>
                <c:pt idx="168">
                  <c:v>4.1419566317627803</c:v>
                </c:pt>
                <c:pt idx="169">
                  <c:v>3.9438549650308263</c:v>
                </c:pt>
                <c:pt idx="170">
                  <c:v>3.7458284819953134</c:v>
                </c:pt>
                <c:pt idx="171">
                  <c:v>3.5478812643895012</c:v>
                </c:pt>
                <c:pt idx="172">
                  <c:v>3.3500175522558306</c:v>
                </c:pt>
                <c:pt idx="173">
                  <c:v>3.1522417520006005</c:v>
                </c:pt>
                <c:pt idx="174">
                  <c:v>2.9545584447144897</c:v>
                </c:pt>
                <c:pt idx="175">
                  <c:v>2.7569723947687401</c:v>
                </c:pt>
                <c:pt idx="176">
                  <c:v>2.5594885586962706</c:v>
                </c:pt>
                <c:pt idx="177">
                  <c:v>2.3621120943671192</c:v>
                </c:pt>
                <c:pt idx="178">
                  <c:v>2.1648483704668653</c:v>
                </c:pt>
                <c:pt idx="179">
                  <c:v>1.9677029762876399</c:v>
                </c:pt>
                <c:pt idx="180">
                  <c:v>1.7706817318391121</c:v>
                </c:pt>
                <c:pt idx="181">
                  <c:v>1.5737906982887628</c:v>
                </c:pt>
                <c:pt idx="182">
                  <c:v>1.3770361887378837</c:v>
                </c:pt>
                <c:pt idx="183">
                  <c:v>1.1804247793409877</c:v>
                </c:pt>
                <c:pt idx="184">
                  <c:v>0.98396332077501814</c:v>
                </c:pt>
                <c:pt idx="185">
                  <c:v>0.7876589500643385</c:v>
                </c:pt>
                <c:pt idx="186">
                  <c:v>0.59151910276527087</c:v>
                </c:pt>
                <c:pt idx="187">
                  <c:v>0.39555152551536849</c:v>
                </c:pt>
                <c:pt idx="188">
                  <c:v>0.19976428895043197</c:v>
                </c:pt>
                <c:pt idx="189">
                  <c:v>4.1658009890303592E-3</c:v>
                </c:pt>
                <c:pt idx="190">
                  <c:v>-0.19123517951271038</c:v>
                </c:pt>
                <c:pt idx="191">
                  <c:v>-0.38642952873874459</c:v>
                </c:pt>
                <c:pt idx="192">
                  <c:v>-0.58140774352541702</c:v>
                </c:pt>
                <c:pt idx="193">
                  <c:v>-0.77615992661347244</c:v>
                </c:pt>
                <c:pt idx="194">
                  <c:v>-0.97067577154617113</c:v>
                </c:pt>
                <c:pt idx="195">
                  <c:v>-1.1649445472224467</c:v>
                </c:pt>
                <c:pt idx="196">
                  <c:v>-1.3589550821171912</c:v>
                </c:pt>
                <c:pt idx="197">
                  <c:v>-1.5526957481816912</c:v>
                </c:pt>
                <c:pt idx="198">
                  <c:v>-1.7461544444425172</c:v>
                </c:pt>
                <c:pt idx="199">
                  <c:v>-1.9393185803184634</c:v>
                </c:pt>
                <c:pt idx="200">
                  <c:v>-2.1321750586794277</c:v>
                </c:pt>
                <c:pt idx="201">
                  <c:v>-2.3247102586751707</c:v>
                </c:pt>
                <c:pt idx="202">
                  <c:v>-2.5169100183650945</c:v>
                </c:pt>
                <c:pt idx="203">
                  <c:v>-2.7087596171857542</c:v>
                </c:pt>
                <c:pt idx="204">
                  <c:v>-2.9002437582961398</c:v>
                </c:pt>
                <c:pt idx="205">
                  <c:v>-3.091346550847287</c:v>
                </c:pt>
                <c:pt idx="206">
                  <c:v>-3.2820514922266568</c:v>
                </c:pt>
                <c:pt idx="207">
                  <c:v>-3.4723414503348953</c:v>
                </c:pt>
                <c:pt idx="208">
                  <c:v>-3.6621986459570848</c:v>
                </c:pt>
                <c:pt idx="209">
                  <c:v>-3.8516046352988269</c:v>
                </c:pt>
                <c:pt idx="210">
                  <c:v>-4.0405402927619702</c:v>
                </c:pt>
                <c:pt idx="211">
                  <c:v>-4.228985794044263</c:v>
                </c:pt>
                <c:pt idx="212">
                  <c:v>-4.4169205996523644</c:v>
                </c:pt>
                <c:pt idx="213">
                  <c:v>-4.6043234389264605</c:v>
                </c:pt>
                <c:pt idx="214">
                  <c:v>-4.7911722946830402</c:v>
                </c:pt>
                <c:pt idx="215">
                  <c:v>-4.977444388588256</c:v>
                </c:pt>
                <c:pt idx="216">
                  <c:v>-5.1631161673853914</c:v>
                </c:pt>
                <c:pt idx="217">
                  <c:v>-5.3481632901063838</c:v>
                </c:pt>
                <c:pt idx="218">
                  <c:v>-5.5325606164057355</c:v>
                </c:pt>
                <c:pt idx="219">
                  <c:v>-5.7162821961647126</c:v>
                </c:pt>
                <c:pt idx="220">
                  <c:v>-5.89930126052188</c:v>
                </c:pt>
                <c:pt idx="221">
                  <c:v>-6.0815902144909391</c:v>
                </c:pt>
                <c:pt idx="222">
                  <c:v>-6.2631206313402563</c:v>
                </c:pt>
                <c:pt idx="223">
                  <c:v>-6.443863248909989</c:v>
                </c:pt>
                <c:pt idx="224">
                  <c:v>-6.6237879680539189</c:v>
                </c:pt>
                <c:pt idx="225">
                  <c:v>-6.8028638533943191</c:v>
                </c:pt>
                <c:pt idx="226">
                  <c:v>-6.9810591365901278</c:v>
                </c:pt>
                <c:pt idx="227">
                  <c:v>-7.1583412223138527</c:v>
                </c:pt>
                <c:pt idx="228">
                  <c:v>-7.3346766971431894</c:v>
                </c:pt>
                <c:pt idx="229">
                  <c:v>-7.510031341571068</c:v>
                </c:pt>
                <c:pt idx="230">
                  <c:v>-7.6843701453359161</c:v>
                </c:pt>
                <c:pt idx="231">
                  <c:v>-7.8576573262764366</c:v>
                </c:pt>
                <c:pt idx="232">
                  <c:v>-8.0298563529056253</c:v>
                </c:pt>
                <c:pt idx="233">
                  <c:v>-8.2009299708962295</c:v>
                </c:pt>
                <c:pt idx="234">
                  <c:v>-8.3708402336585479</c:v>
                </c:pt>
                <c:pt idx="235">
                  <c:v>-8.5395485371794546</c:v>
                </c:pt>
                <c:pt idx="236">
                  <c:v>-8.7070156592795946</c:v>
                </c:pt>
                <c:pt idx="237">
                  <c:v>-8.8732018034236315</c:v>
                </c:pt>
                <c:pt idx="238">
                  <c:v>-9.0380666472014877</c:v>
                </c:pt>
                <c:pt idx="239">
                  <c:v>-9.2015693955718127</c:v>
                </c:pt>
                <c:pt idx="240">
                  <c:v>-9.3636688389316021</c:v>
                </c:pt>
                <c:pt idx="241">
                  <c:v>-9.5243234160459238</c:v>
                </c:pt>
                <c:pt idx="242">
                  <c:v>-9.683491281835888</c:v>
                </c:pt>
                <c:pt idx="243">
                  <c:v>-9.8411303799846692</c:v>
                </c:pt>
                <c:pt idx="244">
                  <c:v>-9.997198520282975</c:v>
                </c:pt>
                <c:pt idx="245">
                  <c:v>-10.151653460587816</c:v>
                </c:pt>
                <c:pt idx="246">
                  <c:v>-10.304452993224087</c:v>
                </c:pt>
                <c:pt idx="247">
                  <c:v>-10.455555035608466</c:v>
                </c:pt>
                <c:pt idx="248">
                  <c:v>-10.604917724824151</c:v>
                </c:pt>
                <c:pt idx="249">
                  <c:v>-10.75249951582289</c:v>
                </c:pt>
                <c:pt idx="250">
                  <c:v>-10.898259282877161</c:v>
                </c:pt>
                <c:pt idx="251">
                  <c:v>-11.042156423852887</c:v>
                </c:pt>
                <c:pt idx="252">
                  <c:v>-11.18415096681983</c:v>
                </c:pt>
                <c:pt idx="253">
                  <c:v>-11.324203678465663</c:v>
                </c:pt>
                <c:pt idx="254">
                  <c:v>-11.462276173732812</c:v>
                </c:pt>
                <c:pt idx="255">
                  <c:v>-11.598331026048667</c:v>
                </c:pt>
                <c:pt idx="256">
                  <c:v>-11.732331877480942</c:v>
                </c:pt>
                <c:pt idx="257">
                  <c:v>-11.864243548112803</c:v>
                </c:pt>
                <c:pt idx="258">
                  <c:v>-11.994032143901761</c:v>
                </c:pt>
                <c:pt idx="259">
                  <c:v>-12.1216651622633</c:v>
                </c:pt>
                <c:pt idx="260">
                  <c:v>-12.247111594603409</c:v>
                </c:pt>
                <c:pt idx="261">
                  <c:v>-12.370342025017102</c:v>
                </c:pt>
                <c:pt idx="262">
                  <c:v>-12.491328724370428</c:v>
                </c:pt>
                <c:pt idx="263">
                  <c:v>-12.610045738993891</c:v>
                </c:pt>
                <c:pt idx="264">
                  <c:v>-12.726468973235004</c:v>
                </c:pt>
                <c:pt idx="265">
                  <c:v>-12.840576265145653</c:v>
                </c:pt>
                <c:pt idx="266">
                  <c:v>-12.952347454621588</c:v>
                </c:pt>
                <c:pt idx="267">
                  <c:v>-13.061764443356076</c:v>
                </c:pt>
                <c:pt idx="268">
                  <c:v>-13.168811246029392</c:v>
                </c:pt>
                <c:pt idx="269">
                  <c:v>-13.273474032220063</c:v>
                </c:pt>
                <c:pt idx="270">
                  <c:v>-13.375741158595837</c:v>
                </c:pt>
                <c:pt idx="271">
                  <c:v>-13.475603191023527</c:v>
                </c:pt>
                <c:pt idx="272">
                  <c:v>-13.573052916318764</c:v>
                </c:pt>
                <c:pt idx="273">
                  <c:v>-13.66808534344802</c:v>
                </c:pt>
                <c:pt idx="274">
                  <c:v>-13.760697694085309</c:v>
                </c:pt>
                <c:pt idx="275">
                  <c:v>-13.85088938251914</c:v>
                </c:pt>
                <c:pt idx="276">
                  <c:v>-13.938661984999019</c:v>
                </c:pt>
                <c:pt idx="277">
                  <c:v>-14.024019198701861</c:v>
                </c:pt>
                <c:pt idx="278">
                  <c:v>-14.106966790587489</c:v>
                </c:pt>
                <c:pt idx="279">
                  <c:v>-14.187512536497717</c:v>
                </c:pt>
                <c:pt idx="280">
                  <c:v>-14.265666150932873</c:v>
                </c:pt>
                <c:pt idx="281">
                  <c:v>-14.341439208011533</c:v>
                </c:pt>
                <c:pt idx="282">
                  <c:v>-14.414845054187326</c:v>
                </c:pt>
                <c:pt idx="283">
                  <c:v>-14.485898713351428</c:v>
                </c:pt>
                <c:pt idx="284">
                  <c:v>-14.554616785000576</c:v>
                </c:pt>
                <c:pt idx="285">
                  <c:v>-14.6210173361888</c:v>
                </c:pt>
                <c:pt idx="286">
                  <c:v>-14.68511978801174</c:v>
                </c:pt>
                <c:pt idx="287">
                  <c:v>-14.746944797393217</c:v>
                </c:pt>
                <c:pt idx="288">
                  <c:v>-14.8065141349553</c:v>
                </c:pt>
                <c:pt idx="289">
                  <c:v>-14.863850559756383</c:v>
                </c:pt>
                <c:pt idx="290">
                  <c:v>-14.918977691674126</c:v>
                </c:pt>
                <c:pt idx="291">
                  <c:v>-14.971919882198826</c:v>
                </c:pt>
                <c:pt idx="292">
                  <c:v>-15.022702084378759</c:v>
                </c:pt>
                <c:pt idx="293">
                  <c:v>-15.07134972263443</c:v>
                </c:pt>
                <c:pt idx="294">
                  <c:v>-15.117888563122486</c:v>
                </c:pt>
                <c:pt idx="295">
                  <c:v>-15.162344585295596</c:v>
                </c:pt>
                <c:pt idx="296">
                  <c:v>-15.20474385525876</c:v>
                </c:pt>
                <c:pt idx="297">
                  <c:v>-15.245112401482576</c:v>
                </c:pt>
                <c:pt idx="298">
                  <c:v>-15.283476093383971</c:v>
                </c:pt>
                <c:pt idx="299">
                  <c:v>-15.319860523238374</c:v>
                </c:pt>
                <c:pt idx="300">
                  <c:v>-15.35429089184063</c:v>
                </c:pt>
                <c:pt idx="301">
                  <c:v>-15.386791898282631</c:v>
                </c:pt>
                <c:pt idx="302">
                  <c:v>-15.417387634170245</c:v>
                </c:pt>
                <c:pt idx="303">
                  <c:v>-15.446101482558159</c:v>
                </c:pt>
                <c:pt idx="304">
                  <c:v>-15.472956021837508</c:v>
                </c:pt>
                <c:pt idx="305">
                  <c:v>-15.497972934772804</c:v>
                </c:pt>
                <c:pt idx="306">
                  <c:v>-15.521172922847464</c:v>
                </c:pt>
                <c:pt idx="307">
                  <c:v>-15.542575626043991</c:v>
                </c:pt>
                <c:pt idx="308">
                  <c:v>-15.562199548155482</c:v>
                </c:pt>
                <c:pt idx="309">
                  <c:v>-15.58006198769829</c:v>
                </c:pt>
                <c:pt idx="310">
                  <c:v>-15.596178974473506</c:v>
                </c:pt>
                <c:pt idx="311">
                  <c:v>-15.610565211805881</c:v>
                </c:pt>
                <c:pt idx="312">
                  <c:v>-15.623234024473154</c:v>
                </c:pt>
                <c:pt idx="313">
                  <c:v>-15.634197312327133</c:v>
                </c:pt>
                <c:pt idx="314">
                  <c:v>-15.643465509597643</c:v>
                </c:pt>
                <c:pt idx="315">
                  <c:v>-15.651047549866675</c:v>
                </c:pt>
                <c:pt idx="316">
                  <c:v>-15.656950836693603</c:v>
                </c:pt>
                <c:pt idx="317">
                  <c:v>-15.661181219874576</c:v>
                </c:pt>
                <c:pt idx="318">
                  <c:v>-15.663742977317899</c:v>
                </c:pt>
                <c:pt idx="319">
                  <c:v>-15.664638802520507</c:v>
                </c:pt>
                <c:pt idx="320">
                  <c:v>-15.663869797635781</c:v>
                </c:pt>
                <c:pt idx="321">
                  <c:v>-15.661435472125421</c:v>
                </c:pt>
                <c:pt idx="322">
                  <c:v>-15.657333746997022</c:v>
                </c:pt>
                <c:pt idx="323">
                  <c:v>-15.651560964630718</c:v>
                </c:pt>
                <c:pt idx="324">
                  <c:v>-15.644111904207998</c:v>
                </c:pt>
                <c:pt idx="325">
                  <c:v>-15.634979802756202</c:v>
                </c:pt>
                <c:pt idx="326">
                  <c:v>-15.624156381830041</c:v>
                </c:pt>
                <c:pt idx="327">
                  <c:v>-15.611631879851604</c:v>
                </c:pt>
                <c:pt idx="328">
                  <c:v>-15.597395090131005</c:v>
                </c:pt>
                <c:pt idx="329">
                  <c:v>-15.581433404590175</c:v>
                </c:pt>
                <c:pt idx="330">
                  <c:v>-15.56373286320656</c:v>
                </c:pt>
                <c:pt idx="331">
                  <c:v>-15.544278209188791</c:v>
                </c:pt>
                <c:pt idx="332">
                  <c:v>-15.523052949885228</c:v>
                </c:pt>
                <c:pt idx="333">
                  <c:v>-15.500039423415934</c:v>
                </c:pt>
                <c:pt idx="334">
                  <c:v>-15.475218870999992</c:v>
                </c:pt>
                <c:pt idx="335">
                  <c:v>-15.448571514932514</c:v>
                </c:pt>
                <c:pt idx="336">
                  <c:v>-15.420076642142682</c:v>
                </c:pt>
                <c:pt idx="337">
                  <c:v>-15.389712693235564</c:v>
                </c:pt>
                <c:pt idx="338">
                  <c:v>-15.357457356892649</c:v>
                </c:pt>
                <c:pt idx="339">
                  <c:v>-15.323287669470814</c:v>
                </c:pt>
                <c:pt idx="340">
                  <c:v>-15.287180119602322</c:v>
                </c:pt>
                <c:pt idx="341">
                  <c:v>-15.249110757559908</c:v>
                </c:pt>
                <c:pt idx="342">
                  <c:v>-15.209055309107683</c:v>
                </c:pt>
                <c:pt idx="343">
                  <c:v>-15.166989293512787</c:v>
                </c:pt>
                <c:pt idx="344">
                  <c:v>-15.1228881453493</c:v>
                </c:pt>
                <c:pt idx="345">
                  <c:v>-15.076727339675575</c:v>
                </c:pt>
                <c:pt idx="346">
                  <c:v>-15.02848252012091</c:v>
                </c:pt>
                <c:pt idx="347">
                  <c:v>-14.97812962936842</c:v>
                </c:pt>
                <c:pt idx="348">
                  <c:v>-14.92564504147699</c:v>
                </c:pt>
                <c:pt idx="349">
                  <c:v>-14.871005695439861</c:v>
                </c:pt>
                <c:pt idx="350">
                  <c:v>-14.814189229337902</c:v>
                </c:pt>
                <c:pt idx="351">
                  <c:v>-14.755174114408167</c:v>
                </c:pt>
                <c:pt idx="352">
                  <c:v>-14.693939788317163</c:v>
                </c:pt>
                <c:pt idx="353">
                  <c:v>-14.630466786901312</c:v>
                </c:pt>
                <c:pt idx="354">
                  <c:v>-14.564736873619113</c:v>
                </c:pt>
                <c:pt idx="355">
                  <c:v>-14.496733165946484</c:v>
                </c:pt>
                <c:pt idx="356">
                  <c:v>-14.426440257942936</c:v>
                </c:pt>
                <c:pt idx="357">
                  <c:v>-14.353844338221215</c:v>
                </c:pt>
                <c:pt idx="358">
                  <c:v>-14.27893330256742</c:v>
                </c:pt>
                <c:pt idx="359">
                  <c:v>-14.201696860481013</c:v>
                </c:pt>
                <c:pt idx="360">
                  <c:v>-14.122126634936693</c:v>
                </c:pt>
                <c:pt idx="361">
                  <c:v>-14.040216254713433</c:v>
                </c:pt>
                <c:pt idx="362">
                  <c:v>-13.955961438686126</c:v>
                </c:pt>
                <c:pt idx="363">
                  <c:v>-13.869360071535251</c:v>
                </c:pt>
                <c:pt idx="364">
                  <c:v>-13.780412270398612</c:v>
                </c:pt>
                <c:pt idx="365">
                  <c:v>-13.689120442064127</c:v>
                </c:pt>
                <c:pt idx="366">
                  <c:v>-13.595489330383707</c:v>
                </c:pt>
                <c:pt idx="367">
                  <c:v>-13.499526053676263</c:v>
                </c:pt>
                <c:pt idx="368">
                  <c:v>-13.401240131976621</c:v>
                </c:pt>
                <c:pt idx="369">
                  <c:v>-13.300643504082545</c:v>
                </c:pt>
                <c:pt idx="370">
                  <c:v>-13.197750534444655</c:v>
                </c:pt>
                <c:pt idx="371">
                  <c:v>-13.092578010039318</c:v>
                </c:pt>
                <c:pt idx="372">
                  <c:v>-12.985145127457374</c:v>
                </c:pt>
                <c:pt idx="373">
                  <c:v>-12.875473470530194</c:v>
                </c:pt>
                <c:pt idx="374">
                  <c:v>-12.763586978901728</c:v>
                </c:pt>
                <c:pt idx="375">
                  <c:v>-12.649511908032542</c:v>
                </c:pt>
                <c:pt idx="376">
                  <c:v>-12.533276781198266</c:v>
                </c:pt>
                <c:pt idx="377">
                  <c:v>-12.414912334107974</c:v>
                </c:pt>
                <c:pt idx="378">
                  <c:v>-12.294451452826943</c:v>
                </c:pt>
                <c:pt idx="379">
                  <c:v>-12.171929105736758</c:v>
                </c:pt>
                <c:pt idx="380">
                  <c:v>-12.047382270305393</c:v>
                </c:pt>
                <c:pt idx="381">
                  <c:v>-11.920849855468656</c:v>
                </c:pt>
                <c:pt idx="382">
                  <c:v>-11.792372620446596</c:v>
                </c:pt>
                <c:pt idx="383">
                  <c:v>-11.66199309082778</c:v>
                </c:pt>
                <c:pt idx="384">
                  <c:v>-11.529755472758929</c:v>
                </c:pt>
                <c:pt idx="385">
                  <c:v>-11.395705566066891</c:v>
                </c:pt>
                <c:pt idx="386">
                  <c:v>-11.25989067713088</c:v>
                </c:pt>
                <c:pt idx="387">
                  <c:v>-11.122359532294743</c:v>
                </c:pt>
                <c:pt idx="388">
                  <c:v>-10.983162192586944</c:v>
                </c:pt>
                <c:pt idx="389">
                  <c:v>-10.84234997047705</c:v>
                </c:pt>
                <c:pt idx="390">
                  <c:v>-10.699975349361555</c:v>
                </c:pt>
                <c:pt idx="391">
                  <c:v>-10.556091906427747</c:v>
                </c:pt>
                <c:pt idx="392">
                  <c:v>-10.410754239498925</c:v>
                </c:pt>
                <c:pt idx="393">
                  <c:v>-10.264017898416572</c:v>
                </c:pt>
                <c:pt idx="394">
                  <c:v>-10.115939321464751</c:v>
                </c:pt>
                <c:pt idx="395">
                  <c:v>-9.9665757772940005</c:v>
                </c:pt>
                <c:pt idx="396">
                  <c:v>-9.8159853127488965</c:v>
                </c:pt>
                <c:pt idx="397">
                  <c:v>-9.6642267069578445</c:v>
                </c:pt>
                <c:pt idx="398">
                  <c:v>-9.5113594319935011</c:v>
                </c:pt>
                <c:pt idx="399">
                  <c:v>-9.3574436203660731</c:v>
                </c:pt>
                <c:pt idx="400">
                  <c:v>-9.2025400395682553</c:v>
                </c:pt>
                <c:pt idx="401">
                  <c:v>-9.046710073848077</c:v>
                </c:pt>
                <c:pt idx="402">
                  <c:v>-8.8900157133456599</c:v>
                </c:pt>
                <c:pt idx="403">
                  <c:v>-8.7325195506944819</c:v>
                </c:pt>
                <c:pt idx="404">
                  <c:v>-8.5742847851500272</c:v>
                </c:pt>
                <c:pt idx="405">
                  <c:v>-8.4153752342794679</c:v>
                </c:pt>
                <c:pt idx="406">
                  <c:v>-8.2558553532132919</c:v>
                </c:pt>
                <c:pt idx="407">
                  <c:v>-8.0957902614323611</c:v>
                </c:pt>
                <c:pt idx="408">
                  <c:v>-7.9352457770359539</c:v>
                </c:pt>
                <c:pt idx="409">
                  <c:v>-7.7742884584119665</c:v>
                </c:pt>
                <c:pt idx="410">
                  <c:v>-7.6129856532027613</c:v>
                </c:pt>
                <c:pt idx="411">
                  <c:v>-7.4514055544367377</c:v>
                </c:pt>
                <c:pt idx="412">
                  <c:v>-7.2896172636685241</c:v>
                </c:pt>
                <c:pt idx="413">
                  <c:v>-7.1276908609445346</c:v>
                </c:pt>
                <c:pt idx="414">
                  <c:v>-6.9656974813800581</c:v>
                </c:pt>
                <c:pt idx="415">
                  <c:v>-6.8037093981043757</c:v>
                </c:pt>
                <c:pt idx="416">
                  <c:v>-6.6418001112927048</c:v>
                </c:pt>
                <c:pt idx="417">
                  <c:v>-6.48004444296682</c:v>
                </c:pt>
                <c:pt idx="418">
                  <c:v>-6.3185186372009454</c:v>
                </c:pt>
                <c:pt idx="419">
                  <c:v>-6.1573004653161787</c:v>
                </c:pt>
                <c:pt idx="420">
                  <c:v>-5.996469335596549</c:v>
                </c:pt>
                <c:pt idx="421">
                  <c:v>-5.8361064069844337</c:v>
                </c:pt>
                <c:pt idx="422">
                  <c:v>-5.6762947061521629</c:v>
                </c:pt>
                <c:pt idx="423">
                  <c:v>-5.5171192472512285</c:v>
                </c:pt>
                <c:pt idx="424">
                  <c:v>-5.3586671535596251</c:v>
                </c:pt>
                <c:pt idx="425">
                  <c:v>-5.2010277801350133</c:v>
                </c:pt>
                <c:pt idx="426">
                  <c:v>-5.0442928364743249</c:v>
                </c:pt>
                <c:pt idx="427">
                  <c:v>-4.8885565080516376</c:v>
                </c:pt>
                <c:pt idx="428">
                  <c:v>-4.7339155754699656</c:v>
                </c:pt>
                <c:pt idx="429">
                  <c:v>-4.5804695298146916</c:v>
                </c:pt>
                <c:pt idx="430">
                  <c:v>-4.4283206826411252</c:v>
                </c:pt>
                <c:pt idx="431">
                  <c:v>-4.2775742688569149</c:v>
                </c:pt>
                <c:pt idx="432">
                  <c:v>-4.1283385405896622</c:v>
                </c:pt>
                <c:pt idx="433">
                  <c:v>-3.9807248499462959</c:v>
                </c:pt>
                <c:pt idx="434">
                  <c:v>-3.8348477183919965</c:v>
                </c:pt>
                <c:pt idx="435">
                  <c:v>-3.6908248902899916</c:v>
                </c:pt>
                <c:pt idx="436">
                  <c:v>-3.5487773679738805</c:v>
                </c:pt>
                <c:pt idx="437">
                  <c:v>-3.4088294255536122</c:v>
                </c:pt>
                <c:pt idx="438">
                  <c:v>-3.2711085985147568</c:v>
                </c:pt>
                <c:pt idx="439">
                  <c:v>-3.1357456460451019</c:v>
                </c:pt>
                <c:pt idx="440">
                  <c:v>-3.0028744829367691</c:v>
                </c:pt>
                <c:pt idx="441">
                  <c:v>-2.872632077863412</c:v>
                </c:pt>
                <c:pt idx="442">
                  <c:v>-2.7451583148432643</c:v>
                </c:pt>
                <c:pt idx="443">
                  <c:v>-2.6205958147629236</c:v>
                </c:pt>
                <c:pt idx="444">
                  <c:v>-2.4990897139849055</c:v>
                </c:pt>
                <c:pt idx="445">
                  <c:v>-2.3807873972872868</c:v>
                </c:pt>
                <c:pt idx="446">
                  <c:v>-2.2658381827062408</c:v>
                </c:pt>
                <c:pt idx="447">
                  <c:v>-2.1543929562789192</c:v>
                </c:pt>
                <c:pt idx="448">
                  <c:v>-2.0466037552177498</c:v>
                </c:pt>
                <c:pt idx="449">
                  <c:v>-1.942623298699147</c:v>
                </c:pt>
                <c:pt idx="450">
                  <c:v>-1.842604466215648</c:v>
                </c:pt>
                <c:pt idx="451">
                  <c:v>-1.7466997243200448</c:v>
                </c:pt>
                <c:pt idx="452">
                  <c:v>-1.6550605035752863</c:v>
                </c:pt>
                <c:pt idx="453">
                  <c:v>-1.5678365286039213</c:v>
                </c:pt>
                <c:pt idx="454">
                  <c:v>-1.4851751052819351</c:v>
                </c:pt>
                <c:pt idx="455">
                  <c:v>-1.4072203703266215</c:v>
                </c:pt>
                <c:pt idx="456">
                  <c:v>-1.3341125097481461</c:v>
                </c:pt>
                <c:pt idx="457">
                  <c:v>-1.2659869538417945</c:v>
                </c:pt>
                <c:pt idx="458">
                  <c:v>-1.2029735575449783</c:v>
                </c:pt>
                <c:pt idx="459">
                  <c:v>-1.1451957760313585</c:v>
                </c:pt>
                <c:pt idx="460">
                  <c:v>-1.0927698463140014</c:v>
                </c:pt>
                <c:pt idx="461">
                  <c:v>-1.0458039863400701</c:v>
                </c:pt>
                <c:pt idx="462">
                  <c:v>-1.0043976235336733</c:v>
                </c:pt>
                <c:pt idx="463">
                  <c:v>-0.96864066494917256</c:v>
                </c:pt>
                <c:pt idx="464">
                  <c:v>-0.9386128211004614</c:v>
                </c:pt>
                <c:pt idx="465">
                  <c:v>-0.91438299511713017</c:v>
                </c:pt>
                <c:pt idx="466">
                  <c:v>-0.89600874813649378</c:v>
                </c:pt>
                <c:pt idx="467">
                  <c:v>-0.88353585077554242</c:v>
                </c:pt>
                <c:pt idx="468">
                  <c:v>-0.87699792916518859</c:v>
                </c:pt>
                <c:pt idx="469">
                  <c:v>-0.87641621239405909</c:v>
                </c:pt>
                <c:pt idx="470">
                  <c:v>-0.88179938635780841</c:v>
                </c:pt>
                <c:pt idx="471">
                  <c:v>-0.89314355699134584</c:v>
                </c:pt>
                <c:pt idx="472">
                  <c:v>-0.91043232374397498</c:v>
                </c:pt>
                <c:pt idx="473">
                  <c:v>-0.93363696201343882</c:v>
                </c:pt>
                <c:pt idx="474">
                  <c:v>-0.96271671115272639</c:v>
                </c:pt>
                <c:pt idx="475">
                  <c:v>-0.99761916267267436</c:v>
                </c:pt>
                <c:pt idx="476">
                  <c:v>-1.0382807414536823</c:v>
                </c:pt>
                <c:pt idx="477">
                  <c:v>-1.0846272711964147</c:v>
                </c:pt>
                <c:pt idx="478">
                  <c:v>-1.1365746140387942</c:v>
                </c:pt>
                <c:pt idx="479">
                  <c:v>-1.194029373265483</c:v>
                </c:pt>
                <c:pt idx="480">
                  <c:v>-1.2568896473642197</c:v>
                </c:pt>
                <c:pt idx="481">
                  <c:v>-1.3250458233296136</c:v>
                </c:pt>
                <c:pt idx="482">
                  <c:v>-1.398381397087018</c:v>
                </c:pt>
                <c:pt idx="483">
                  <c:v>-1.4767738091689706</c:v>
                </c:pt>
                <c:pt idx="484">
                  <c:v>-1.560095284302804</c:v>
                </c:pt>
                <c:pt idx="485">
                  <c:v>-1.6482136643208556</c:v>
                </c:pt>
                <c:pt idx="486">
                  <c:v>-1.7409932247355961</c:v>
                </c:pt>
                <c:pt idx="487">
                  <c:v>-1.8382954663976145</c:v>
                </c:pt>
                <c:pt idx="488">
                  <c:v>-1.9399798748099504</c:v>
                </c:pt>
                <c:pt idx="489">
                  <c:v>-2.0459046408898742</c:v>
                </c:pt>
                <c:pt idx="490">
                  <c:v>-2.1559273381831652</c:v>
                </c:pt>
                <c:pt idx="491">
                  <c:v>-2.2699055527331553</c:v>
                </c:pt>
                <c:pt idx="492">
                  <c:v>-2.3876974629412935</c:v>
                </c:pt>
                <c:pt idx="493">
                  <c:v>-2.5091623678173791</c:v>
                </c:pt>
                <c:pt idx="494">
                  <c:v>-2.6341611629773425</c:v>
                </c:pt>
                <c:pt idx="495">
                  <c:v>-2.7625567646038358</c:v>
                </c:pt>
                <c:pt idx="496">
                  <c:v>-2.8942144823222273</c:v>
                </c:pt>
                <c:pt idx="497">
                  <c:v>-3.0290023425700996</c:v>
                </c:pt>
                <c:pt idx="498">
                  <c:v>-3.1667913645468366</c:v>
                </c:pt>
                <c:pt idx="499">
                  <c:v>-3.3074557912296987</c:v>
                </c:pt>
                <c:pt idx="500">
                  <c:v>-3.4508732782424105</c:v>
                </c:pt>
                <c:pt idx="501">
                  <c:v>-3.5969250435659399</c:v>
                </c:pt>
                <c:pt idx="502">
                  <c:v>-3.7454959812064752</c:v>
                </c:pt>
                <c:pt idx="503">
                  <c:v>-3.8964747419850361</c:v>
                </c:pt>
                <c:pt idx="504">
                  <c:v>-4.0497537846047962</c:v>
                </c:pt>
                <c:pt idx="505">
                  <c:v>-4.2052294000910857</c:v>
                </c:pt>
                <c:pt idx="506">
                  <c:v>-4.3628017125965641</c:v>
                </c:pt>
                <c:pt idx="507">
                  <c:v>-4.5223746594330843</c:v>
                </c:pt>
                <c:pt idx="508">
                  <c:v>-4.6838559530319523</c:v>
                </c:pt>
                <c:pt idx="509">
                  <c:v>-4.8471570273619955</c:v>
                </c:pt>
                <c:pt idx="510">
                  <c:v>-5.0121929711509399</c:v>
                </c:pt>
                <c:pt idx="511">
                  <c:v>-5.1788824500652488</c:v>
                </c:pt>
                <c:pt idx="512">
                  <c:v>-5.3471476198150425</c:v>
                </c:pt>
                <c:pt idx="513">
                  <c:v>-5.5169140319629495</c:v>
                </c:pt>
                <c:pt idx="514">
                  <c:v>-5.6881105340345464</c:v>
                </c:pt>
                <c:pt idx="515">
                  <c:v>-5.860669165354496</c:v>
                </c:pt>
                <c:pt idx="516">
                  <c:v>-6.0345250498688143</c:v>
                </c:pt>
                <c:pt idx="517">
                  <c:v>-6.2096162870588891</c:v>
                </c:pt>
                <c:pt idx="518">
                  <c:v>-6.3858838419109221</c:v>
                </c:pt>
                <c:pt idx="519">
                  <c:v>-6.5632714347728438</c:v>
                </c:pt>
                <c:pt idx="520">
                  <c:v>-6.741725431810468</c:v>
                </c:pt>
                <c:pt idx="521">
                  <c:v>-6.9211947366654867</c:v>
                </c:pt>
                <c:pt idx="522">
                  <c:v>-7.1016306838205248</c:v>
                </c:pt>
                <c:pt idx="523">
                  <c:v>-7.2829869340868161</c:v>
                </c:pt>
                <c:pt idx="524">
                  <c:v>-7.4652193725554543</c:v>
                </c:pt>
                <c:pt idx="525">
                  <c:v>-7.6482860092767098</c:v>
                </c:pt>
                <c:pt idx="526">
                  <c:v>-7.8321468828819043</c:v>
                </c:pt>
                <c:pt idx="527">
                  <c:v>-8.0167639672974911</c:v>
                </c:pt>
                <c:pt idx="528">
                  <c:v>-8.2021010816630895</c:v>
                </c:pt>
                <c:pt idx="529">
                  <c:v>-8.3881238035236656</c:v>
                </c:pt>
                <c:pt idx="530">
                  <c:v>-8.5747993853277666</c:v>
                </c:pt>
                <c:pt idx="531">
                  <c:v>-8.762096674241965</c:v>
                </c:pt>
                <c:pt idx="532">
                  <c:v>-8.9499860352605847</c:v>
                </c:pt>
                <c:pt idx="533">
                  <c:v>-9.1384392775749888</c:v>
                </c:pt>
                <c:pt idx="534">
                  <c:v>-9.3274295841458592</c:v>
                </c:pt>
                <c:pt idx="535">
                  <c:v>-9.5169314444112167</c:v>
                </c:pt>
                <c:pt idx="536">
                  <c:v>-9.7069205900503022</c:v>
                </c:pt>
                <c:pt idx="537">
                  <c:v>-9.8973739337175584</c:v>
                </c:pt>
                <c:pt idx="538">
                  <c:v>-10.088269510650933</c:v>
                </c:pt>
                <c:pt idx="539">
                  <c:v>-10.279586423058342</c:v>
                </c:pt>
                <c:pt idx="540">
                  <c:v>-10.471304787179104</c:v>
                </c:pt>
                <c:pt idx="541">
                  <c:v>-10.663405682919297</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-37.191343397162086</c:v>
                </c:pt>
                <c:pt idx="1">
                  <c:v>-37.826885641944678</c:v>
                </c:pt>
                <c:pt idx="2">
                  <c:v>-38.465975389655178</c:v>
                </c:pt>
                <c:pt idx="3">
                  <c:v>-39.108308560935583</c:v>
                </c:pt>
                <c:pt idx="4">
                  <c:v>-39.753572835107697</c:v>
                </c:pt>
                <c:pt idx="5">
                  <c:v>-40.401448336239845</c:v>
                </c:pt>
                <c:pt idx="6">
                  <c:v>-41.051608364357271</c:v>
                </c:pt>
                <c:pt idx="7">
                  <c:v>-41.70372016805657</c:v>
                </c:pt>
                <c:pt idx="8">
                  <c:v>-42.357445754317098</c:v>
                </c:pt>
                <c:pt idx="9">
                  <c:v>-43.012442730885013</c:v>
                </c:pt>
                <c:pt idx="10">
                  <c:v>-43.66836517623188</c:v>
                </c:pt>
                <c:pt idx="11">
                  <c:v>-44.324864531764199</c:v>
                </c:pt>
                <c:pt idx="12">
                  <c:v>-44.981590510700677</c:v>
                </c:pt>
                <c:pt idx="13">
                  <c:v>-45.638192017835784</c:v>
                </c:pt>
                <c:pt idx="14">
                  <c:v>-46.294318074273797</c:v>
                </c:pt>
                <c:pt idx="15">
                  <c:v>-46.949618741167711</c:v>
                </c:pt>
                <c:pt idx="16">
                  <c:v>-47.603746036492844</c:v>
                </c:pt>
                <c:pt idx="17">
                  <c:v>-48.256354838987598</c:v>
                </c:pt>
                <c:pt idx="18">
                  <c:v>-48.907103773530039</c:v>
                </c:pt>
                <c:pt idx="19">
                  <c:v>-49.555656072445558</c:v>
                </c:pt>
                <c:pt idx="20">
                  <c:v>-50.201680407531008</c:v>
                </c:pt>
                <c:pt idx="21">
                  <c:v>-50.844851687899386</c:v>
                </c:pt>
                <c:pt idx="22">
                  <c:v>-51.484851819167879</c:v>
                </c:pt>
                <c:pt idx="23">
                  <c:v>-52.12137041991933</c:v>
                </c:pt>
                <c:pt idx="24">
                  <c:v>-52.754105491863605</c:v>
                </c:pt>
                <c:pt idx="25">
                  <c:v>-53.382764040601849</c:v>
                </c:pt>
                <c:pt idx="26">
                  <c:v>-54.007062644436033</c:v>
                </c:pt>
                <c:pt idx="27">
                  <c:v>-54.626727969181751</c:v>
                </c:pt>
                <c:pt idx="28">
                  <c:v>-55.241497227482157</c:v>
                </c:pt>
                <c:pt idx="29">
                  <c:v>-55.851118581652337</c:v>
                </c:pt>
                <c:pt idx="30">
                  <c:v>-56.45535148959295</c:v>
                </c:pt>
                <c:pt idx="31">
                  <c:v>-57.05396699381491</c:v>
                </c:pt>
                <c:pt idx="32">
                  <c:v>-57.646747954086969</c:v>
                </c:pt>
                <c:pt idx="33">
                  <c:v>-58.233489224660396</c:v>
                </c:pt>
                <c:pt idx="34">
                  <c:v>-58.813997777430927</c:v>
                </c:pt>
                <c:pt idx="35">
                  <c:v>-59.388092772770065</c:v>
                </c:pt>
                <c:pt idx="36">
                  <c:v>-59.955605580081112</c:v>
                </c:pt>
                <c:pt idx="37">
                  <c:v>-60.516379750423873</c:v>
                </c:pt>
                <c:pt idx="38">
                  <c:v>-61.070270943797397</c:v>
                </c:pt>
                <c:pt idx="39">
                  <c:v>-61.617146813857516</c:v>
                </c:pt>
                <c:pt idx="40">
                  <c:v>-62.156886853018712</c:v>
                </c:pt>
                <c:pt idx="41">
                  <c:v>-62.689382200988923</c:v>
                </c:pt>
                <c:pt idx="42">
                  <c:v>-63.214535419871481</c:v>
                </c:pt>
                <c:pt idx="43">
                  <c:v>-63.732260239004397</c:v>
                </c:pt>
                <c:pt idx="44">
                  <c:v>-64.242481272705561</c:v>
                </c:pt>
                <c:pt idx="45">
                  <c:v>-64.745133714076914</c:v>
                </c:pt>
                <c:pt idx="46">
                  <c:v>-65.240163007950216</c:v>
                </c:pt>
                <c:pt idx="47">
                  <c:v>-65.727524505991227</c:v>
                </c:pt>
                <c:pt idx="48">
                  <c:v>-66.207183106863155</c:v>
                </c:pt>
                <c:pt idx="49">
                  <c:v>-66.67911288424277</c:v>
                </c:pt>
                <c:pt idx="50">
                  <c:v>-67.143296705338287</c:v>
                </c:pt>
                <c:pt idx="51">
                  <c:v>-67.599725842412866</c:v>
                </c:pt>
                <c:pt idx="52">
                  <c:v>-68.048399579664192</c:v>
                </c:pt>
                <c:pt idx="53">
                  <c:v>-68.489324817644558</c:v>
                </c:pt>
                <c:pt idx="54">
                  <c:v>-68.922515677240824</c:v>
                </c:pt>
                <c:pt idx="55">
                  <c:v>-69.347993105065655</c:v>
                </c:pt>
                <c:pt idx="56">
                  <c:v>-69.765784481942646</c:v>
                </c:pt>
                <c:pt idx="57">
                  <c:v>-70.175923236003726</c:v>
                </c:pt>
                <c:pt idx="58">
                  <c:v>-70.578448461757077</c:v>
                </c:pt>
                <c:pt idx="59">
                  <c:v>-70.973404546320481</c:v>
                </c:pt>
                <c:pt idx="60">
                  <c:v>-71.360840803875021</c:v>
                </c:pt>
                <c:pt idx="61">
                  <c:v>-71.740811119239154</c:v>
                </c:pt>
                <c:pt idx="62">
                  <c:v>-72.11337360133723</c:v>
                </c:pt>
                <c:pt idx="63">
                  <c:v>-72.478590247199705</c:v>
                </c:pt>
                <c:pt idx="64">
                  <c:v>-72.836526617019885</c:v>
                </c:pt>
                <c:pt idx="65">
                  <c:v>-73.187251520676412</c:v>
                </c:pt>
                <c:pt idx="66">
                  <c:v>-73.530836716030407</c:v>
                </c:pt>
                <c:pt idx="67">
                  <c:v>-73.867356619212345</c:v>
                </c:pt>
                <c:pt idx="68">
                  <c:v>-74.196888027026731</c:v>
                </c:pt>
                <c:pt idx="69">
                  <c:v>-74.519509851528895</c:v>
                </c:pt>
                <c:pt idx="70">
                  <c:v>-74.835302866753864</c:v>
                </c:pt>
                <c:pt idx="71">
                  <c:v>-75.144349467522048</c:v>
                </c:pt>
                <c:pt idx="72">
                  <c:v>-75.446733440184914</c:v>
                </c:pt>
                <c:pt idx="73">
                  <c:v>-75.742539745132859</c:v>
                </c:pt>
                <c:pt idx="74">
                  <c:v>-76.031854310841169</c:v>
                </c:pt>
                <c:pt idx="75">
                  <c:v>-76.314763839197283</c:v>
                </c:pt>
                <c:pt idx="76">
                  <c:v>-76.591355621822231</c:v>
                </c:pt>
                <c:pt idx="77">
                  <c:v>-76.861717367073027</c:v>
                </c:pt>
                <c:pt idx="78">
                  <c:v>-77.125937037395488</c:v>
                </c:pt>
                <c:pt idx="79">
                  <c:v>-77.384102696677374</c:v>
                </c:pt>
                <c:pt idx="80">
                  <c:v>-77.636302367244156</c:v>
                </c:pt>
                <c:pt idx="81">
                  <c:v>-77.882623896125679</c:v>
                </c:pt>
                <c:pt idx="82">
                  <c:v>-78.123154830222617</c:v>
                </c:pt>
                <c:pt idx="83">
                  <c:v>-78.357982299993267</c:v>
                </c:pt>
                <c:pt idx="84">
                  <c:v>-78.587192911285683</c:v>
                </c:pt>
                <c:pt idx="85">
                  <c:v>-78.810872644937248</c:v>
                </c:pt>
                <c:pt idx="86">
                  <c:v>-79.029106763773058</c:v>
                </c:pt>
                <c:pt idx="87">
                  <c:v>-79.241979726634469</c:v>
                </c:pt>
                <c:pt idx="88">
                  <c:v>-79.449575109078552</c:v>
                </c:pt>
                <c:pt idx="89">
                  <c:v>-79.651975530398076</c:v>
                </c:pt>
                <c:pt idx="90">
                  <c:v>-79.849262586617186</c:v>
                </c:pt>
                <c:pt idx="91">
                  <c:v>-80.041516789130441</c:v>
                </c:pt>
                <c:pt idx="92">
                  <c:v>-80.228817508661834</c:v>
                </c:pt>
                <c:pt idx="93">
                  <c:v>-80.411242924230635</c:v>
                </c:pt>
                <c:pt idx="94">
                  <c:v>-80.588869976823673</c:v>
                </c:pt>
                <c:pt idx="95">
                  <c:v>-80.761774327482541</c:v>
                </c:pt>
                <c:pt idx="96">
                  <c:v>-80.930030319528058</c:v>
                </c:pt>
                <c:pt idx="97">
                  <c:v>-81.093710944653807</c:v>
                </c:pt>
                <c:pt idx="98">
                  <c:v>-81.25288781263356</c:v>
                </c:pt>
                <c:pt idx="99">
                  <c:v>-81.407631124397668</c:v>
                </c:pt>
                <c:pt idx="100">
                  <c:v>-81.558009648245132</c:v>
                </c:pt>
                <c:pt idx="101">
                  <c:v>-81.704090698969608</c:v>
                </c:pt>
                <c:pt idx="102">
                  <c:v>-81.845940119687526</c:v>
                </c:pt>
                <c:pt idx="103">
                  <c:v>-81.9836222661677</c:v>
                </c:pt>
                <c:pt idx="104">
                  <c:v>-82.117199993471985</c:v>
                </c:pt>
                <c:pt idx="105">
                  <c:v>-82.246734644726345</c:v>
                </c:pt>
                <c:pt idx="106">
                  <c:v>-82.372286041851183</c:v>
                </c:pt>
                <c:pt idx="107">
                  <c:v>-82.493912478089896</c:v>
                </c:pt>
                <c:pt idx="108">
                  <c:v>-82.611670712182459</c:v>
                </c:pt>
                <c:pt idx="109">
                  <c:v>-82.725615964040614</c:v>
                </c:pt>
                <c:pt idx="110">
                  <c:v>-82.83580191178838</c:v>
                </c:pt>
                <c:pt idx="111">
                  <c:v>-82.942280690040548</c:v>
                </c:pt>
                <c:pt idx="112">
                  <c:v>-83.045102889298803</c:v>
                </c:pt>
                <c:pt idx="113">
                  <c:v>-83.14431755635276</c:v>
                </c:pt>
                <c:pt idx="114">
                  <c:v>-83.239972195579071</c:v>
                </c:pt>
                <c:pt idx="115">
                  <c:v>-83.332112771040684</c:v>
                </c:pt>
                <c:pt idx="116">
                  <c:v>-83.420783709291442</c:v>
                </c:pt>
                <c:pt idx="117">
                  <c:v>-83.506027902800099</c:v>
                </c:pt>
                <c:pt idx="118">
                  <c:v>-83.587886713911217</c:v>
                </c:pt>
                <c:pt idx="119">
                  <c:v>-83.666399979267865</c:v>
                </c:pt>
                <c:pt idx="120">
                  <c:v>-83.741606014624296</c:v>
                </c:pt>
                <c:pt idx="121">
                  <c:v>-83.813541619982161</c:v>
                </c:pt>
                <c:pt idx="122">
                  <c:v>-83.882242084990224</c:v>
                </c:pt>
                <c:pt idx="123">
                  <c:v>-83.947741194548215</c:v>
                </c:pt>
                <c:pt idx="124">
                  <c:v>-84.010071234563455</c:v>
                </c:pt>
                <c:pt idx="125">
                  <c:v>-84.069262997810156</c:v>
                </c:pt>
                <c:pt idx="126">
                  <c:v>-84.125345789846051</c:v>
                </c:pt>
                <c:pt idx="127">
                  <c:v>-84.178347434944897</c:v>
                </c:pt>
                <c:pt idx="128">
                  <c:v>-84.228294282005237</c:v>
                </c:pt>
                <c:pt idx="129">
                  <c:v>-84.275211210401167</c:v>
                </c:pt>
                <c:pt idx="130">
                  <c:v>-84.319121635741809</c:v>
                </c:pt>
                <c:pt idx="131">
                  <c:v>-84.360047515510146</c:v>
                </c:pt>
                <c:pt idx="132">
                  <c:v>-84.398009354554404</c:v>
                </c:pt>
                <c:pt idx="133">
                  <c:v>-84.433026210408286</c:v>
                </c:pt>
                <c:pt idx="134">
                  <c:v>-84.465115698417137</c:v>
                </c:pt>
                <c:pt idx="135">
                  <c:v>-84.494293996651777</c:v>
                </c:pt>
                <c:pt idx="136">
                  <c:v>-84.520575850592692</c:v>
                </c:pt>
                <c:pt idx="137">
                  <c:v>-84.543974577569514</c:v>
                </c:pt>
                <c:pt idx="138">
                  <c:v>-84.564502070942879</c:v>
                </c:pt>
                <c:pt idx="139">
                  <c:v>-84.582168804019204</c:v>
                </c:pt>
                <c:pt idx="140">
                  <c:v>-84.596983833688242</c:v>
                </c:pt>
                <c:pt idx="141">
                  <c:v>-84.608954803777792</c:v>
                </c:pt>
                <c:pt idx="142">
                  <c:v>-84.618087948120774</c:v>
                </c:pt>
                <c:pt idx="143">
                  <c:v>-84.624388093331319</c:v>
                </c:pt>
                <c:pt idx="144">
                  <c:v>-84.627858661289835</c:v>
                </c:pt>
                <c:pt idx="145">
                  <c:v>-84.628501671337133</c:v>
                </c:pt>
                <c:pt idx="146">
                  <c:v>-84.6263177421813</c:v>
                </c:pt>
                <c:pt idx="147">
                  <c:v>-84.621306093521341</c:v>
                </c:pt>
                <c:pt idx="148">
                  <c:v>-84.613464547394827</c:v>
                </c:pt>
                <c:pt idx="149">
                  <c:v>-84.602789529257805</c:v>
                </c:pt>
                <c:pt idx="150">
                  <c:v>-84.589276068807465</c:v>
                </c:pt>
                <c:pt idx="151">
                  <c:v>-84.572917800560575</c:v>
                </c:pt>
                <c:pt idx="152">
                  <c:v>-84.55370696420168</c:v>
                </c:pt>
                <c:pt idx="153">
                  <c:v>-84.531634404718091</c:v>
                </c:pt>
                <c:pt idx="154">
                  <c:v>-84.506689572340946</c:v>
                </c:pt>
                <c:pt idx="155">
                  <c:v>-84.478860522312942</c:v>
                </c:pt>
                <c:pt idx="156">
                  <c:v>-84.448133914506698</c:v>
                </c:pt>
                <c:pt idx="157">
                  <c:v>-84.4144950129199</c:v>
                </c:pt>
                <c:pt idx="158">
                  <c:v>-84.377927685075534</c:v>
                </c:pt>
                <c:pt idx="159">
                  <c:v>-84.338414401358946</c:v>
                </c:pt>
                <c:pt idx="160">
                  <c:v>-84.295936234325495</c:v>
                </c:pt>
                <c:pt idx="161">
                  <c:v>-84.250472858016707</c:v>
                </c:pt>
                <c:pt idx="162">
                  <c:v>-84.202002547324412</c:v>
                </c:pt>
                <c:pt idx="163">
                  <c:v>-84.150502177447052</c:v>
                </c:pt>
                <c:pt idx="164">
                  <c:v>-84.095947223485084</c:v>
                </c:pt>
                <c:pt idx="165">
                  <c:v>-84.03831176022635</c:v>
                </c:pt>
                <c:pt idx="166">
                  <c:v>-83.977568462175967</c:v>
                </c:pt>
                <c:pt idx="167">
                  <c:v>-83.913688603889838</c:v>
                </c:pt>
                <c:pt idx="168">
                  <c:v>-83.846642060674014</c:v>
                </c:pt>
                <c:pt idx="169">
                  <c:v>-83.776397309718732</c:v>
                </c:pt>
                <c:pt idx="170">
                  <c:v>-83.702921431738275</c:v>
                </c:pt>
                <c:pt idx="171">
                  <c:v>-83.626180113195048</c:v>
                </c:pt>
                <c:pt idx="172">
                  <c:v>-83.546137649190527</c:v>
                </c:pt>
                <c:pt idx="173">
                  <c:v>-83.462756947110393</c:v>
                </c:pt>
                <c:pt idx="174">
                  <c:v>-83.375999531120044</c:v>
                </c:pt>
                <c:pt idx="175">
                  <c:v>-83.285825547609235</c:v>
                </c:pt>
                <c:pt idx="176">
                  <c:v>-83.19219377169388</c:v>
                </c:pt>
                <c:pt idx="177">
                  <c:v>-83.095061614888678</c:v>
                </c:pt>
                <c:pt idx="178">
                  <c:v>-82.99438513407128</c:v>
                </c:pt>
                <c:pt idx="179">
                  <c:v>-82.890119041866754</c:v>
                </c:pt>
                <c:pt idx="180">
                  <c:v>-82.78221671858951</c:v>
                </c:pt>
                <c:pt idx="181">
                  <c:v>-82.67063022588566</c:v>
                </c:pt>
                <c:pt idx="182">
                  <c:v>-82.555310322230895</c:v>
                </c:pt>
                <c:pt idx="183">
                  <c:v>-82.436206480444184</c:v>
                </c:pt>
                <c:pt idx="184">
                  <c:v>-82.313266907390343</c:v>
                </c:pt>
                <c:pt idx="185">
                  <c:v>-82.186438566051081</c:v>
                </c:pt>
                <c:pt idx="186">
                  <c:v>-82.055667200155924</c:v>
                </c:pt>
                <c:pt idx="187">
                  <c:v>-81.920897361573722</c:v>
                </c:pt>
                <c:pt idx="188">
                  <c:v>-81.782072440677325</c:v>
                </c:pt>
                <c:pt idx="189">
                  <c:v>-81.639134699902357</c:v>
                </c:pt>
                <c:pt idx="190">
                  <c:v>-81.492025310733808</c:v>
                </c:pt>
                <c:pt idx="191">
                  <c:v>-81.34068439436659</c:v>
                </c:pt>
                <c:pt idx="192">
                  <c:v>-81.185051066293724</c:v>
                </c:pt>
                <c:pt idx="193">
                  <c:v>-81.02506348509084</c:v>
                </c:pt>
                <c:pt idx="194">
                  <c:v>-80.86065890567599</c:v>
                </c:pt>
                <c:pt idx="195">
                  <c:v>-80.691773737335083</c:v>
                </c:pt>
                <c:pt idx="196">
                  <c:v>-80.518343606814014</c:v>
                </c:pt>
                <c:pt idx="197">
                  <c:v>-80.340303426791607</c:v>
                </c:pt>
                <c:pt idx="198">
                  <c:v>-80.157587470056512</c:v>
                </c:pt>
                <c:pt idx="199">
                  <c:v>-79.970129449721966</c:v>
                </c:pt>
                <c:pt idx="200">
                  <c:v>-79.777862605823088</c:v>
                </c:pt>
                <c:pt idx="201">
                  <c:v>-79.580719798648929</c:v>
                </c:pt>
                <c:pt idx="202">
                  <c:v>-79.378633609171018</c:v>
                </c:pt>
                <c:pt idx="203">
                  <c:v>-79.171536446937012</c:v>
                </c:pt>
                <c:pt idx="204">
                  <c:v>-78.959360665802379</c:v>
                </c:pt>
                <c:pt idx="205">
                  <c:v>-78.742038687878818</c:v>
                </c:pt>
                <c:pt idx="206">
                  <c:v>-78.519503136081482</c:v>
                </c:pt>
                <c:pt idx="207">
                  <c:v>-78.291686975653334</c:v>
                </c:pt>
                <c:pt idx="208">
                  <c:v>-78.058523665048597</c:v>
                </c:pt>
                <c:pt idx="209">
                  <c:v>-77.819947316547868</c:v>
                </c:pt>
                <c:pt idx="210">
                  <c:v>-77.575892866972552</c:v>
                </c:pt>
                <c:pt idx="211">
                  <c:v>-77.326296258855066</c:v>
                </c:pt>
                <c:pt idx="212">
                  <c:v>-77.071094632404595</c:v>
                </c:pt>
                <c:pt idx="213">
                  <c:v>-76.81022652859231</c:v>
                </c:pt>
                <c:pt idx="214">
                  <c:v>-76.543632103654744</c:v>
                </c:pt>
                <c:pt idx="215">
                  <c:v>-76.271253355284713</c:v>
                </c:pt>
                <c:pt idx="216">
                  <c:v>-75.993034360749533</c:v>
                </c:pt>
                <c:pt idx="217">
                  <c:v>-75.708921527131352</c:v>
                </c:pt>
                <c:pt idx="218">
                  <c:v>-75.418863853843021</c:v>
                </c:pt>
                <c:pt idx="219">
                  <c:v>-75.122813207518249</c:v>
                </c:pt>
                <c:pt idx="220">
                  <c:v>-74.820724609315789</c:v>
                </c:pt>
                <c:pt idx="221">
                  <c:v>-74.512556534610241</c:v>
                </c:pt>
                <c:pt idx="222">
                  <c:v>-74.198271224968096</c:v>
                </c:pt>
                <c:pt idx="223">
                  <c:v>-73.877835012222477</c:v>
                </c:pt>
                <c:pt idx="224">
                  <c:v>-73.551218654371169</c:v>
                </c:pt>
                <c:pt idx="225">
                  <c:v>-73.21839768292125</c:v>
                </c:pt>
                <c:pt idx="226">
                  <c:v>-72.879352761193701</c:v>
                </c:pt>
                <c:pt idx="227">
                  <c:v>-72.534070052988511</c:v>
                </c:pt>
                <c:pt idx="228">
                  <c:v>-72.182541600879375</c:v>
                </c:pt>
                <c:pt idx="229">
                  <c:v>-71.824765713277074</c:v>
                </c:pt>
                <c:pt idx="230">
                  <c:v>-71.460747359257951</c:v>
                </c:pt>
                <c:pt idx="231">
                  <c:v>-71.090498570003433</c:v>
                </c:pt>
                <c:pt idx="232">
                  <c:v>-70.714038845545346</c:v>
                </c:pt>
                <c:pt idx="233">
                  <c:v>-70.331395565343314</c:v>
                </c:pt>
                <c:pt idx="234">
                  <c:v>-69.942604401065068</c:v>
                </c:pt>
                <c:pt idx="235">
                  <c:v>-69.547709729765799</c:v>
                </c:pt>
                <c:pt idx="236">
                  <c:v>-69.146765045495428</c:v>
                </c:pt>
                <c:pt idx="237">
                  <c:v>-68.739833367197662</c:v>
                </c:pt>
                <c:pt idx="238">
                  <c:v>-68.326987640595888</c:v>
                </c:pt>
                <c:pt idx="239">
                  <c:v>-67.90831113160543</c:v>
                </c:pt>
                <c:pt idx="240">
                  <c:v>-67.483897808655527</c:v>
                </c:pt>
                <c:pt idx="241">
                  <c:v>-67.05385271116991</c:v>
                </c:pt>
                <c:pt idx="242">
                  <c:v>-66.618292301324658</c:v>
                </c:pt>
                <c:pt idx="243">
                  <c:v>-66.17734479609372</c:v>
                </c:pt>
                <c:pt idx="244">
                  <c:v>-65.731150476504936</c:v>
                </c:pt>
                <c:pt idx="245">
                  <c:v>-65.279861970962173</c:v>
                </c:pt>
                <c:pt idx="246">
                  <c:v>-64.823644509456742</c:v>
                </c:pt>
                <c:pt idx="247">
                  <c:v>-64.362676145475234</c:v>
                </c:pt>
                <c:pt idx="248">
                  <c:v>-63.897147942446857</c:v>
                </c:pt>
                <c:pt idx="249">
                  <c:v>-63.42726412162736</c:v>
                </c:pt>
                <c:pt idx="250">
                  <c:v>-62.953242168421561</c:v>
                </c:pt>
                <c:pt idx="251">
                  <c:v>-62.475312894287534</c:v>
                </c:pt>
                <c:pt idx="252">
                  <c:v>-61.993720451548626</c:v>
                </c:pt>
                <c:pt idx="253">
                  <c:v>-61.508722298665717</c:v>
                </c:pt>
                <c:pt idx="254">
                  <c:v>-61.020589113793271</c:v>
                </c:pt>
                <c:pt idx="255">
                  <c:v>-60.529604654753797</c:v>
                </c:pt>
                <c:pt idx="256">
                  <c:v>-60.036065563922755</c:v>
                </c:pt>
                <c:pt idx="257">
                  <c:v>-59.540281116903138</c:v>
                </c:pt>
                <c:pt idx="258">
                  <c:v>-59.042572914301836</c:v>
                </c:pt>
                <c:pt idx="259">
                  <c:v>-58.543274516381373</c:v>
                </c:pt>
                <c:pt idx="260">
                  <c:v>-58.04273102083971</c:v>
                </c:pt>
                <c:pt idx="261">
                  <c:v>-57.541298584491159</c:v>
                </c:pt>
                <c:pt idx="262">
                  <c:v>-57.039343890129679</c:v>
                </c:pt>
                <c:pt idx="263">
                  <c:v>-56.537243560394543</c:v>
                </c:pt>
                <c:pt idx="264">
                  <c:v>-56.035383520981767</c:v>
                </c:pt>
                <c:pt idx="265">
                  <c:v>-55.5341583160669</c:v>
                </c:pt>
                <c:pt idx="266">
                  <c:v>-55.03397037929934</c:v>
                </c:pt>
                <c:pt idx="267">
                  <c:v>-54.53522926421482</c:v>
                </c:pt>
                <c:pt idx="268">
                  <c:v>-54.038350838342794</c:v>
                </c:pt>
                <c:pt idx="269">
                  <c:v>-53.54375644569344</c:v>
                </c:pt>
                <c:pt idx="270">
                  <c:v>-53.051872042653635</c:v>
                </c:pt>
                <c:pt idx="271">
                  <c:v>-52.563127312618633</c:v>
                </c:pt>
                <c:pt idx="272">
                  <c:v>-52.077954764918424</c:v>
                </c:pt>
                <c:pt idx="273">
                  <c:v>-51.596788823761301</c:v>
                </c:pt>
                <c:pt idx="274">
                  <c:v>-51.120064913019036</c:v>
                </c:pt>
                <c:pt idx="275">
                  <c:v>-50.648218542701997</c:v>
                </c:pt>
                <c:pt idx="276">
                  <c:v>-50.181684402924056</c:v>
                </c:pt>
                <c:pt idx="277">
                  <c:v>-49.720895471043576</c:v>
                </c:pt>
                <c:pt idx="278">
                  <c:v>-49.266282137478683</c:v>
                </c:pt>
                <c:pt idx="279">
                  <c:v>-48.818271355441077</c:v>
                </c:pt>
                <c:pt idx="280">
                  <c:v>-48.377285819522143</c:v>
                </c:pt>
                <c:pt idx="281">
                  <c:v>-47.943743177692042</c:v>
                </c:pt>
                <c:pt idx="282">
                  <c:v>-47.518055280859173</c:v>
                </c:pt>
                <c:pt idx="283">
                  <c:v>-47.100627473672006</c:v>
                </c:pt>
                <c:pt idx="284">
                  <c:v>-46.691857929758768</c:v>
                </c:pt>
                <c:pt idx="285">
                  <c:v>-46.292137034075431</c:v>
                </c:pt>
                <c:pt idx="286">
                  <c:v>-45.901846814501042</c:v>
                </c:pt>
                <c:pt idx="287">
                  <c:v>-45.521360424275144</c:v>
                </c:pt>
                <c:pt idx="288">
                  <c:v>-45.151041676325669</c:v>
                </c:pt>
                <c:pt idx="289">
                  <c:v>-44.791244630000918</c:v>
                </c:pt>
                <c:pt idx="290">
                  <c:v>-44.44231323019919</c:v>
                </c:pt>
                <c:pt idx="291">
                  <c:v>-44.104580998387789</c:v>
                </c:pt>
                <c:pt idx="292">
                  <c:v>-43.778370774523125</c:v>
                </c:pt>
                <c:pt idx="293">
                  <c:v>-43.463994508464445</c:v>
                </c:pt>
                <c:pt idx="294">
                  <c:v>-43.161753099042137</c:v>
                </c:pt>
                <c:pt idx="295">
                  <c:v>-42.871936278601162</c:v>
                </c:pt>
                <c:pt idx="296">
                  <c:v>-42.59482254050446</c:v>
                </c:pt>
                <c:pt idx="297">
                  <c:v>-42.330679106812106</c:v>
                </c:pt>
                <c:pt idx="298">
                  <c:v>-42.079761933111968</c:v>
                </c:pt>
                <c:pt idx="299">
                  <c:v>-41.842315747295018</c:v>
                </c:pt>
                <c:pt idx="300">
                  <c:v>-41.618574118917735</c:v>
                </c:pt>
                <c:pt idx="301">
                  <c:v>-41.408759555698808</c:v>
                </c:pt>
                <c:pt idx="302">
                  <c:v>-41.213083623629778</c:v>
                </c:pt>
                <c:pt idx="303">
                  <c:v>-41.031747087155615</c:v>
                </c:pt>
                <c:pt idx="304">
                  <c:v>-40.864940065902999</c:v>
                </c:pt>
                <c:pt idx="305">
                  <c:v>-40.712842204466568</c:v>
                </c:pt>
                <c:pt idx="306">
                  <c:v>-40.575622851853424</c:v>
                </c:pt>
                <c:pt idx="307">
                  <c:v>-40.453441247281475</c:v>
                </c:pt>
                <c:pt idx="308">
                  <c:v>-40.346446709156659</c:v>
                </c:pt>
                <c:pt idx="309">
                  <c:v>-40.254778824208316</c:v>
                </c:pt>
                <c:pt idx="310">
                  <c:v>-40.178567633930129</c:v>
                </c:pt>
                <c:pt idx="311">
                  <c:v>-40.117933815652478</c:v>
                </c:pt>
                <c:pt idx="312">
                  <c:v>-40.072988855781084</c:v>
                </c:pt>
                <c:pt idx="313">
                  <c:v>-40.043835212945268</c:v>
                </c:pt>
                <c:pt idx="314">
                  <c:v>-40.030566469006331</c:v>
                </c:pt>
                <c:pt idx="315">
                  <c:v>-40.033267466135058</c:v>
                </c:pt>
                <c:pt idx="316">
                  <c:v>-40.052014428366398</c:v>
                </c:pt>
                <c:pt idx="317">
                  <c:v>-40.086875066306412</c:v>
                </c:pt>
                <c:pt idx="318">
                  <c:v>-40.137908663897925</c:v>
                </c:pt>
                <c:pt idx="319">
                  <c:v>-40.205166146399591</c:v>
                </c:pt>
                <c:pt idx="320">
                  <c:v>-40.288690128990304</c:v>
                </c:pt>
                <c:pt idx="321">
                  <c:v>-40.388514945642648</c:v>
                </c:pt>
                <c:pt idx="322">
                  <c:v>-40.504666658182977</c:v>
                </c:pt>
                <c:pt idx="323">
                  <c:v>-40.637163045693981</c:v>
                </c:pt>
                <c:pt idx="324">
                  <c:v>-40.786013574663677</c:v>
                </c:pt>
                <c:pt idx="325">
                  <c:v>-40.951219350545777</c:v>
                </c:pt>
                <c:pt idx="326">
                  <c:v>-41.132773051640704</c:v>
                </c:pt>
                <c:pt idx="327">
                  <c:v>-41.330658846448507</c:v>
                </c:pt>
                <c:pt idx="328">
                  <c:v>-41.544852295890138</c:v>
                </c:pt>
                <c:pt idx="329">
                  <c:v>-41.775320242043264</c:v>
                </c:pt>
                <c:pt idx="330">
                  <c:v>-42.022020685252002</c:v>
                </c:pt>
                <c:pt idx="331">
                  <c:v>-42.2849026517193</c:v>
                </c:pt>
                <c:pt idx="332">
                  <c:v>-42.563906053892268</c:v>
                </c:pt>
                <c:pt idx="333">
                  <c:v>-42.858961546172353</c:v>
                </c:pt>
                <c:pt idx="334">
                  <c:v>-43.169990378669745</c:v>
                </c:pt>
                <c:pt idx="335">
                  <c:v>-43.496904251910934</c:v>
                </c:pt>
                <c:pt idx="336">
                  <c:v>-43.839605175570043</c:v>
                </c:pt>
                <c:pt idx="337">
                  <c:v>-44.19798533444488</c:v>
                </c:pt>
                <c:pt idx="338">
                  <c:v>-44.571926965017916</c:v>
                </c:pt>
                <c:pt idx="339">
                  <c:v>-44.961302246047126</c:v>
                </c:pt>
                <c:pt idx="340">
                  <c:v>-45.365973206699763</c:v>
                </c:pt>
                <c:pt idx="341">
                  <c:v>-45.785791655784948</c:v>
                </c:pt>
                <c:pt idx="342">
                  <c:v>-46.220599135643766</c:v>
                </c:pt>
                <c:pt idx="343">
                  <c:v>-46.670226904230688</c:v>
                </c:pt>
                <c:pt idx="344">
                  <c:v>-47.134495948849917</c:v>
                </c:pt>
                <c:pt idx="345">
                  <c:v>-47.613217034897268</c:v>
                </c:pt>
                <c:pt idx="346">
                  <c:v>-48.106190792810366</c:v>
                </c:pt>
                <c:pt idx="347">
                  <c:v>-48.613207846231028</c:v>
                </c:pt>
                <c:pt idx="348">
                  <c:v>-49.134048984140797</c:v>
                </c:pt>
                <c:pt idx="349">
                  <c:v>-49.66848537945306</c:v>
                </c:pt>
                <c:pt idx="350">
                  <c:v>-50.216278856201022</c:v>
                </c:pt>
                <c:pt idx="351">
                  <c:v>-50.777182207106819</c:v>
                </c:pt>
                <c:pt idx="352">
                  <c:v>-51.350939562893998</c:v>
                </c:pt>
                <c:pt idx="353">
                  <c:v>-51.937286814261711</c:v>
                </c:pt>
                <c:pt idx="354">
                  <c:v>-52.535952086968251</c:v>
                </c:pt>
                <c:pt idx="355">
                  <c:v>-53.146656269952118</c:v>
                </c:pt>
                <c:pt idx="356">
                  <c:v>-53.76911359590737</c:v>
                </c:pt>
                <c:pt idx="357">
                  <c:v>-54.403032273184415</c:v>
                </c:pt>
                <c:pt idx="358">
                  <c:v>-55.048115167340448</c:v>
                </c:pt>
                <c:pt idx="359">
                  <c:v>-55.704060530124409</c:v>
                </c:pt>
                <c:pt idx="360">
                  <c:v>-56.370562773145167</c:v>
                </c:pt>
                <c:pt idx="361">
                  <c:v>-57.047313282950405</c:v>
                </c:pt>
                <c:pt idx="362">
                  <c:v>-57.734001273768243</c:v>
                </c:pt>
                <c:pt idx="363">
                  <c:v>-58.430314673690042</c:v>
                </c:pt>
                <c:pt idx="364">
                  <c:v>-59.135941039680198</c:v>
                </c:pt>
                <c:pt idx="365">
                  <c:v>-59.850568496418241</c:v>
                </c:pt>
                <c:pt idx="366">
                  <c:v>-60.573886693694213</c:v>
                </c:pt>
                <c:pt idx="367">
                  <c:v>-61.305587776809347</c:v>
                </c:pt>
                <c:pt idx="368">
                  <c:v>-62.045367364282065</c:v>
                </c:pt>
                <c:pt idx="369">
                  <c:v>-62.792925527028665</c:v>
                </c:pt>
                <c:pt idx="370">
                  <c:v>-63.547967763167691</c:v>
                </c:pt>
                <c:pt idx="371">
                  <c:v>-64.310205962620884</c:v>
                </c:pt>
                <c:pt idx="372">
                  <c:v>-65.079359355792661</c:v>
                </c:pt>
                <c:pt idx="373">
                  <c:v>-65.855155440781886</c:v>
                </c:pt>
                <c:pt idx="374">
                  <c:v>-66.637330883819416</c:v>
                </c:pt>
                <c:pt idx="375">
                  <c:v>-67.425632387919705</c:v>
                </c:pt>
                <c:pt idx="376">
                  <c:v>-68.219817525088473</c:v>
                </c:pt>
                <c:pt idx="377">
                  <c:v>-69.019655527828093</c:v>
                </c:pt>
                <c:pt idx="378">
                  <c:v>-69.82492803611737</c:v>
                </c:pt>
                <c:pt idx="379">
                  <c:v>-70.635429796517485</c:v>
                </c:pt>
                <c:pt idx="380">
                  <c:v>-71.450969310545304</c:v>
                </c:pt>
                <c:pt idx="381">
                  <c:v>-72.271369429964992</c:v>
                </c:pt>
                <c:pt idx="382">
                  <c:v>-73.096467897164246</c:v>
                </c:pt>
                <c:pt idx="383">
                  <c:v>-73.926117829291641</c:v>
                </c:pt>
                <c:pt idx="384">
                  <c:v>-74.760188145333544</c:v>
                </c:pt>
                <c:pt idx="385">
                  <c:v>-75.598563935794914</c:v>
                </c:pt>
                <c:pt idx="386">
                  <c:v>-76.441146775108678</c:v>
                </c:pt>
                <c:pt idx="387">
                  <c:v>-77.287854977328649</c:v>
                </c:pt>
                <c:pt idx="388">
                  <c:v>-78.138623796055057</c:v>
                </c:pt>
                <c:pt idx="389">
                  <c:v>-78.99340556990029</c:v>
                </c:pt>
                <c:pt idx="390">
                  <c:v>-79.852169815114664</c:v>
                </c:pt>
                <c:pt idx="391">
                  <c:v>-80.714903267260354</c:v>
                </c:pt>
                <c:pt idx="392">
                  <c:v>-81.581609874044588</c:v>
                </c:pt>
                <c:pt idx="393">
                  <c:v>-82.452310741595156</c:v>
                </c:pt>
                <c:pt idx="394">
                  <c:v>-83.327044036592028</c:v>
                </c:pt>
                <c:pt idx="395">
                  <c:v>-84.20586484674412</c:v>
                </c:pt>
                <c:pt idx="396">
                  <c:v>-85.08884500213901</c:v>
                </c:pt>
                <c:pt idx="397">
                  <c:v>-85.9760728599788</c:v>
                </c:pt>
                <c:pt idx="398">
                  <c:v>-86.86765305516758</c:v>
                </c:pt>
                <c:pt idx="399">
                  <c:v>-87.763706219122568</c:v>
                </c:pt>
                <c:pt idx="400">
                  <c:v>-88.664368669049381</c:v>
                </c:pt>
                <c:pt idx="401">
                  <c:v>-89.569792069764404</c:v>
                </c:pt>
                <c:pt idx="402">
                  <c:v>-90.480143069948497</c:v>
                </c:pt>
                <c:pt idx="403">
                  <c:v>-91.395602914491946</c:v>
                </c:pt>
                <c:pt idx="404">
                  <c:v>-92.316367034345561</c:v>
                </c:pt>
                <c:pt idx="405">
                  <c:v>-93.242644615012566</c:v>
                </c:pt>
                <c:pt idx="406">
                  <c:v>-94.174658144530653</c:v>
                </c:pt>
                <c:pt idx="407">
                  <c:v>-95.11264294147135</c:v>
                </c:pt>
                <c:pt idx="408">
                  <c:v>-96.056846663165103</c:v>
                </c:pt>
                <c:pt idx="409">
                  <c:v>-97.007528794010085</c:v>
                </c:pt>
                <c:pt idx="410">
                  <c:v>-97.964960113371191</c:v>
                </c:pt>
                <c:pt idx="411">
                  <c:v>-98.92942214221361</c:v>
                </c:pt>
                <c:pt idx="412">
                  <c:v>-99.90120656723731</c:v>
                </c:pt>
                <c:pt idx="413">
                  <c:v>-100.88061464090437</c:v>
                </c:pt>
                <c:pt idx="414">
                  <c:v>-101.86795655536901</c:v>
                </c:pt>
                <c:pt idx="415">
                  <c:v>-102.86355078793083</c:v>
                </c:pt>
                <c:pt idx="416">
                  <c:v>-103.86772341525658</c:v>
                </c:pt>
                <c:pt idx="417">
                  <c:v>-104.8808073932294</c:v>
                </c:pt>
                <c:pt idx="418">
                  <c:v>-105.90314179891129</c:v>
                </c:pt>
                <c:pt idx="419">
                  <c:v>-106.9350710307549</c:v>
                </c:pt>
                <c:pt idx="420">
                  <c:v>-107.97694396283759</c:v>
                </c:pt>
                <c:pt idx="421">
                  <c:v>-109.02911304858141</c:v>
                </c:pt>
                <c:pt idx="422">
                  <c:v>-110.09193336911453</c:v>
                </c:pt>
                <c:pt idx="423">
                  <c:v>-111.16576162118035</c:v>
                </c:pt>
                <c:pt idx="424">
                  <c:v>-112.25095503926778</c:v>
                </c:pt>
                <c:pt idx="425">
                  <c:v>-113.34787024648895</c:v>
                </c:pt>
                <c:pt idx="426">
                  <c:v>-114.45686202862322</c:v>
                </c:pt>
                <c:pt idx="427">
                  <c:v>-115.57828202572978</c:v>
                </c:pt>
                <c:pt idx="428">
                  <c:v>-116.71247733580746</c:v>
                </c:pt>
                <c:pt idx="429">
                  <c:v>-117.85978902517989</c:v>
                </c:pt>
                <c:pt idx="430">
                  <c:v>-119.02055054056557</c:v>
                </c:pt>
                <c:pt idx="431">
                  <c:v>-120.19508601829421</c:v>
                </c:pt>
                <c:pt idx="432">
                  <c:v>-121.38370848673156</c:v>
                </c:pt>
                <c:pt idx="433">
                  <c:v>-122.58671795880444</c:v>
                </c:pt>
                <c:pt idx="434">
                  <c:v>-123.80439941254662</c:v>
                </c:pt>
                <c:pt idx="435">
                  <c:v>-125.0370206588405</c:v>
                </c:pt>
                <c:pt idx="436">
                  <c:v>-126.2848300970459</c:v>
                </c:pt>
                <c:pt idx="437">
                  <c:v>-127.54805436098249</c:v>
                </c:pt>
                <c:pt idx="438">
                  <c:v>-128.82689585978895</c:v>
                </c:pt>
                <c:pt idx="439">
                  <c:v>-130.12153022054008</c:v>
                </c:pt>
                <c:pt idx="440">
                  <c:v>-131.43210364213951</c:v>
                </c:pt>
                <c:pt idx="441">
                  <c:v>-132.75873017294325</c:v>
                </c:pt>
                <c:pt idx="442">
                  <c:v>-134.1014889277576</c:v>
                </c:pt>
                <c:pt idx="443">
                  <c:v>-135.46042126331309</c:v>
                </c:pt>
                <c:pt idx="444">
                  <c:v>-136.83552793494016</c:v>
                </c:pt>
                <c:pt idx="445">
                  <c:v>-138.22676626096609</c:v>
                </c:pt>
                <c:pt idx="446">
                  <c:v>-139.63404732518882</c:v>
                </c:pt>
                <c:pt idx="447">
                  <c:v>-141.05723325160034</c:v>
                </c:pt>
                <c:pt idx="448">
                  <c:v>-142.49613458920882</c:v>
                </c:pt>
                <c:pt idx="449">
                  <c:v>-143.95050784820788</c:v>
                </c:pt>
                <c:pt idx="450">
                  <c:v>-145.42005323172717</c:v>
                </c:pt>
                <c:pt idx="451">
                  <c:v>-146.90441260981041</c:v>
                </c:pt>
                <c:pt idx="452">
                  <c:v>-148.40316778394381</c:v>
                </c:pt>
                <c:pt idx="453">
                  <c:v>-149.91583909122249</c:v>
                </c:pt>
                <c:pt idx="454">
                  <c:v>-151.44188439693724</c:v>
                </c:pt>
                <c:pt idx="455">
                  <c:v>-152.98069852286352</c:v>
                </c:pt>
                <c:pt idx="456">
                  <c:v>-154.53161315565833</c:v>
                </c:pt>
                <c:pt idx="457">
                  <c:v>-156.09389727551647</c:v>
                </c:pt>
                <c:pt idx="458">
                  <c:v>-157.66675813946006</c:v>
                </c:pt>
                <c:pt idx="459">
                  <c:v>-159.24934284643115</c:v>
                </c:pt>
                <c:pt idx="460">
                  <c:v>-160.84074050273713</c:v>
                </c:pt>
                <c:pt idx="461">
                  <c:v>-162.43998499651607</c:v>
                </c:pt>
                <c:pt idx="462">
                  <c:v>-164.04605837895673</c:v>
                </c:pt>
                <c:pt idx="463">
                  <c:v>-165.65789483826714</c:v>
                </c:pt>
                <c:pt idx="464">
                  <c:v>-167.27438524018288</c:v>
                </c:pt>
                <c:pt idx="465">
                  <c:v>-168.89438219650776</c:v>
                </c:pt>
                <c:pt idx="466">
                  <c:v>-170.51670561120019</c:v>
                </c:pt>
                <c:pt idx="467">
                  <c:v>-172.14014864225243</c:v>
                </c:pt>
                <c:pt idx="468">
                  <c:v>-173.76348400753133</c:v>
                </c:pt>
                <c:pt idx="469">
                  <c:v>-175.38547055418013</c:v>
                </c:pt>
                <c:pt idx="470">
                  <c:v>-177.00486000451414</c:v>
                </c:pt>
                <c:pt idx="471">
                  <c:v>-178.62040378682781</c:v>
                </c:pt>
                <c:pt idx="472">
                  <c:v>179.76914014265546</c:v>
                </c:pt>
                <c:pt idx="473">
                  <c:v>178.1650005801844</c:v>
                </c:pt>
                <c:pt idx="474">
                  <c:v>176.56838654806256</c:v>
                </c:pt>
                <c:pt idx="475">
                  <c:v>174.98048104724558</c:v>
                </c:pt>
                <c:pt idx="476">
                  <c:v>173.40243516768587</c:v>
                </c:pt>
                <c:pt idx="477">
                  <c:v>171.83536262625165</c:v>
                </c:pt>
                <c:pt idx="478">
                  <c:v>170.2803347916639</c:v>
                </c:pt>
                <c:pt idx="479">
                  <c:v>168.7383762444442</c:v>
                </c:pt>
                <c:pt idx="480">
                  <c:v>167.21046090777608</c:v>
                </c:pt>
                <c:pt idx="481">
                  <c:v>165.69750877285645</c:v>
                </c:pt>
                <c:pt idx="482">
                  <c:v>164.20038323016189</c:v>
                </c:pt>
                <c:pt idx="483">
                  <c:v>162.71988900645525</c:v>
                </c:pt>
                <c:pt idx="484">
                  <c:v>161.25677069659537</c:v>
                </c:pt>
                <c:pt idx="485">
                  <c:v>159.81171186957445</c:v>
                </c:pt>
                <c:pt idx="486">
                  <c:v>158.3853347198544</c:v>
                </c:pt>
                <c:pt idx="487">
                  <c:v>156.97820022814176</c:v>
                </c:pt>
                <c:pt idx="488">
                  <c:v>155.59080879028147</c:v>
                </c:pt>
                <c:pt idx="489">
                  <c:v>154.22360126894796</c:v>
                </c:pt>
                <c:pt idx="490">
                  <c:v>152.87696042023902</c:v>
                </c:pt>
                <c:pt idx="491">
                  <c:v>151.55121264600388</c:v>
                </c:pt>
                <c:pt idx="492">
                  <c:v>150.24663002266146</c:v>
                </c:pt>
                <c:pt idx="493">
                  <c:v>148.96343255821344</c:v>
                </c:pt>
                <c:pt idx="494">
                  <c:v>147.70179063098772</c:v>
                </c:pt>
                <c:pt idx="495">
                  <c:v>146.46182756617824</c:v>
                </c:pt>
                <c:pt idx="496">
                  <c:v>145.24362230931328</c:v>
                </c:pt>
                <c:pt idx="497">
                  <c:v>144.04721215925161</c:v>
                </c:pt>
                <c:pt idx="498">
                  <c:v>142.8725955269939</c:v>
                </c:pt>
                <c:pt idx="499">
                  <c:v>141.71973469042777</c:v>
                </c:pt>
                <c:pt idx="500">
                  <c:v>140.58855851894077</c:v>
                </c:pt>
                <c:pt idx="501">
                  <c:v>139.47896514559355</c:v>
                </c:pt>
                <c:pt idx="502">
                  <c:v>138.39082456813119</c:v>
                </c:pt>
                <c:pt idx="503">
                  <c:v>137.32398116350515</c:v>
                </c:pt>
                <c:pt idx="504">
                  <c:v>136.27825610371335</c:v>
                </c:pt>
                <c:pt idx="505">
                  <c:v>135.25344966363505</c:v>
                </c:pt>
                <c:pt idx="506">
                  <c:v>134.24934341411878</c:v>
                </c:pt>
                <c:pt idx="507">
                  <c:v>133.26570229586829</c:v>
                </c:pt>
                <c:pt idx="508">
                  <c:v>132.30227657167595</c:v>
                </c:pt>
                <c:pt idx="509">
                  <c:v>131.35880365627793</c:v>
                </c:pt>
                <c:pt idx="510">
                  <c:v>130.43500982457257</c:v>
                </c:pt>
                <c:pt idx="511">
                  <c:v>129.53061180015737</c:v>
                </c:pt>
                <c:pt idx="512">
                  <c:v>128.64531822714821</c:v>
                </c:pt>
                <c:pt idx="513">
                  <c:v>127.7788310290296</c:v>
                </c:pt>
                <c:pt idx="514">
                  <c:v>126.9308466589104</c:v>
                </c:pt>
                <c:pt idx="515">
                  <c:v>126.10105724601237</c:v>
                </c:pt>
                <c:pt idx="516">
                  <c:v>125.28915164353967</c:v>
                </c:pt>
                <c:pt idx="517">
                  <c:v>124.49481638327994</c:v>
                </c:pt>
                <c:pt idx="518">
                  <c:v>123.71773654238942</c:v>
                </c:pt>
                <c:pt idx="519">
                  <c:v>122.95759652782887</c:v>
                </c:pt>
                <c:pt idx="520">
                  <c:v>122.21408078386727</c:v>
                </c:pt>
                <c:pt idx="521">
                  <c:v>121.48687442796148</c:v>
                </c:pt>
                <c:pt idx="522">
                  <c:v>120.77566382016973</c:v>
                </c:pt>
                <c:pt idx="523">
                  <c:v>120.08013707106473</c:v>
                </c:pt>
                <c:pt idx="524">
                  <c:v>119.39998449290613</c:v>
                </c:pt>
                <c:pt idx="525">
                  <c:v>118.73489899860697</c:v>
                </c:pt>
                <c:pt idx="526">
                  <c:v>118.08457645277085</c:v>
                </c:pt>
                <c:pt idx="527">
                  <c:v>117.44871597885373</c:v>
                </c:pt>
                <c:pt idx="528">
                  <c:v>116.82702022623782</c:v>
                </c:pt>
                <c:pt idx="529">
                  <c:v>116.21919560076242</c:v>
                </c:pt>
                <c:pt idx="530">
                  <c:v>115.62495246202607</c:v>
                </c:pt>
                <c:pt idx="531">
                  <c:v>115.04400529052026</c:v>
                </c:pt>
                <c:pt idx="532">
                  <c:v>114.47607282744907</c:v>
                </c:pt>
                <c:pt idx="533">
                  <c:v>113.92087818985004</c:v>
                </c:pt>
                <c:pt idx="534">
                  <c:v>113.37814896345289</c:v>
                </c:pt>
                <c:pt idx="535">
                  <c:v>112.84761727548951</c:v>
                </c:pt>
                <c:pt idx="536">
                  <c:v>112.32901984950773</c:v>
                </c:pt>
                <c:pt idx="537">
                  <c:v>111.82209804405321</c:v>
                </c:pt>
                <c:pt idx="538">
                  <c:v>111.32659787693575</c:v>
                </c:pt>
                <c:pt idx="539">
                  <c:v>110.84227003663605</c:v>
                </c:pt>
                <c:pt idx="540">
                  <c:v>110.36886988227876</c:v>
                </c:pt>
                <c:pt idx="541">
                  <c:v>109.90615743346117</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77.981731412986989</c:v>
                </c:pt>
                <c:pt idx="1">
                  <c:v>77.707348209662243</c:v>
                </c:pt>
                <c:pt idx="2">
                  <c:v>77.430804551572393</c:v>
                </c:pt>
                <c:pt idx="3">
                  <c:v>77.152077237191776</c:v>
                </c:pt>
                <c:pt idx="4">
                  <c:v>76.871145048932291</c:v>
                </c:pt>
                <c:pt idx="5">
                  <c:v>76.587988838291835</c:v>
                </c:pt>
                <c:pt idx="6">
                  <c:v>76.302591603978541</c:v>
                </c:pt>
                <c:pt idx="7">
                  <c:v>76.014938562363682</c:v>
                </c:pt>
                <c:pt idx="8">
                  <c:v>75.725017209671606</c:v>
                </c:pt>
                <c:pt idx="9">
                  <c:v>75.432817375377127</c:v>
                </c:pt>
                <c:pt idx="10">
                  <c:v>75.138331266350548</c:v>
                </c:pt>
                <c:pt idx="11">
                  <c:v>74.841553501367642</c:v>
                </c:pt>
                <c:pt idx="12">
                  <c:v>74.542481135685577</c:v>
                </c:pt>
                <c:pt idx="13">
                  <c:v>74.241113675469407</c:v>
                </c:pt>
                <c:pt idx="14">
                  <c:v>73.937453081950522</c:v>
                </c:pt>
                <c:pt idx="15">
                  <c:v>73.631503765284151</c:v>
                </c:pt>
                <c:pt idx="16">
                  <c:v>73.323272568171078</c:v>
                </c:pt>
                <c:pt idx="17">
                  <c:v>73.012768739396591</c:v>
                </c:pt>
                <c:pt idx="18">
                  <c:v>72.700003897534117</c:v>
                </c:pt>
                <c:pt idx="19">
                  <c:v>72.384991985140999</c:v>
                </c:pt>
                <c:pt idx="20">
                  <c:v>72.067749213860438</c:v>
                </c:pt>
                <c:pt idx="21">
                  <c:v>71.748294000914186</c:v>
                </c:pt>
                <c:pt idx="22">
                  <c:v>71.426646897541374</c:v>
                </c:pt>
                <c:pt idx="23">
                  <c:v>71.102830509995883</c:v>
                </c:pt>
                <c:pt idx="24">
                  <c:v>70.776869413767315</c:v>
                </c:pt>
                <c:pt idx="25">
                  <c:v>70.448790061733206</c:v>
                </c:pt>
                <c:pt idx="26">
                  <c:v>70.118620686979298</c:v>
                </c:pt>
                <c:pt idx="27">
                  <c:v>69.78639120105116</c:v>
                </c:pt>
                <c:pt idx="28">
                  <c:v>69.4521330884115</c:v>
                </c:pt>
                <c:pt idx="29">
                  <c:v>69.115879297882714</c:v>
                </c:pt>
                <c:pt idx="30">
                  <c:v>68.77766413184662</c:v>
                </c:pt>
                <c:pt idx="31">
                  <c:v>68.43752313396439</c:v>
                </c:pt>
                <c:pt idx="32">
                  <c:v>68.095492976154347</c:v>
                </c:pt>
                <c:pt idx="33">
                  <c:v>67.751611345539558</c:v>
                </c:pt>
                <c:pt idx="34">
                  <c:v>67.405916832042408</c:v>
                </c:pt>
                <c:pt idx="35">
                  <c:v>67.058448817263212</c:v>
                </c:pt>
                <c:pt idx="36">
                  <c:v>66.70924736523645</c:v>
                </c:pt>
                <c:pt idx="37">
                  <c:v>66.358353115611081</c:v>
                </c:pt>
                <c:pt idx="38">
                  <c:v>66.00580717974951</c:v>
                </c:pt>
                <c:pt idx="39">
                  <c:v>65.651651040191311</c:v>
                </c:pt>
                <c:pt idx="40">
                  <c:v>65.295926453870806</c:v>
                </c:pt>
                <c:pt idx="41">
                  <c:v>64.93867535942853</c:v>
                </c:pt>
                <c:pt idx="42">
                  <c:v>64.579939788901811</c:v>
                </c:pt>
                <c:pt idx="43">
                  <c:v>64.219761784029799</c:v>
                </c:pt>
                <c:pt idx="44">
                  <c:v>63.858183317358588</c:v>
                </c:pt>
                <c:pt idx="45">
                  <c:v>63.495246218284109</c:v>
                </c:pt>
                <c:pt idx="46">
                  <c:v>63.130992104127593</c:v>
                </c:pt>
                <c:pt idx="47">
                  <c:v>62.765462316295178</c:v>
                </c:pt>
                <c:pt idx="48">
                  <c:v>62.398697861534572</c:v>
                </c:pt>
                <c:pt idx="49">
                  <c:v>62.030739358268846</c:v>
                </c:pt>
                <c:pt idx="50">
                  <c:v>61.661626987951117</c:v>
                </c:pt>
                <c:pt idx="51">
                  <c:v>61.291400451361369</c:v>
                </c:pt>
                <c:pt idx="52">
                  <c:v>60.920098929735722</c:v>
                </c:pt>
                <c:pt idx="53">
                  <c:v>60.547761050600563</c:v>
                </c:pt>
                <c:pt idx="54">
                  <c:v>60.174424858165281</c:v>
                </c:pt>
                <c:pt idx="55">
                  <c:v>59.800127788110082</c:v>
                </c:pt>
                <c:pt idx="56">
                  <c:v>59.42490664659465</c:v>
                </c:pt>
                <c:pt idx="57">
                  <c:v>59.048797593303291</c:v>
                </c:pt>
                <c:pt idx="58">
                  <c:v>58.67183612833584</c:v>
                </c:pt>
                <c:pt idx="59">
                  <c:v>58.294057082746981</c:v>
                </c:pt>
                <c:pt idx="60">
                  <c:v>57.915494612536776</c:v>
                </c:pt>
                <c:pt idx="61">
                  <c:v>57.536182195892039</c:v>
                </c:pt>
                <c:pt idx="62">
                  <c:v>57.15615263348127</c:v>
                </c:pt>
                <c:pt idx="63">
                  <c:v>56.775438051606109</c:v>
                </c:pt>
                <c:pt idx="64">
                  <c:v>56.394069908019553</c:v>
                </c:pt>
                <c:pt idx="65">
                  <c:v>56.012079000221433</c:v>
                </c:pt>
                <c:pt idx="66">
                  <c:v>55.629495476052938</c:v>
                </c:pt>
                <c:pt idx="67">
                  <c:v>55.246348846413014</c:v>
                </c:pt>
                <c:pt idx="68">
                  <c:v>54.862667999931595</c:v>
                </c:pt>
                <c:pt idx="69">
                  <c:v>54.478481219439495</c:v>
                </c:pt>
                <c:pt idx="70">
                  <c:v>54.093816200082017</c:v>
                </c:pt>
                <c:pt idx="71">
                  <c:v>53.708700068935975</c:v>
                </c:pt>
                <c:pt idx="72">
                  <c:v>53.323159405992044</c:v>
                </c:pt>
                <c:pt idx="73">
                  <c:v>52.93722026637775</c:v>
                </c:pt>
                <c:pt idx="74">
                  <c:v>52.550908203701646</c:v>
                </c:pt>
                <c:pt idx="75">
                  <c:v>52.164248294408672</c:v>
                </c:pt>
                <c:pt idx="76">
                  <c:v>51.777265163044675</c:v>
                </c:pt>
                <c:pt idx="77">
                  <c:v>51.389983008333928</c:v>
                </c:pt>
                <c:pt idx="78">
                  <c:v>51.002425629983151</c:v>
                </c:pt>
                <c:pt idx="79">
                  <c:v>50.614616456131088</c:v>
                </c:pt>
                <c:pt idx="80">
                  <c:v>50.226578571369444</c:v>
                </c:pt>
                <c:pt idx="81">
                  <c:v>49.838334745267254</c:v>
                </c:pt>
                <c:pt idx="82">
                  <c:v>49.449907461336025</c:v>
                </c:pt>
                <c:pt idx="83">
                  <c:v>49.061318946379274</c:v>
                </c:pt>
                <c:pt idx="84">
                  <c:v>48.672591200174288</c:v>
                </c:pt>
                <c:pt idx="85">
                  <c:v>48.28374602543726</c:v>
                </c:pt>
                <c:pt idx="86">
                  <c:v>47.894805058028062</c:v>
                </c:pt>
                <c:pt idx="87">
                  <c:v>47.505789797355575</c:v>
                </c:pt>
                <c:pt idx="88">
                  <c:v>47.116721636941875</c:v>
                </c:pt>
                <c:pt idx="89">
                  <c:v>46.727621895114034</c:v>
                </c:pt>
                <c:pt idx="90">
                  <c:v>46.338511845786257</c:v>
                </c:pt>
                <c:pt idx="91">
                  <c:v>45.949412749301899</c:v>
                </c:pt>
                <c:pt idx="92">
                  <c:v>45.560345883303263</c:v>
                </c:pt>
                <c:pt idx="93">
                  <c:v>45.171332573597091</c:v>
                </c:pt>
                <c:pt idx="94">
                  <c:v>44.782394224985175</c:v>
                </c:pt>
                <c:pt idx="95">
                  <c:v>44.393552352027982</c:v>
                </c:pt>
                <c:pt idx="96">
                  <c:v>44.004828609706621</c:v>
                </c:pt>
                <c:pt idx="97">
                  <c:v>43.616244823949337</c:v>
                </c:pt>
                <c:pt idx="98">
                  <c:v>43.227823021984818</c:v>
                </c:pt>
                <c:pt idx="99">
                  <c:v>42.839585462481658</c:v>
                </c:pt>
                <c:pt idx="100">
                  <c:v>42.451554665431971</c:v>
                </c:pt>
                <c:pt idx="101">
                  <c:v>42.063753441730654</c:v>
                </c:pt>
                <c:pt idx="102">
                  <c:v>41.676204922401055</c:v>
                </c:pt>
                <c:pt idx="103">
                  <c:v>41.288932587408958</c:v>
                </c:pt>
                <c:pt idx="104">
                  <c:v>40.901960294006329</c:v>
                </c:pt>
                <c:pt idx="105">
                  <c:v>40.515312304536693</c:v>
                </c:pt>
                <c:pt idx="106">
                  <c:v>40.12901331362972</c:v>
                </c:pt>
                <c:pt idx="107">
                  <c:v>39.743088474707314</c:v>
                </c:pt>
                <c:pt idx="108">
                  <c:v>39.357563425714204</c:v>
                </c:pt>
                <c:pt idx="109">
                  <c:v>38.972464313979799</c:v>
                </c:pt>
                <c:pt idx="110">
                  <c:v>38.587817820111951</c:v>
                </c:pt>
                <c:pt idx="111">
                  <c:v>38.203651180814035</c:v>
                </c:pt>
                <c:pt idx="112">
                  <c:v>37.819992210508097</c:v>
                </c:pt>
                <c:pt idx="113">
                  <c:v>37.4368693216407</c:v>
                </c:pt>
                <c:pt idx="114">
                  <c:v>37.054311543539214</c:v>
                </c:pt>
                <c:pt idx="115">
                  <c:v>36.672348539674637</c:v>
                </c:pt>
                <c:pt idx="116">
                  <c:v>36.291010623187134</c:v>
                </c:pt>
                <c:pt idx="117">
                  <c:v>35.910328770511065</c:v>
                </c:pt>
                <c:pt idx="118">
                  <c:v>35.530334632939969</c:v>
                </c:pt>
                <c:pt idx="119">
                  <c:v>35.151060545955978</c:v>
                </c:pt>
                <c:pt idx="120">
                  <c:v>34.772539536146738</c:v>
                </c:pt>
                <c:pt idx="121">
                  <c:v>34.39480532552497</c:v>
                </c:pt>
                <c:pt idx="122">
                  <c:v>34.017892333059962</c:v>
                </c:pt>
                <c:pt idx="123">
                  <c:v>33.64183567322948</c:v>
                </c:pt>
                <c:pt idx="124">
                  <c:v>33.266671151393375</c:v>
                </c:pt>
                <c:pt idx="125">
                  <c:v>32.89243525579321</c:v>
                </c:pt>
                <c:pt idx="126">
                  <c:v>32.519165145979564</c:v>
                </c:pt>
                <c:pt idx="127">
                  <c:v>32.146898637473186</c:v>
                </c:pt>
                <c:pt idx="128">
                  <c:v>31.77567418246927</c:v>
                </c:pt>
                <c:pt idx="129">
                  <c:v>31.405530846400449</c:v>
                </c:pt>
                <c:pt idx="130">
                  <c:v>31.036508280185465</c:v>
                </c:pt>
                <c:pt idx="131">
                  <c:v>30.668646688000528</c:v>
                </c:pt>
                <c:pt idx="132">
                  <c:v>30.301986790425506</c:v>
                </c:pt>
                <c:pt idx="133">
                  <c:v>29.936569782835981</c:v>
                </c:pt>
                <c:pt idx="134">
                  <c:v>29.572437288932669</c:v>
                </c:pt>
                <c:pt idx="135">
                  <c:v>29.209631309324735</c:v>
                </c:pt>
                <c:pt idx="136">
                  <c:v>28.848194165110499</c:v>
                </c:pt>
                <c:pt idx="137">
                  <c:v>28.488168436432048</c:v>
                </c:pt>
                <c:pt idx="138">
                  <c:v>28.129596896013712</c:v>
                </c:pt>
                <c:pt idx="139">
                  <c:v>27.772522437733098</c:v>
                </c:pt>
                <c:pt idx="140">
                  <c:v>27.41698800031368</c:v>
                </c:pt>
                <c:pt idx="141">
                  <c:v>27.063036486275209</c:v>
                </c:pt>
                <c:pt idx="142">
                  <c:v>26.710710676320208</c:v>
                </c:pt>
                <c:pt idx="143">
                  <c:v>26.360053139389624</c:v>
                </c:pt>
                <c:pt idx="144">
                  <c:v>26.011106138666008</c:v>
                </c:pt>
                <c:pt idx="145">
                  <c:v>25.663911533860372</c:v>
                </c:pt>
                <c:pt idx="146">
                  <c:v>25.318510680167993</c:v>
                </c:pt>
                <c:pt idx="147">
                  <c:v>24.974944324332657</c:v>
                </c:pt>
                <c:pt idx="148">
                  <c:v>24.633252498311904</c:v>
                </c:pt>
                <c:pt idx="149">
                  <c:v>24.293474411084951</c:v>
                </c:pt>
                <c:pt idx="150">
                  <c:v>23.955648339193722</c:v>
                </c:pt>
                <c:pt idx="151">
                  <c:v>23.619811516652831</c:v>
                </c:pt>
                <c:pt idx="152">
                  <c:v>23.286000024904702</c:v>
                </c:pt>
                <c:pt idx="153">
                  <c:v>22.954248683529443</c:v>
                </c:pt>
                <c:pt idx="154">
                  <c:v>22.624590942452521</c:v>
                </c:pt>
                <c:pt idx="155">
                  <c:v>22.297058776410928</c:v>
                </c:pt>
                <c:pt idx="156">
                  <c:v>21.971682582458072</c:v>
                </c:pt>
                <c:pt idx="157">
                  <c:v>21.64849108129031</c:v>
                </c:pt>
                <c:pt idx="158">
                  <c:v>21.327511223178615</c:v>
                </c:pt>
                <c:pt idx="159">
                  <c:v>21.008768099275656</c:v>
                </c:pt>
                <c:pt idx="160">
                  <c:v>20.69228485904819</c:v>
                </c:pt>
                <c:pt idx="161">
                  <c:v>20.37808263455489</c:v>
                </c:pt>
                <c:pt idx="162">
                  <c:v>20.066180472247268</c:v>
                </c:pt>
                <c:pt idx="163">
                  <c:v>19.756595272924962</c:v>
                </c:pt>
                <c:pt idx="164">
                  <c:v>19.449341740416177</c:v>
                </c:pt>
                <c:pt idx="165">
                  <c:v>19.144432339489143</c:v>
                </c:pt>
                <c:pt idx="166">
                  <c:v>18.841877263426387</c:v>
                </c:pt>
                <c:pt idx="167">
                  <c:v>18.541684411613833</c:v>
                </c:pt>
                <c:pt idx="168">
                  <c:v>18.243859377411518</c:v>
                </c:pt>
                <c:pt idx="169">
                  <c:v>17.948405446484653</c:v>
                </c:pt>
                <c:pt idx="170">
                  <c:v>17.655323605680515</c:v>
                </c:pt>
                <c:pt idx="171">
                  <c:v>17.364612562445309</c:v>
                </c:pt>
                <c:pt idx="172">
                  <c:v>17.076268774682365</c:v>
                </c:pt>
                <c:pt idx="173">
                  <c:v>16.790286490861355</c:v>
                </c:pt>
                <c:pt idx="174">
                  <c:v>16.506657800100427</c:v>
                </c:pt>
                <c:pt idx="175">
                  <c:v>16.225372691860901</c:v>
                </c:pt>
                <c:pt idx="176">
                  <c:v>15.946419124814465</c:v>
                </c:pt>
                <c:pt idx="177">
                  <c:v>15.669783104372247</c:v>
                </c:pt>
                <c:pt idx="178">
                  <c:v>15.395448768300442</c:v>
                </c:pt>
                <c:pt idx="179">
                  <c:v>15.123398479793162</c:v>
                </c:pt>
                <c:pt idx="180">
                  <c:v>14.853612927324955</c:v>
                </c:pt>
                <c:pt idx="181">
                  <c:v>14.586071230568589</c:v>
                </c:pt>
                <c:pt idx="182">
                  <c:v>14.320751051635515</c:v>
                </c:pt>
                <c:pt idx="183">
                  <c:v>14.057628710878738</c:v>
                </c:pt>
                <c:pt idx="184">
                  <c:v>13.796679306488098</c:v>
                </c:pt>
                <c:pt idx="185">
                  <c:v>13.53787683710777</c:v>
                </c:pt>
                <c:pt idx="186">
                  <c:v>13.281194326715095</c:v>
                </c:pt>
                <c:pt idx="187">
                  <c:v>13.02660395101568</c:v>
                </c:pt>
                <c:pt idx="188">
                  <c:v>12.77407716463393</c:v>
                </c:pt>
                <c:pt idx="189">
                  <c:v>12.523584828407753</c:v>
                </c:pt>
                <c:pt idx="190">
                  <c:v>12.275097336132548</c:v>
                </c:pt>
                <c:pt idx="191">
                  <c:v>12.028584740140536</c:v>
                </c:pt>
                <c:pt idx="192">
                  <c:v>11.784016875144314</c:v>
                </c:pt>
                <c:pt idx="193">
                  <c:v>11.541363479821644</c:v>
                </c:pt>
                <c:pt idx="194">
                  <c:v>11.300594315668601</c:v>
                </c:pt>
                <c:pt idx="195">
                  <c:v>11.061679282696</c:v>
                </c:pt>
                <c:pt idx="196">
                  <c:v>10.824588531596351</c:v>
                </c:pt>
                <c:pt idx="197">
                  <c:v>10.589292572058962</c:v>
                </c:pt>
                <c:pt idx="198">
                  <c:v>10.355762376958227</c:v>
                </c:pt>
                <c:pt idx="199">
                  <c:v>10.123969482188093</c:v>
                </c:pt>
                <c:pt idx="200">
                  <c:v>9.8938860819613126</c:v>
                </c:pt>
                <c:pt idx="201">
                  <c:v>9.6654851194333684</c:v>
                </c:pt>
                <c:pt idx="202">
                  <c:v>9.4387403725506225</c:v>
                </c:pt>
                <c:pt idx="203">
                  <c:v>9.2136265350574114</c:v>
                </c:pt>
                <c:pt idx="204">
                  <c:v>8.9901192926313467</c:v>
                </c:pt>
                <c:pt idx="205">
                  <c:v>8.7681953941401432</c:v>
                </c:pt>
                <c:pt idx="206">
                  <c:v>8.5478327180441607</c:v>
                </c:pt>
                <c:pt idx="207">
                  <c:v>8.3290103339844439</c:v>
                </c:pt>
                <c:pt idx="208">
                  <c:v>8.111708559617135</c:v>
                </c:pt>
                <c:pt idx="209">
                  <c:v>7.8959090127660261</c:v>
                </c:pt>
                <c:pt idx="210">
                  <c:v>7.6815946589782866</c:v>
                </c:pt>
                <c:pt idx="211">
                  <c:v>7.468749854572537</c:v>
                </c:pt>
                <c:pt idx="212">
                  <c:v>7.2573603852731097</c:v>
                </c:pt>
                <c:pt idx="213">
                  <c:v>7.0474135005260683</c:v>
                </c:pt>
                <c:pt idx="214">
                  <c:v>6.8388979435886652</c:v>
                </c:pt>
                <c:pt idx="215">
                  <c:v>6.6318039774814599</c:v>
                </c:pt>
                <c:pt idx="216">
                  <c:v>6.4261234068846926</c:v>
                </c:pt>
                <c:pt idx="217">
                  <c:v>6.2218495960512339</c:v>
                </c:pt>
                <c:pt idx="218">
                  <c:v>6.0189774828008478</c:v>
                </c:pt>
                <c:pt idx="219">
                  <c:v>5.8175035886457209</c:v>
                </c:pt>
                <c:pt idx="220">
                  <c:v>5.61742602508573</c:v>
                </c:pt>
                <c:pt idx="221">
                  <c:v>5.4187444961014872</c:v>
                </c:pt>
                <c:pt idx="222">
                  <c:v>5.2214602968525217</c:v>
                </c:pt>
                <c:pt idx="223">
                  <c:v>5.0255763085808658</c:v>
                </c:pt>
                <c:pt idx="224">
                  <c:v>4.8310969897003471</c:v>
                </c:pt>
                <c:pt idx="225">
                  <c:v>4.6380283630424755</c:v>
                </c:pt>
                <c:pt idx="226">
                  <c:v>4.4463779992123067</c:v>
                </c:pt>
                <c:pt idx="227">
                  <c:v>4.2561549959984539</c:v>
                </c:pt>
                <c:pt idx="228">
                  <c:v>4.067369953769032</c:v>
                </c:pt>
                <c:pt idx="229">
                  <c:v>3.8800349467735842</c:v>
                </c:pt>
                <c:pt idx="230">
                  <c:v>3.6941634902669329</c:v>
                </c:pt>
                <c:pt idx="231">
                  <c:v>3.5097705033605258</c:v>
                </c:pt>
                <c:pt idx="232">
                  <c:v>3.3268722675042497</c:v>
                </c:pt>
                <c:pt idx="233">
                  <c:v>3.1454863805037672</c:v>
                </c:pt>
                <c:pt idx="234">
                  <c:v>2.9656317059718873</c:v>
                </c:pt>
                <c:pt idx="235">
                  <c:v>2.7873283181269626</c:v>
                </c:pt>
                <c:pt idx="236">
                  <c:v>2.6105974418480971</c:v>
                </c:pt>
                <c:pt idx="237">
                  <c:v>2.4354613879176541</c:v>
                </c:pt>
                <c:pt idx="238">
                  <c:v>2.2619434833889622</c:v>
                </c:pt>
                <c:pt idx="239">
                  <c:v>2.0900679970384011</c:v>
                </c:pt>
                <c:pt idx="240">
                  <c:v>1.9198600598823126</c:v>
                </c:pt>
                <c:pt idx="241">
                  <c:v>1.7513455807651155</c:v>
                </c:pt>
                <c:pt idx="242">
                  <c:v>1.5845511570531232</c:v>
                </c:pt>
                <c:pt idx="243">
                  <c:v>1.4195039805040901</c:v>
                </c:pt>
                <c:pt idx="244">
                  <c:v>1.2562317384149502</c:v>
                </c:pt>
                <c:pt idx="245">
                  <c:v>1.0947625101958449</c:v>
                </c:pt>
                <c:pt idx="246">
                  <c:v>0.93512465955545143</c:v>
                </c:pt>
                <c:pt idx="247">
                  <c:v>0.77734672253277259</c:v>
                </c:pt>
                <c:pt idx="248">
                  <c:v>0.62145729165539743</c:v>
                </c:pt>
                <c:pt idx="249">
                  <c:v>0.4674848965548446</c:v>
                </c:pt>
                <c:pt idx="250">
                  <c:v>0.31545788142037778</c:v>
                </c:pt>
                <c:pt idx="251">
                  <c:v>0.1654042797213276</c:v>
                </c:pt>
                <c:pt idx="252">
                  <c:v>1.7351686681225269E-2</c:v>
                </c:pt>
                <c:pt idx="253">
                  <c:v>-0.12867286996650118</c:v>
                </c:pt>
                <c:pt idx="254">
                  <c:v>-0.27264306036410429</c:v>
                </c:pt>
                <c:pt idx="255">
                  <c:v>-0.41453338343328239</c:v>
                </c:pt>
                <c:pt idx="256">
                  <c:v>-0.55431929763711596</c:v>
                </c:pt>
                <c:pt idx="257">
                  <c:v>-0.69197735090284063</c:v>
                </c:pt>
                <c:pt idx="258">
                  <c:v>-0.82748530897951977</c:v>
                </c:pt>
                <c:pt idx="259">
                  <c:v>-0.96082228148261772</c:v>
                </c:pt>
                <c:pt idx="260">
                  <c:v>-1.0919688448592986</c:v>
                </c:pt>
                <c:pt idx="261">
                  <c:v>-1.2209071615051086</c:v>
                </c:pt>
                <c:pt idx="262">
                  <c:v>-1.3476210942596349</c:v>
                </c:pt>
                <c:pt idx="263">
                  <c:v>-1.4720963155212634</c:v>
                </c:pt>
                <c:pt idx="264">
                  <c:v>-1.5943204102414479</c:v>
                </c:pt>
                <c:pt idx="265">
                  <c:v>-1.7142829720841606</c:v>
                </c:pt>
                <c:pt idx="266">
                  <c:v>-1.8319756920799557</c:v>
                </c:pt>
                <c:pt idx="267">
                  <c:v>-1.9473924391459185</c:v>
                </c:pt>
                <c:pt idx="268">
                  <c:v>-2.0605293319038402</c:v>
                </c:pt>
                <c:pt idx="269">
                  <c:v>-2.1713848012894519</c:v>
                </c:pt>
                <c:pt idx="270">
                  <c:v>-2.2799596435196743</c:v>
                </c:pt>
                <c:pt idx="271">
                  <c:v>-2.3862570630604854</c:v>
                </c:pt>
                <c:pt idx="272">
                  <c:v>-2.4902827053228833</c:v>
                </c:pt>
                <c:pt idx="273">
                  <c:v>-2.5920446788998324</c:v>
                </c:pt>
                <c:pt idx="274">
                  <c:v>-2.6915535672475412</c:v>
                </c:pt>
                <c:pt idx="275">
                  <c:v>-2.7888224298042328</c:v>
                </c:pt>
                <c:pt idx="276">
                  <c:v>-2.8838667926304336</c:v>
                </c:pt>
                <c:pt idx="277">
                  <c:v>-2.9767046287447947</c:v>
                </c:pt>
                <c:pt idx="278">
                  <c:v>-3.0673563284122389</c:v>
                </c:pt>
                <c:pt idx="279">
                  <c:v>-3.1558446597262746</c:v>
                </c:pt>
                <c:pt idx="280">
                  <c:v>-3.2421947199001968</c:v>
                </c:pt>
                <c:pt idx="281">
                  <c:v>-3.3264338777524443</c:v>
                </c:pt>
                <c:pt idx="282">
                  <c:v>-3.4085917079328008</c:v>
                </c:pt>
                <c:pt idx="283">
                  <c:v>-3.4886999174880255</c:v>
                </c:pt>
                <c:pt idx="284">
                  <c:v>-3.5667922654104034</c:v>
                </c:pt>
                <c:pt idx="285">
                  <c:v>-3.6429044758476903</c:v>
                </c:pt>
                <c:pt idx="286">
                  <c:v>-3.717074145675026</c:v>
                </c:pt>
                <c:pt idx="287">
                  <c:v>-3.7893406471469717</c:v>
                </c:pt>
                <c:pt idx="288">
                  <c:v>-3.8597450263530355</c:v>
                </c:pt>
                <c:pt idx="289">
                  <c:v>-3.928329898192422</c:v>
                </c:pt>
                <c:pt idx="290">
                  <c:v>-3.99513933857699</c:v>
                </c:pt>
                <c:pt idx="291">
                  <c:v>-4.0602187745434106</c:v>
                </c:pt>
                <c:pt idx="292">
                  <c:v>-4.1236148729327518</c:v>
                </c:pt>
                <c:pt idx="293">
                  <c:v>-4.185375428256239</c:v>
                </c:pt>
                <c:pt idx="294">
                  <c:v>-4.2455492503264276</c:v>
                </c:pt>
                <c:pt idx="295">
                  <c:v>-4.3041860521874806</c:v>
                </c:pt>
                <c:pt idx="296">
                  <c:v>-4.361336338825172</c:v>
                </c:pt>
                <c:pt idx="297">
                  <c:v>-4.4170512970883165</c:v>
                </c:pt>
                <c:pt idx="298">
                  <c:v>-4.4713826871949918</c:v>
                </c:pt>
                <c:pt idx="299">
                  <c:v>-4.5243827361412414</c:v>
                </c:pt>
                <c:pt idx="300">
                  <c:v>-4.5761040332756453</c:v>
                </c:pt>
                <c:pt idx="301">
                  <c:v>-4.6265994282449494</c:v>
                </c:pt>
                <c:pt idx="302">
                  <c:v>-4.6759219314627227</c:v>
                </c:pt>
                <c:pt idx="303">
                  <c:v>-4.7241246172024116</c:v>
                </c:pt>
                <c:pt idx="304">
                  <c:v>-4.7712605293635493</c:v>
                </c:pt>
                <c:pt idx="305">
                  <c:v>-4.8173825899195748</c:v>
                </c:pt>
                <c:pt idx="306">
                  <c:v>-4.8625435100075745</c:v>
                </c:pt>
                <c:pt idx="307">
                  <c:v>-4.9067957035882594</c:v>
                </c:pt>
                <c:pt idx="308">
                  <c:v>-4.9501912035695597</c:v>
                </c:pt>
                <c:pt idx="309">
                  <c:v>-4.9927815802597504</c:v>
                </c:pt>
                <c:pt idx="310">
                  <c:v>-5.0346178619940147</c:v>
                </c:pt>
                <c:pt idx="311">
                  <c:v>-5.0757504577618935</c:v>
                </c:pt>
                <c:pt idx="312">
                  <c:v>-5.1162290816523388</c:v>
                </c:pt>
                <c:pt idx="313">
                  <c:v>-5.1561026789268185</c:v>
                </c:pt>
                <c:pt idx="314">
                  <c:v>-5.1954193535306921</c:v>
                </c:pt>
                <c:pt idx="315">
                  <c:v>-5.2342262968622748</c:v>
                </c:pt>
                <c:pt idx="316">
                  <c:v>-5.2725697176249628</c:v>
                </c:pt>
                <c:pt idx="317">
                  <c:v>-5.310494772611106</c:v>
                </c:pt>
                <c:pt idx="318">
                  <c:v>-5.3480454982831667</c:v>
                </c:pt>
                <c:pt idx="319">
                  <c:v>-5.3852647430480136</c:v>
                </c:pt>
                <c:pt idx="320">
                  <c:v>-5.4221941001516925</c:v>
                </c:pt>
                <c:pt idx="321">
                  <c:v>-5.4588738411566871</c:v>
                </c:pt>
                <c:pt idx="322">
                  <c:v>-5.4953428500073933</c:v>
                </c:pt>
                <c:pt idx="323">
                  <c:v>-5.5316385577282681</c:v>
                </c:pt>
                <c:pt idx="324">
                  <c:v>-5.5677968778523033</c:v>
                </c:pt>
                <c:pt idx="325">
                  <c:v>-5.6038521427196457</c:v>
                </c:pt>
                <c:pt idx="326">
                  <c:v>-5.6398370408426235</c:v>
                </c:pt>
                <c:pt idx="327">
                  <c:v>-5.6757825555824812</c:v>
                </c:pt>
                <c:pt idx="328">
                  <c:v>-5.7117179054337797</c:v>
                </c:pt>
                <c:pt idx="329">
                  <c:v>-5.7476704862661778</c:v>
                </c:pt>
                <c:pt idx="330">
                  <c:v>-5.7836658159203402</c:v>
                </c:pt>
                <c:pt idx="331">
                  <c:v>-5.8197274816023725</c:v>
                </c:pt>
                <c:pt idx="332">
                  <c:v>-5.8558770905622044</c:v>
                </c:pt>
                <c:pt idx="333">
                  <c:v>-5.8921342245824366</c:v>
                </c:pt>
                <c:pt idx="334">
                  <c:v>-5.9285163988329623</c:v>
                </c:pt>
                <c:pt idx="335">
                  <c:v>-5.9650390256725547</c:v>
                </c:pt>
                <c:pt idx="336">
                  <c:v>-6.0017153839995157</c:v>
                </c:pt>
                <c:pt idx="337">
                  <c:v>-6.0385565947559163</c:v>
                </c:pt>
                <c:pt idx="338">
                  <c:v>-6.0755716031949438</c:v>
                </c:pt>
                <c:pt idx="339">
                  <c:v>-6.1127671685058065</c:v>
                </c:pt>
                <c:pt idx="340">
                  <c:v>-6.1501478613698568</c:v>
                </c:pt>
                <c:pt idx="341">
                  <c:v>-6.1877160699877791</c:v>
                </c:pt>
                <c:pt idx="342">
                  <c:v>-6.2254720150742653</c:v>
                </c:pt>
                <c:pt idx="343">
                  <c:v>-6.2634137742563842</c:v>
                </c:pt>
                <c:pt idx="344">
                  <c:v>-6.3015373162510002</c:v>
                </c:pt>
                <c:pt idx="345">
                  <c:v>-6.3398365451108365</c:v>
                </c:pt>
                <c:pt idx="346">
                  <c:v>-6.3783033547480734</c:v>
                </c:pt>
                <c:pt idx="347">
                  <c:v>-6.4169276938428457</c:v>
                </c:pt>
                <c:pt idx="348">
                  <c:v>-6.4556976411415521</c:v>
                </c:pt>
                <c:pt idx="349">
                  <c:v>-6.4945994910413916</c:v>
                </c:pt>
                <c:pt idx="350">
                  <c:v>-6.5336178492401942</c:v>
                </c:pt>
                <c:pt idx="351">
                  <c:v>-6.5727357381166787</c:v>
                </c:pt>
                <c:pt idx="352">
                  <c:v>-6.6119347113880123</c:v>
                </c:pt>
                <c:pt idx="353">
                  <c:v>-6.6511949774761181</c:v>
                </c:pt>
                <c:pt idx="354">
                  <c:v>-6.6904955309048724</c:v>
                </c:pt>
                <c:pt idx="355">
                  <c:v>-6.729814290944188</c:v>
                </c:pt>
                <c:pt idx="356">
                  <c:v>-6.7691282466203706</c:v>
                </c:pt>
                <c:pt idx="357">
                  <c:v>-6.8084136071268997</c:v>
                </c:pt>
                <c:pt idx="358">
                  <c:v>-6.847645956595918</c:v>
                </c:pt>
                <c:pt idx="359">
                  <c:v>-6.8868004121289674</c:v>
                </c:pt>
                <c:pt idx="360">
                  <c:v>-6.9258517839420914</c:v>
                </c:pt>
                <c:pt idx="361">
                  <c:v>-6.9647747364498791</c:v>
                </c:pt>
                <c:pt idx="362">
                  <c:v>-7.0035439491018616</c:v>
                </c:pt>
                <c:pt idx="363">
                  <c:v>-7.0421342757881824</c:v>
                </c:pt>
                <c:pt idx="364">
                  <c:v>-7.0805209016531778</c:v>
                </c:pt>
                <c:pt idx="365">
                  <c:v>-7.1186794961954858</c:v>
                </c:pt>
                <c:pt idx="366">
                  <c:v>-7.1565863615846776</c:v>
                </c:pt>
                <c:pt idx="367">
                  <c:v>-7.1942185751955137</c:v>
                </c:pt>
                <c:pt idx="368">
                  <c:v>-7.2315541254419626</c:v>
                </c:pt>
                <c:pt idx="369">
                  <c:v>-7.2685720400880873</c:v>
                </c:pt>
                <c:pt idx="370">
                  <c:v>-7.3052525063148401</c:v>
                </c:pt>
                <c:pt idx="371">
                  <c:v>-7.3415769819366217</c:v>
                </c:pt>
                <c:pt idx="372">
                  <c:v>-7.3775282972758198</c:v>
                </c:pt>
                <c:pt idx="373">
                  <c:v>-7.4130907473269056</c:v>
                </c:pt>
                <c:pt idx="374">
                  <c:v>-7.4482501739627471</c:v>
                </c:pt>
                <c:pt idx="375">
                  <c:v>-7.4829940380593438</c:v>
                </c:pt>
                <c:pt idx="376">
                  <c:v>-7.51731148153294</c:v>
                </c:pt>
                <c:pt idx="377">
                  <c:v>-7.5511933793984918</c:v>
                </c:pt>
                <c:pt idx="378">
                  <c:v>-7.5846323820694872</c:v>
                </c:pt>
                <c:pt idx="379">
                  <c:v>-7.6176229482164768</c:v>
                </c:pt>
                <c:pt idx="380">
                  <c:v>-7.6501613685978072</c:v>
                </c:pt>
                <c:pt idx="381">
                  <c:v>-7.6822457813567446</c:v>
                </c:pt>
                <c:pt idx="382">
                  <c:v>-7.7138761793517556</c:v>
                </c:pt>
                <c:pt idx="383">
                  <c:v>-7.7450544101493719</c:v>
                </c:pt>
                <c:pt idx="384">
                  <c:v>-7.7757841693588539</c:v>
                </c:pt>
                <c:pt idx="385">
                  <c:v>-7.8060709880265868</c:v>
                </c:pt>
                <c:pt idx="386">
                  <c:v>-7.83592221483985</c:v>
                </c:pt>
                <c:pt idx="387">
                  <c:v>-7.8653469939041525</c:v>
                </c:pt>
                <c:pt idx="388">
                  <c:v>-7.8943562388700173</c:v>
                </c:pt>
                <c:pt idx="389">
                  <c:v>-7.9229626041840042</c:v>
                </c:pt>
                <c:pt idx="390">
                  <c:v>-7.9511804542297106</c:v>
                </c:pt>
                <c:pt idx="391">
                  <c:v>-7.9790258311086841</c:v>
                </c:pt>
                <c:pt idx="392">
                  <c:v>-8.00651642178941</c:v>
                </c:pt>
                <c:pt idx="393">
                  <c:v>-8.033671525324964</c:v>
                </c:pt>
                <c:pt idx="394">
                  <c:v>-8.0605120208049481</c:v>
                </c:pt>
                <c:pt idx="395">
                  <c:v>-8.0870603366758758</c:v>
                </c:pt>
                <c:pt idx="396">
                  <c:v>-8.1133404220215404</c:v>
                </c:pt>
                <c:pt idx="397">
                  <c:v>-8.1393777203551032</c:v>
                </c:pt>
                <c:pt idx="398">
                  <c:v>-8.1651991464347411</c:v>
                </c:pt>
                <c:pt idx="399">
                  <c:v>-8.1908330665686115</c:v>
                </c:pt>
                <c:pt idx="400">
                  <c:v>-8.2163092828358728</c:v>
                </c:pt>
                <c:pt idx="401">
                  <c:v>-8.2416590216057131</c:v>
                </c:pt>
                <c:pt idx="402">
                  <c:v>-8.266914926695808</c:v>
                </c:pt>
                <c:pt idx="403">
                  <c:v>-8.2921110574737238</c:v>
                </c:pt>
                <c:pt idx="404">
                  <c:v>-8.3172828921588753</c:v>
                </c:pt>
                <c:pt idx="405">
                  <c:v>-8.3424673365552344</c:v>
                </c:pt>
                <c:pt idx="406">
                  <c:v>-8.3677027383975275</c:v>
                </c:pt>
                <c:pt idx="407">
                  <c:v>-8.3930289074665527</c:v>
                </c:pt>
                <c:pt idx="408">
                  <c:v>-8.4184871415893028</c:v>
                </c:pt>
                <c:pt idx="409">
                  <c:v>-8.4441202586104129</c:v>
                </c:pt>
                <c:pt idx="410">
                  <c:v>-8.4699726343823691</c:v>
                </c:pt>
                <c:pt idx="411">
                  <c:v>-8.4960902467933579</c:v>
                </c:pt>
                <c:pt idx="412">
                  <c:v>-8.5225207258146263</c:v>
                </c:pt>
                <c:pt idx="413">
                  <c:v>-8.5493134095137666</c:v>
                </c:pt>
                <c:pt idx="414">
                  <c:v>-8.5765194059422658</c:v>
                </c:pt>
                <c:pt idx="415">
                  <c:v>-8.6041916607695992</c:v>
                </c:pt>
                <c:pt idx="416">
                  <c:v>-8.6323850304857341</c:v>
                </c:pt>
                <c:pt idx="417">
                  <c:v>-8.6611563609537807</c:v>
                </c:pt>
                <c:pt idx="418">
                  <c:v>-8.690564571039328</c:v>
                </c:pt>
                <c:pt idx="419">
                  <c:v>-8.7206707409823725</c:v>
                </c:pt>
                <c:pt idx="420">
                  <c:v>-8.7515382051215767</c:v>
                </c:pt>
                <c:pt idx="421">
                  <c:v>-8.783232648497254</c:v>
                </c:pt>
                <c:pt idx="422">
                  <c:v>-8.8158222067943282</c:v>
                </c:pt>
                <c:pt idx="423">
                  <c:v>-8.8493775689812963</c:v>
                </c:pt>
                <c:pt idx="424">
                  <c:v>-8.8839720819197581</c:v>
                </c:pt>
                <c:pt idx="425">
                  <c:v>-8.9196818560965969</c:v>
                </c:pt>
                <c:pt idx="426">
                  <c:v>-8.9565858715202289</c:v>
                </c:pt>
                <c:pt idx="427">
                  <c:v>-8.9947660826907168</c:v>
                </c:pt>
                <c:pt idx="428">
                  <c:v>-9.0343075214091435</c:v>
                </c:pt>
                <c:pt idx="429">
                  <c:v>-9.0752983960440972</c:v>
                </c:pt>
                <c:pt idx="430">
                  <c:v>-9.1178301857106607</c:v>
                </c:pt>
                <c:pt idx="431">
                  <c:v>-9.1619977276434774</c:v>
                </c:pt>
                <c:pt idx="432">
                  <c:v>-9.2078992958725756</c:v>
                </c:pt>
                <c:pt idx="433">
                  <c:v>-9.2556366691223406</c:v>
                </c:pt>
                <c:pt idx="434">
                  <c:v>-9.3053151856743561</c:v>
                </c:pt>
                <c:pt idx="435">
                  <c:v>-9.3570437827433999</c:v>
                </c:pt>
                <c:pt idx="436">
                  <c:v>-9.410935017748228</c:v>
                </c:pt>
                <c:pt idx="437">
                  <c:v>-9.4671050686809686</c:v>
                </c:pt>
                <c:pt idx="438">
                  <c:v>-9.525673710639964</c:v>
                </c:pt>
                <c:pt idx="439">
                  <c:v>-9.5867642654614258</c:v>
                </c:pt>
                <c:pt idx="440">
                  <c:v>-9.6505035212985781</c:v>
                </c:pt>
                <c:pt idx="441">
                  <c:v>-9.7170216189474843</c:v>
                </c:pt>
                <c:pt idx="442">
                  <c:v>-9.7864519017274549</c:v>
                </c:pt>
                <c:pt idx="443">
                  <c:v>-9.8589307257886496</c:v>
                </c:pt>
                <c:pt idx="444">
                  <c:v>-9.9345972278654422</c:v>
                </c:pt>
                <c:pt idx="445">
                  <c:v>-10.013593047719851</c:v>
                </c:pt>
                <c:pt idx="446">
                  <c:v>-10.096062002839385</c:v>
                </c:pt>
                <c:pt idx="447">
                  <c:v>-10.182149713381822</c:v>
                </c:pt>
                <c:pt idx="448">
                  <c:v>-10.272003175890346</c:v>
                </c:pt>
                <c:pt idx="449">
                  <c:v>-10.365770284956859</c:v>
                </c:pt>
                <c:pt idx="450">
                  <c:v>-10.463599302772586</c:v>
                </c:pt>
                <c:pt idx="451">
                  <c:v>-10.565638277389965</c:v>
                </c:pt>
                <c:pt idx="452">
                  <c:v>-10.672034411499073</c:v>
                </c:pt>
                <c:pt idx="453">
                  <c:v>-10.782933384606377</c:v>
                </c:pt>
                <c:pt idx="454">
                  <c:v>-10.898478632651694</c:v>
                </c:pt>
                <c:pt idx="455">
                  <c:v>-11.018810590304614</c:v>
                </c:pt>
                <c:pt idx="456">
                  <c:v>-11.144065902402327</c:v>
                </c:pt>
                <c:pt idx="457">
                  <c:v>-11.274376612197745</c:v>
                </c:pt>
                <c:pt idx="458">
                  <c:v>-11.409869335232795</c:v>
                </c:pt>
                <c:pt idx="459">
                  <c:v>-11.550664428702191</c:v>
                </c:pt>
                <c:pt idx="460">
                  <c:v>-11.696875167071486</c:v>
                </c:pt>
                <c:pt idx="461">
                  <c:v>-11.848606935422302</c:v>
                </c:pt>
                <c:pt idx="462">
                  <c:v>-12.005956452475621</c:v>
                </c:pt>
                <c:pt idx="463">
                  <c:v>-12.169011035446498</c:v>
                </c:pt>
                <c:pt idx="464">
                  <c:v>-12.337847918788253</c:v>
                </c:pt>
                <c:pt idx="465">
                  <c:v>-12.512533638468968</c:v>
                </c:pt>
                <c:pt idx="466">
                  <c:v>-12.693123492683938</c:v>
                </c:pt>
                <c:pt idx="467">
                  <c:v>-12.879661088838326</c:v>
                </c:pt>
                <c:pt idx="468">
                  <c:v>-13.072177985277019</c:v>
                </c:pt>
                <c:pt idx="469">
                  <c:v>-13.270693434602288</c:v>
                </c:pt>
                <c:pt idx="470">
                  <c:v>-13.475214233567822</c:v>
                </c:pt>
                <c:pt idx="471">
                  <c:v>-13.68573468251984</c:v>
                </c:pt>
                <c:pt idx="472">
                  <c:v>-13.902236655240559</c:v>
                </c:pt>
                <c:pt idx="473">
                  <c:v>-14.124689777901981</c:v>
                </c:pt>
                <c:pt idx="474">
                  <c:v>-14.353051713739193</c:v>
                </c:pt>
                <c:pt idx="475">
                  <c:v>-14.587268548060761</c:v>
                </c:pt>
                <c:pt idx="476">
                  <c:v>-14.827275266402509</c:v>
                </c:pt>
                <c:pt idx="477">
                  <c:v>-15.072996317050464</c:v>
                </c:pt>
                <c:pt idx="478">
                  <c:v>-15.324346247855168</c:v>
                </c:pt>
                <c:pt idx="479">
                  <c:v>-15.581230406257989</c:v>
                </c:pt>
                <c:pt idx="480">
                  <c:v>-15.84354569077866</c:v>
                </c:pt>
                <c:pt idx="481">
                  <c:v>-16.111181341860817</c:v>
                </c:pt>
                <c:pt idx="482">
                  <c:v>-16.384019759943843</c:v>
                </c:pt>
                <c:pt idx="483">
                  <c:v>-16.661937338887384</c:v>
                </c:pt>
                <c:pt idx="484">
                  <c:v>-16.944805303405637</c:v>
                </c:pt>
                <c:pt idx="485">
                  <c:v>-17.232490539916711</c:v>
                </c:pt>
                <c:pt idx="486">
                  <c:v>-17.524856411146015</c:v>
                </c:pt>
                <c:pt idx="487">
                  <c:v>-17.821763545898268</c:v>
                </c:pt>
                <c:pt idx="488">
                  <c:v>-18.123070596569207</c:v>
                </c:pt>
                <c:pt idx="489">
                  <c:v>-18.428634958179984</c:v>
                </c:pt>
                <c:pt idx="490">
                  <c:v>-18.738313443943703</c:v>
                </c:pt>
                <c:pt idx="491">
                  <c:v>-19.051962913555084</c:v>
                </c:pt>
                <c:pt idx="492">
                  <c:v>-19.369440851542716</c:v>
                </c:pt>
                <c:pt idx="493">
                  <c:v>-19.690605894076512</c:v>
                </c:pt>
                <c:pt idx="494">
                  <c:v>-20.015318303585907</c:v>
                </c:pt>
                <c:pt idx="495">
                  <c:v>-20.343440391401657</c:v>
                </c:pt>
                <c:pt idx="496">
                  <c:v>-20.674836889370805</c:v>
                </c:pt>
                <c:pt idx="497">
                  <c:v>-21.009375272020737</c:v>
                </c:pt>
                <c:pt idx="498">
                  <c:v>-21.34692603135662</c:v>
                </c:pt>
                <c:pt idx="499">
                  <c:v>-21.687362906775899</c:v>
                </c:pt>
                <c:pt idx="500">
                  <c:v>-22.030563072883865</c:v>
                </c:pt>
                <c:pt idx="501">
                  <c:v>-22.376407288198269</c:v>
                </c:pt>
                <c:pt idx="502">
                  <c:v>-22.724780007855191</c:v>
                </c:pt>
                <c:pt idx="503">
                  <c:v>-23.075569463479862</c:v>
                </c:pt>
                <c:pt idx="504">
                  <c:v>-23.428667713374605</c:v>
                </c:pt>
                <c:pt idx="505">
                  <c:v>-23.783970666119949</c:v>
                </c:pt>
                <c:pt idx="506">
                  <c:v>-24.141378080576992</c:v>
                </c:pt>
                <c:pt idx="507">
                  <c:v>-24.500793545152376</c:v>
                </c:pt>
                <c:pt idx="508">
                  <c:v>-24.862124439026239</c:v>
                </c:pt>
                <c:pt idx="509">
                  <c:v>-25.225281877869566</c:v>
                </c:pt>
                <c:pt idx="510">
                  <c:v>-25.590180646397119</c:v>
                </c:pt>
                <c:pt idx="511">
                  <c:v>-25.956739119907329</c:v>
                </c:pt>
                <c:pt idx="512">
                  <c:v>-26.324879176776751</c:v>
                </c:pt>
                <c:pt idx="513">
                  <c:v>-26.694526103685408</c:v>
                </c:pt>
                <c:pt idx="514">
                  <c:v>-27.065608495169272</c:v>
                </c:pt>
                <c:pt idx="515">
                  <c:v>-27.438058148923922</c:v>
                </c:pt>
                <c:pt idx="516">
                  <c:v>-27.811809958117376</c:v>
                </c:pt>
                <c:pt idx="517">
                  <c:v>-28.186801801818454</c:v>
                </c:pt>
                <c:pt idx="518">
                  <c:v>-28.562974434500937</c:v>
                </c:pt>
                <c:pt idx="519">
                  <c:v>-28.940271375457112</c:v>
                </c:pt>
                <c:pt idx="520">
                  <c:v>-29.318638798829689</c:v>
                </c:pt>
                <c:pt idx="521">
                  <c:v>-29.698025424864728</c:v>
                </c:pt>
                <c:pt idx="522">
                  <c:v>-30.078382412889731</c:v>
                </c:pt>
                <c:pt idx="523">
                  <c:v>-30.459663256431512</c:v>
                </c:pt>
                <c:pt idx="524">
                  <c:v>-30.841823680814539</c:v>
                </c:pt>
                <c:pt idx="525">
                  <c:v>-31.224821543502781</c:v>
                </c:pt>
                <c:pt idx="526">
                  <c:v>-31.608616737399196</c:v>
                </c:pt>
                <c:pt idx="527">
                  <c:v>-31.993171097252269</c:v>
                </c:pt>
                <c:pt idx="528">
                  <c:v>-32.378448309279577</c:v>
                </c:pt>
                <c:pt idx="529">
                  <c:v>-32.76441382407954</c:v>
                </c:pt>
                <c:pt idx="530">
                  <c:v>-33.151034772861173</c:v>
                </c:pt>
                <c:pt idx="531">
                  <c:v>-33.538279887002254</c:v>
                </c:pt>
                <c:pt idx="532">
                  <c:v>-33.926119420913892</c:v>
                </c:pt>
                <c:pt idx="533">
                  <c:v>-34.314525078176636</c:v>
                </c:pt>
                <c:pt idx="534">
                  <c:v>-34.703469940889036</c:v>
                </c:pt>
                <c:pt idx="535">
                  <c:v>-35.092928402162435</c:v>
                </c:pt>
                <c:pt idx="536">
                  <c:v>-35.482876101680894</c:v>
                </c:pt>
                <c:pt idx="537">
                  <c:v>-35.87328986424091</c:v>
                </c:pt>
                <c:pt idx="538">
                  <c:v>-36.264147641173388</c:v>
                </c:pt>
                <c:pt idx="539">
                  <c:v>-36.655428454552911</c:v>
                </c:pt>
                <c:pt idx="540">
                  <c:v>-37.047112344089513</c:v>
                </c:pt>
                <c:pt idx="541">
                  <c:v>-37.439180316601785</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54.006574170641471</c:v>
                </c:pt>
                <c:pt idx="1">
                  <c:v>53.398926217753846</c:v>
                </c:pt>
                <c:pt idx="2">
                  <c:v>52.788379874857</c:v>
                </c:pt>
                <c:pt idx="3">
                  <c:v>52.175254296163644</c:v>
                </c:pt>
                <c:pt idx="4">
                  <c:v>51.559877225135558</c:v>
                </c:pt>
                <c:pt idx="5">
                  <c:v>50.942584316291914</c:v>
                </c:pt>
                <c:pt idx="6">
                  <c:v>50.323718412041721</c:v>
                </c:pt>
                <c:pt idx="7">
                  <c:v>49.70362877828105</c:v>
                </c:pt>
                <c:pt idx="8">
                  <c:v>49.082670302966548</c:v>
                </c:pt>
                <c:pt idx="9">
                  <c:v>48.461202662291306</c:v>
                </c:pt>
                <c:pt idx="10">
                  <c:v>47.839589459464108</c:v>
                </c:pt>
                <c:pt idx="11">
                  <c:v>47.218197341418318</c:v>
                </c:pt>
                <c:pt idx="12">
                  <c:v>46.597395099035651</c:v>
                </c:pt>
                <c:pt idx="13">
                  <c:v>45.977552756669944</c:v>
                </c:pt>
                <c:pt idx="14">
                  <c:v>45.359040656888467</c:v>
                </c:pt>
                <c:pt idx="15">
                  <c:v>44.742228546397946</c:v>
                </c:pt>
                <c:pt idx="16">
                  <c:v>44.127484669129039</c:v>
                </c:pt>
                <c:pt idx="17">
                  <c:v>43.515174872349625</c:v>
                </c:pt>
                <c:pt idx="18">
                  <c:v>42.905661731537009</c:v>
                </c:pt>
                <c:pt idx="19">
                  <c:v>42.299303699520166</c:v>
                </c:pt>
                <c:pt idx="20">
                  <c:v>41.69645428510502</c:v>
                </c:pt>
                <c:pt idx="21">
                  <c:v>41.09746126608173</c:v>
                </c:pt>
                <c:pt idx="22">
                  <c:v>40.50266594109312</c:v>
                </c:pt>
                <c:pt idx="23">
                  <c:v>39.9124024244338</c:v>
                </c:pt>
                <c:pt idx="24">
                  <c:v>39.326996987356743</c:v>
                </c:pt>
                <c:pt idx="25">
                  <c:v>38.746767448983562</c:v>
                </c:pt>
                <c:pt idx="26">
                  <c:v>38.172022619377039</c:v>
                </c:pt>
                <c:pt idx="27">
                  <c:v>37.603061796818778</c:v>
                </c:pt>
                <c:pt idx="28">
                  <c:v>37.040174320793611</c:v>
                </c:pt>
                <c:pt idx="29">
                  <c:v>36.48363918165105</c:v>
                </c:pt>
                <c:pt idx="30">
                  <c:v>35.933724687404883</c:v>
                </c:pt>
                <c:pt idx="31">
                  <c:v>35.390688187627411</c:v>
                </c:pt>
                <c:pt idx="32">
                  <c:v>34.854775853924245</c:v>
                </c:pt>
                <c:pt idx="33">
                  <c:v>34.326222516036204</c:v>
                </c:pt>
                <c:pt idx="34">
                  <c:v>33.805251552202186</c:v>
                </c:pt>
                <c:pt idx="35">
                  <c:v>33.292074832049096</c:v>
                </c:pt>
                <c:pt idx="36">
                  <c:v>32.7868927099518</c:v>
                </c:pt>
                <c:pt idx="37">
                  <c:v>32.289894066511678</c:v>
                </c:pt>
                <c:pt idx="38">
                  <c:v>31.801256395559871</c:v>
                </c:pt>
                <c:pt idx="39">
                  <c:v>31.321145933906159</c:v>
                </c:pt>
                <c:pt idx="40">
                  <c:v>30.849717830871892</c:v>
                </c:pt>
                <c:pt idx="41">
                  <c:v>30.387116354554543</c:v>
                </c:pt>
                <c:pt idx="42">
                  <c:v>29.933475131680488</c:v>
                </c:pt>
                <c:pt idx="43">
                  <c:v>29.488917417865235</c:v>
                </c:pt>
                <c:pt idx="44">
                  <c:v>29.053556395102405</c:v>
                </c:pt>
                <c:pt idx="45">
                  <c:v>28.627495493317394</c:v>
                </c:pt>
                <c:pt idx="46">
                  <c:v>28.210828732888753</c:v>
                </c:pt>
                <c:pt idx="47">
                  <c:v>27.803641085105408</c:v>
                </c:pt>
                <c:pt idx="48">
                  <c:v>27.406008847645793</c:v>
                </c:pt>
                <c:pt idx="49">
                  <c:v>27.01800003226365</c:v>
                </c:pt>
                <c:pt idx="50">
                  <c:v>26.639674762016412</c:v>
                </c:pt>
                <c:pt idx="51">
                  <c:v>26.271085675506956</c:v>
                </c:pt>
                <c:pt idx="52">
                  <c:v>25.912278335768626</c:v>
                </c:pt>
                <c:pt idx="53">
                  <c:v>25.563291641582524</c:v>
                </c:pt>
                <c:pt idx="54">
                  <c:v>25.224158239179296</c:v>
                </c:pt>
                <c:pt idx="55">
                  <c:v>24.894904932445893</c:v>
                </c:pt>
                <c:pt idx="56">
                  <c:v>24.575553089921225</c:v>
                </c:pt>
                <c:pt idx="57">
                  <c:v>24.266119047028141</c:v>
                </c:pt>
                <c:pt idx="58">
                  <c:v>23.966614502144107</c:v>
                </c:pt>
                <c:pt idx="59">
                  <c:v>23.677046905276232</c:v>
                </c:pt>
                <c:pt idx="60">
                  <c:v>23.397419838239994</c:v>
                </c:pt>
                <c:pt idx="61">
                  <c:v>23.12773338539477</c:v>
                </c:pt>
                <c:pt idx="62">
                  <c:v>22.86798449410988</c:v>
                </c:pt>
                <c:pt idx="63">
                  <c:v>22.618167324268683</c:v>
                </c:pt>
                <c:pt idx="64">
                  <c:v>22.378273586226484</c:v>
                </c:pt>
                <c:pt idx="65">
                  <c:v>22.148292866748239</c:v>
                </c:pt>
                <c:pt idx="66">
                  <c:v>21.928212942548669</c:v>
                </c:pt>
                <c:pt idx="67">
                  <c:v>21.718020081146253</c:v>
                </c:pt>
                <c:pt idx="68">
                  <c:v>21.517699328823564</c:v>
                </c:pt>
                <c:pt idx="69">
                  <c:v>21.327234785554619</c:v>
                </c:pt>
                <c:pt idx="70">
                  <c:v>21.146609866830719</c:v>
                </c:pt>
                <c:pt idx="71">
                  <c:v>20.975807552360369</c:v>
                </c:pt>
                <c:pt idx="72">
                  <c:v>20.814810621679868</c:v>
                </c:pt>
                <c:pt idx="73">
                  <c:v>20.663601876741176</c:v>
                </c:pt>
                <c:pt idx="74">
                  <c:v>20.522164351583807</c:v>
                </c:pt>
                <c:pt idx="75">
                  <c:v>20.390481509223505</c:v>
                </c:pt>
                <c:pt idx="76">
                  <c:v>20.268537425912275</c:v>
                </c:pt>
                <c:pt idx="77">
                  <c:v>20.156316962942434</c:v>
                </c:pt>
                <c:pt idx="78">
                  <c:v>20.053805926175396</c:v>
                </c:pt>
                <c:pt idx="79">
                  <c:v>19.960991213487656</c:v>
                </c:pt>
                <c:pt idx="80">
                  <c:v>19.877860950324699</c:v>
                </c:pt>
                <c:pt idx="81">
                  <c:v>19.804404613556542</c:v>
                </c:pt>
                <c:pt idx="82">
                  <c:v>19.740613143819292</c:v>
                </c:pt>
                <c:pt idx="83">
                  <c:v>19.686479046527175</c:v>
                </c:pt>
                <c:pt idx="84">
                  <c:v>19.641996481717385</c:v>
                </c:pt>
                <c:pt idx="85">
                  <c:v>19.607161342892855</c:v>
                </c:pt>
                <c:pt idx="86">
                  <c:v>19.581971324998733</c:v>
                </c:pt>
                <c:pt idx="87">
                  <c:v>19.566425981659727</c:v>
                </c:pt>
                <c:pt idx="88">
                  <c:v>19.560526771788819</c:v>
                </c:pt>
                <c:pt idx="89">
                  <c:v>19.564277095650485</c:v>
                </c:pt>
                <c:pt idx="90">
                  <c:v>19.577682320450585</c:v>
                </c:pt>
                <c:pt idx="91">
                  <c:v>19.600749795496881</c:v>
                </c:pt>
                <c:pt idx="92">
                  <c:v>19.633488856956919</c:v>
                </c:pt>
                <c:pt idx="93">
                  <c:v>19.675910822216412</c:v>
                </c:pt>
                <c:pt idx="94">
                  <c:v>19.728028973819587</c:v>
                </c:pt>
                <c:pt idx="95">
                  <c:v>19.789858532951197</c:v>
                </c:pt>
                <c:pt idx="96">
                  <c:v>19.861416622399538</c:v>
                </c:pt>
                <c:pt idx="97">
                  <c:v>19.942722218919702</c:v>
                </c:pt>
                <c:pt idx="98">
                  <c:v>20.033796094893049</c:v>
                </c:pt>
                <c:pt idx="99">
                  <c:v>20.134660749167054</c:v>
                </c:pt>
                <c:pt idx="100">
                  <c:v>20.245340326936962</c:v>
                </c:pt>
                <c:pt idx="101">
                  <c:v>20.365860528518944</c:v>
                </c:pt>
                <c:pt idx="102">
                  <c:v>20.496248506848822</c:v>
                </c:pt>
                <c:pt idx="103">
                  <c:v>20.636532753534336</c:v>
                </c:pt>
                <c:pt idx="104">
                  <c:v>20.786742973274464</c:v>
                </c:pt>
                <c:pt idx="105">
                  <c:v>20.946909946459179</c:v>
                </c:pt>
                <c:pt idx="106">
                  <c:v>21.117065379760962</c:v>
                </c:pt>
                <c:pt idx="107">
                  <c:v>21.297241744527597</c:v>
                </c:pt>
                <c:pt idx="108">
                  <c:v>21.487472102797291</c:v>
                </c:pt>
                <c:pt idx="109">
                  <c:v>21.687789920764111</c:v>
                </c:pt>
                <c:pt idx="110">
                  <c:v>21.898228869537967</c:v>
                </c:pt>
                <c:pt idx="111">
                  <c:v>22.118822613066577</c:v>
                </c:pt>
                <c:pt idx="112">
                  <c:v>22.349604583110345</c:v>
                </c:pt>
                <c:pt idx="113">
                  <c:v>22.590607741196198</c:v>
                </c:pt>
                <c:pt idx="114">
                  <c:v>22.8418643275159</c:v>
                </c:pt>
                <c:pt idx="115">
                  <c:v>23.103405596781009</c:v>
                </c:pt>
                <c:pt idx="116">
                  <c:v>23.375261541097466</c:v>
                </c:pt>
                <c:pt idx="117">
                  <c:v>23.657460599993048</c:v>
                </c:pt>
                <c:pt idx="118">
                  <c:v>23.950029357790157</c:v>
                </c:pt>
                <c:pt idx="119">
                  <c:v>24.252992228604096</c:v>
                </c:pt>
                <c:pt idx="120">
                  <c:v>24.566371129328257</c:v>
                </c:pt>
                <c:pt idx="121">
                  <c:v>24.890185141068887</c:v>
                </c:pt>
                <c:pt idx="122">
                  <c:v>25.224450159589711</c:v>
                </c:pt>
                <c:pt idx="123">
                  <c:v>25.569178535449574</c:v>
                </c:pt>
                <c:pt idx="124">
                  <c:v>25.924378704630527</c:v>
                </c:pt>
                <c:pt idx="125">
                  <c:v>26.290054810588739</c:v>
                </c:pt>
                <c:pt idx="126">
                  <c:v>26.666206318801123</c:v>
                </c:pt>
                <c:pt idx="127">
                  <c:v>27.052827625018672</c:v>
                </c:pt>
                <c:pt idx="128">
                  <c:v>27.44990765859907</c:v>
                </c:pt>
                <c:pt idx="129">
                  <c:v>27.857429482445983</c:v>
                </c:pt>
                <c:pt idx="130">
                  <c:v>28.275369891237212</c:v>
                </c:pt>
                <c:pt idx="131">
                  <c:v>28.703699009800413</c:v>
                </c:pt>
                <c:pt idx="132">
                  <c:v>29.142379893650709</c:v>
                </c:pt>
                <c:pt idx="133">
                  <c:v>29.591368133874909</c:v>
                </c:pt>
                <c:pt idx="134">
                  <c:v>30.050611468702325</c:v>
                </c:pt>
                <c:pt idx="135">
                  <c:v>30.520049404262654</c:v>
                </c:pt>
                <c:pt idx="136">
                  <c:v>30.999612847176607</c:v>
                </c:pt>
                <c:pt idx="137">
                  <c:v>31.489223751757603</c:v>
                </c:pt>
                <c:pt idx="138">
                  <c:v>31.988794784724636</c:v>
                </c:pt>
                <c:pt idx="139">
                  <c:v>32.498229010435992</c:v>
                </c:pt>
                <c:pt idx="140">
                  <c:v>33.017419599723581</c:v>
                </c:pt>
                <c:pt idx="141">
                  <c:v>33.546249565478135</c:v>
                </c:pt>
                <c:pt idx="142">
                  <c:v>34.084591528156245</c:v>
                </c:pt>
                <c:pt idx="143">
                  <c:v>34.632307514385673</c:v>
                </c:pt>
                <c:pt idx="144">
                  <c:v>35.189248791808915</c:v>
                </c:pt>
                <c:pt idx="145">
                  <c:v>35.755255743232475</c:v>
                </c:pt>
                <c:pt idx="146">
                  <c:v>36.330157783045678</c:v>
                </c:pt>
                <c:pt idx="147">
                  <c:v>36.913773318707527</c:v>
                </c:pt>
                <c:pt idx="148">
                  <c:v>37.505909759926354</c:v>
                </c:pt>
                <c:pt idx="149">
                  <c:v>38.106363577903856</c:v>
                </c:pt>
                <c:pt idx="150">
                  <c:v>38.714920416739332</c:v>
                </c:pt>
                <c:pt idx="151">
                  <c:v>39.331355258771964</c:v>
                </c:pt>
                <c:pt idx="152">
                  <c:v>39.955432645268836</c:v>
                </c:pt>
                <c:pt idx="153">
                  <c:v>40.586906953465068</c:v>
                </c:pt>
                <c:pt idx="154">
                  <c:v>41.225522730523252</c:v>
                </c:pt>
                <c:pt idx="155">
                  <c:v>41.871015084512621</c:v>
                </c:pt>
                <c:pt idx="156">
                  <c:v>42.523110132007346</c:v>
                </c:pt>
                <c:pt idx="157">
                  <c:v>43.181525501392507</c:v>
                </c:pt>
                <c:pt idx="158">
                  <c:v>43.845970890430564</c:v>
                </c:pt>
                <c:pt idx="159">
                  <c:v>44.516148676109722</c:v>
                </c:pt>
                <c:pt idx="160">
                  <c:v>45.191754574261388</c:v>
                </c:pt>
                <c:pt idx="161">
                  <c:v>45.872478345901975</c:v>
                </c:pt>
                <c:pt idx="162">
                  <c:v>46.558004546759754</c:v>
                </c:pt>
                <c:pt idx="163">
                  <c:v>47.248013315956165</c:v>
                </c:pt>
                <c:pt idx="164">
                  <c:v>47.942181199372037</c:v>
                </c:pt>
                <c:pt idx="165">
                  <c:v>48.640182002827288</c:v>
                </c:pt>
                <c:pt idx="166">
                  <c:v>49.34168766984503</c:v>
                </c:pt>
                <c:pt idx="167">
                  <c:v>50.046369178478827</c:v>
                </c:pt>
                <c:pt idx="168">
                  <c:v>50.753897451447358</c:v>
                </c:pt>
                <c:pt idx="169">
                  <c:v>51.463944273647385</c:v>
                </c:pt>
                <c:pt idx="170">
                  <c:v>52.176183211020017</c:v>
                </c:pt>
                <c:pt idx="171">
                  <c:v>52.890290524716548</c:v>
                </c:pt>
                <c:pt idx="172">
                  <c:v>53.605946074549813</c:v>
                </c:pt>
                <c:pt idx="173">
                  <c:v>54.322834205835179</c:v>
                </c:pt>
                <c:pt idx="174">
                  <c:v>55.040644613895942</c:v>
                </c:pt>
                <c:pt idx="175">
                  <c:v>55.759073180771175</c:v>
                </c:pt>
                <c:pt idx="176">
                  <c:v>56.477822778950433</c:v>
                </c:pt>
                <c:pt idx="177">
                  <c:v>57.196604037333195</c:v>
                </c:pt>
                <c:pt idx="178">
                  <c:v>57.915136065011581</c:v>
                </c:pt>
                <c:pt idx="179">
                  <c:v>58.633147128921706</c:v>
                </c:pt>
                <c:pt idx="180">
                  <c:v>59.350375281892262</c:v>
                </c:pt>
                <c:pt idx="181">
                  <c:v>60.06656893811563</c:v>
                </c:pt>
                <c:pt idx="182">
                  <c:v>60.78148739358452</c:v>
                </c:pt>
                <c:pt idx="183">
                  <c:v>61.49490128956959</c:v>
                </c:pt>
                <c:pt idx="184">
                  <c:v>62.206593017722625</c:v>
                </c:pt>
                <c:pt idx="185">
                  <c:v>62.916357065916451</c:v>
                </c:pt>
                <c:pt idx="186">
                  <c:v>63.624000304422644</c:v>
                </c:pt>
                <c:pt idx="187">
                  <c:v>64.329342212508877</c:v>
                </c:pt>
                <c:pt idx="188">
                  <c:v>65.032215045974525</c:v>
                </c:pt>
                <c:pt idx="189">
                  <c:v>65.73246394657626</c:v>
                </c:pt>
                <c:pt idx="190">
                  <c:v>66.429946994647878</c:v>
                </c:pt>
                <c:pt idx="191">
                  <c:v>67.124535206576908</c:v>
                </c:pt>
                <c:pt idx="192">
                  <c:v>67.816112479086286</c:v>
                </c:pt>
                <c:pt idx="193">
                  <c:v>68.504575482518092</c:v>
                </c:pt>
                <c:pt idx="194">
                  <c:v>69.189833505536939</c:v>
                </c:pt>
                <c:pt idx="195">
                  <c:v>69.871808253823929</c:v>
                </c:pt>
                <c:pt idx="196">
                  <c:v>70.550433605463525</c:v>
                </c:pt>
                <c:pt idx="197">
                  <c:v>71.225655325806613</c:v>
                </c:pt>
                <c:pt idx="198">
                  <c:v>71.897430744639934</c:v>
                </c:pt>
                <c:pt idx="199">
                  <c:v>72.565728398498109</c:v>
                </c:pt>
                <c:pt idx="200">
                  <c:v>73.23052764094227</c:v>
                </c:pt>
                <c:pt idx="201">
                  <c:v>73.891818223565167</c:v>
                </c:pt>
                <c:pt idx="202">
                  <c:v>74.549599850416584</c:v>
                </c:pt>
                <c:pt idx="203">
                  <c:v>75.203881708439923</c:v>
                </c:pt>
                <c:pt idx="204">
                  <c:v>75.854681976392598</c:v>
                </c:pt>
                <c:pt idx="205">
                  <c:v>76.502027314593619</c:v>
                </c:pt>
                <c:pt idx="206">
                  <c:v>77.145952337693743</c:v>
                </c:pt>
                <c:pt idx="207">
                  <c:v>77.786499072515554</c:v>
                </c:pt>
                <c:pt idx="208">
                  <c:v>78.42371640284928</c:v>
                </c:pt>
                <c:pt idx="209">
                  <c:v>79.0576595029315</c:v>
                </c:pt>
                <c:pt idx="210">
                  <c:v>79.688389261176994</c:v>
                </c:pt>
                <c:pt idx="211">
                  <c:v>80.315971695571122</c:v>
                </c:pt>
                <c:pt idx="212">
                  <c:v>80.940477361984364</c:v>
                </c:pt>
                <c:pt idx="213">
                  <c:v>81.561980756522757</c:v>
                </c:pt>
                <c:pt idx="214">
                  <c:v>82.180559712893555</c:v>
                </c:pt>
                <c:pt idx="215">
                  <c:v>82.796294795639938</c:v>
                </c:pt>
                <c:pt idx="216">
                  <c:v>83.409268689986433</c:v>
                </c:pt>
                <c:pt idx="217">
                  <c:v>84.01956558893535</c:v>
                </c:pt>
                <c:pt idx="218">
                  <c:v>84.627270578170595</c:v>
                </c:pt>
                <c:pt idx="219">
                  <c:v>85.2324690192535</c:v>
                </c:pt>
                <c:pt idx="220">
                  <c:v>85.835245931539603</c:v>
                </c:pt>
                <c:pt idx="221">
                  <c:v>86.435685373209822</c:v>
                </c:pt>
                <c:pt idx="222">
                  <c:v>87.033869821779163</c:v>
                </c:pt>
                <c:pt idx="223">
                  <c:v>87.629879554452131</c:v>
                </c:pt>
                <c:pt idx="224">
                  <c:v>88.22379202869466</c:v>
                </c:pt>
                <c:pt idx="225">
                  <c:v>88.81568126342313</c:v>
                </c:pt>
                <c:pt idx="226">
                  <c:v>89.405617221262247</c:v>
                </c:pt>
                <c:pt idx="227">
                  <c:v>89.993665192369335</c:v>
                </c:pt>
                <c:pt idx="228">
                  <c:v>90.579885180413868</c:v>
                </c:pt>
                <c:pt idx="229">
                  <c:v>91.164331291382737</c:v>
                </c:pt>
                <c:pt idx="230">
                  <c:v>91.74705112598798</c:v>
                </c:pt>
                <c:pt idx="231">
                  <c:v>92.328085176574987</c:v>
                </c:pt>
                <c:pt idx="232">
                  <c:v>92.90746622955082</c:v>
                </c:pt>
                <c:pt idx="233">
                  <c:v>93.485218774507288</c:v>
                </c:pt>
                <c:pt idx="234">
                  <c:v>94.061358421342973</c:v>
                </c:pt>
                <c:pt idx="235">
                  <c:v>94.635891326858683</c:v>
                </c:pt>
                <c:pt idx="236">
                  <c:v>95.208813632457691</c:v>
                </c:pt>
                <c:pt idx="237">
                  <c:v>95.780110914740291</c:v>
                </c:pt>
                <c:pt idx="238">
                  <c:v>96.349757650951901</c:v>
                </c:pt>
                <c:pt idx="239">
                  <c:v>96.917716701398305</c:v>
                </c:pt>
                <c:pt idx="240">
                  <c:v>97.483938811103386</c:v>
                </c:pt>
                <c:pt idx="241">
                  <c:v>98.048362133122396</c:v>
                </c:pt>
                <c:pt idx="242">
                  <c:v>98.610911776063816</c:v>
                </c:pt>
                <c:pt idx="243">
                  <c:v>99.171499378487667</c:v>
                </c:pt>
                <c:pt idx="244">
                  <c:v>99.730022712949463</c:v>
                </c:pt>
                <c:pt idx="245">
                  <c:v>100.28636532253438</c:v>
                </c:pt>
                <c:pt idx="246">
                  <c:v>100.84039619277561</c:v>
                </c:pt>
                <c:pt idx="247">
                  <c:v>101.39196946187718</c:v>
                </c:pt>
                <c:pt idx="248">
                  <c:v>101.94092417214262</c:v>
                </c:pt>
                <c:pt idx="249">
                  <c:v>102.48708406547082</c:v>
                </c:pt>
                <c:pt idx="250">
                  <c:v>103.03025742569299</c:v>
                </c:pt>
                <c:pt idx="251">
                  <c:v>103.57023697039737</c:v>
                </c:pt>
                <c:pt idx="252">
                  <c:v>104.10679979472437</c:v>
                </c:pt>
                <c:pt idx="253">
                  <c:v>104.63970736940502</c:v>
                </c:pt>
                <c:pt idx="254">
                  <c:v>105.16870559506067</c:v>
                </c:pt>
                <c:pt idx="255">
                  <c:v>105.69352491448957</c:v>
                </c:pt>
                <c:pt idx="256">
                  <c:v>106.21388048432601</c:v>
                </c:pt>
                <c:pt idx="257">
                  <c:v>106.7294724070867</c:v>
                </c:pt>
                <c:pt idx="258">
                  <c:v>107.2399860242072</c:v>
                </c:pt>
                <c:pt idx="259">
                  <c:v>107.74509227022426</c:v>
                </c:pt>
                <c:pt idx="260">
                  <c:v>108.24444808780127</c:v>
                </c:pt>
                <c:pt idx="261">
                  <c:v>108.73769690279015</c:v>
                </c:pt>
                <c:pt idx="262">
                  <c:v>109.22446915803366</c:v>
                </c:pt>
                <c:pt idx="263">
                  <c:v>109.70438290409172</c:v>
                </c:pt>
                <c:pt idx="264">
                  <c:v>110.17704444456837</c:v>
                </c:pt>
                <c:pt idx="265">
                  <c:v>110.64204903321387</c:v>
                </c:pt>
                <c:pt idx="266">
                  <c:v>111.09898161949825</c:v>
                </c:pt>
                <c:pt idx="267">
                  <c:v>111.54741763888603</c:v>
                </c:pt>
                <c:pt idx="268">
                  <c:v>111.98692384362566</c:v>
                </c:pt>
                <c:pt idx="269">
                  <c:v>112.41705916948359</c:v>
                </c:pt>
                <c:pt idx="270">
                  <c:v>112.8373756335186</c:v>
                </c:pt>
                <c:pt idx="271">
                  <c:v>113.24741925771852</c:v>
                </c:pt>
                <c:pt idx="272">
                  <c:v>113.6467310131025</c:v>
                </c:pt>
                <c:pt idx="273">
                  <c:v>114.0348477787475</c:v>
                </c:pt>
                <c:pt idx="274">
                  <c:v>114.41130331011209</c:v>
                </c:pt>
                <c:pt idx="275">
                  <c:v>114.77562921102479</c:v>
                </c:pt>
                <c:pt idx="276">
                  <c:v>115.12735590376592</c:v>
                </c:pt>
                <c:pt idx="277">
                  <c:v>115.46601359180421</c:v>
                </c:pt>
                <c:pt idx="278">
                  <c:v>115.79113320995101</c:v>
                </c:pt>
                <c:pt idx="279">
                  <c:v>116.10224735696399</c:v>
                </c:pt>
                <c:pt idx="280">
                  <c:v>116.39889120595463</c:v>
                </c:pt>
                <c:pt idx="281">
                  <c:v>116.68060338834312</c:v>
                </c:pt>
                <c:pt idx="282">
                  <c:v>116.94692684752451</c:v>
                </c:pt>
                <c:pt idx="283">
                  <c:v>117.1974096588894</c:v>
                </c:pt>
                <c:pt idx="284">
                  <c:v>117.43160581333437</c:v>
                </c:pt>
                <c:pt idx="285">
                  <c:v>117.6490759619317</c:v>
                </c:pt>
                <c:pt idx="286">
                  <c:v>117.84938811996381</c:v>
                </c:pt>
                <c:pt idx="287">
                  <c:v>118.03211832907181</c:v>
                </c:pt>
                <c:pt idx="288">
                  <c:v>118.19685127681896</c:v>
                </c:pt>
                <c:pt idx="289">
                  <c:v>118.34318087349875</c:v>
                </c:pt>
                <c:pt idx="290">
                  <c:v>118.47071078652931</c:v>
                </c:pt>
                <c:pt idx="291">
                  <c:v>118.57905493327497</c:v>
                </c:pt>
                <c:pt idx="292">
                  <c:v>118.6678379335937</c:v>
                </c:pt>
                <c:pt idx="293">
                  <c:v>118.73669552381952</c:v>
                </c:pt>
                <c:pt idx="294">
                  <c:v>118.7852749342902</c:v>
                </c:pt>
                <c:pt idx="295">
                  <c:v>118.81323523284837</c:v>
                </c:pt>
                <c:pt idx="296">
                  <c:v>118.82024763704615</c:v>
                </c:pt>
                <c:pt idx="297">
                  <c:v>118.80599579801384</c:v>
                </c:pt>
                <c:pt idx="298">
                  <c:v>118.77017605914155</c:v>
                </c:pt>
                <c:pt idx="299">
                  <c:v>118.71249769286609</c:v>
                </c:pt>
                <c:pt idx="300">
                  <c:v>118.63268311893376</c:v>
                </c:pt>
                <c:pt idx="301">
                  <c:v>118.53046810754338</c:v>
                </c:pt>
                <c:pt idx="302">
                  <c:v>118.40560197076933</c:v>
                </c:pt>
                <c:pt idx="303">
                  <c:v>118.25784774560047</c:v>
                </c:pt>
                <c:pt idx="304">
                  <c:v>118.08698237181535</c:v>
                </c:pt>
                <c:pt idx="305">
                  <c:v>117.89279686779257</c:v>
                </c:pt>
                <c:pt idx="306">
                  <c:v>117.67509650713976</c:v>
                </c:pt>
                <c:pt idx="307">
                  <c:v>117.43370099882836</c:v>
                </c:pt>
                <c:pt idx="308">
                  <c:v>117.16844467325254</c:v>
                </c:pt>
                <c:pt idx="309">
                  <c:v>116.8791766763504</c:v>
                </c:pt>
                <c:pt idx="310">
                  <c:v>116.56576117361273</c:v>
                </c:pt>
                <c:pt idx="311">
                  <c:v>116.22807756547759</c:v>
                </c:pt>
                <c:pt idx="312">
                  <c:v>115.86602071524085</c:v>
                </c:pt>
                <c:pt idx="313">
                  <c:v>115.47950119025359</c:v>
                </c:pt>
                <c:pt idx="314">
                  <c:v>115.06844551679312</c:v>
                </c:pt>
                <c:pt idx="315">
                  <c:v>114.63279644857872</c:v>
                </c:pt>
                <c:pt idx="316">
                  <c:v>114.17251324852933</c:v>
                </c:pt>
                <c:pt idx="317">
                  <c:v>113.68757198293468</c:v>
                </c:pt>
                <c:pt idx="318">
                  <c:v>113.17796582680573</c:v>
                </c:pt>
                <c:pt idx="319">
                  <c:v>112.64370537877673</c:v>
                </c:pt>
                <c:pt idx="320">
                  <c:v>112.08481898351428</c:v>
                </c:pt>
                <c:pt idx="321">
                  <c:v>111.50135305923031</c:v>
                </c:pt>
                <c:pt idx="322">
                  <c:v>110.89337242748712</c:v>
                </c:pt>
                <c:pt idx="323">
                  <c:v>110.26096064215142</c:v>
                </c:pt>
                <c:pt idx="324">
                  <c:v>109.60422031401149</c:v>
                </c:pt>
                <c:pt idx="325">
                  <c:v>108.92327342725963</c:v>
                </c:pt>
                <c:pt idx="326">
                  <c:v>108.21826164375791</c:v>
                </c:pt>
                <c:pt idx="327">
                  <c:v>107.4893465907677</c:v>
                </c:pt>
                <c:pt idx="328">
                  <c:v>106.73671012760732</c:v>
                </c:pt>
                <c:pt idx="329">
                  <c:v>105.96055458652205</c:v>
                </c:pt>
                <c:pt idx="330">
                  <c:v>105.16110298294987</c:v>
                </c:pt>
                <c:pt idx="331">
                  <c:v>104.33859919025726</c:v>
                </c:pt>
                <c:pt idx="332">
                  <c:v>103.49330807402276</c:v>
                </c:pt>
                <c:pt idx="333">
                  <c:v>102.62551558094241</c:v>
                </c:pt>
                <c:pt idx="334">
                  <c:v>101.73552877754129</c:v>
                </c:pt>
                <c:pt idx="335">
                  <c:v>100.82367583398788</c:v>
                </c:pt>
                <c:pt idx="336">
                  <c:v>99.890305948529843</c:v>
                </c:pt>
                <c:pt idx="337">
                  <c:v>98.935789208291865</c:v>
                </c:pt>
                <c:pt idx="338">
                  <c:v>97.960516382525768</c:v>
                </c:pt>
                <c:pt idx="339">
                  <c:v>96.964898644740444</c:v>
                </c:pt>
                <c:pt idx="340">
                  <c:v>95.949367220578097</c:v>
                </c:pt>
                <c:pt idx="341">
                  <c:v>94.914372958768823</c:v>
                </c:pt>
                <c:pt idx="342">
                  <c:v>93.860385823022028</c:v>
                </c:pt>
                <c:pt idx="343">
                  <c:v>92.787894303271614</c:v>
                </c:pt>
                <c:pt idx="344">
                  <c:v>91.697404745292346</c:v>
                </c:pt>
                <c:pt idx="345">
                  <c:v>90.589440598338967</c:v>
                </c:pt>
                <c:pt idx="346">
                  <c:v>89.464541581114432</c:v>
                </c:pt>
                <c:pt idx="347">
                  <c:v>88.323262767044994</c:v>
                </c:pt>
                <c:pt idx="348">
                  <c:v>87.166173590523798</c:v>
                </c:pt>
                <c:pt idx="349">
                  <c:v>85.993856776466373</c:v>
                </c:pt>
                <c:pt idx="350">
                  <c:v>84.806907196209508</c:v>
                </c:pt>
                <c:pt idx="351">
                  <c:v>83.60593065343005</c:v>
                </c:pt>
                <c:pt idx="352">
                  <c:v>82.391542604418703</c:v>
                </c:pt>
                <c:pt idx="353">
                  <c:v>81.164366817654269</c:v>
                </c:pt>
                <c:pt idx="354">
                  <c:v>79.925033978166496</c:v>
                </c:pt>
                <c:pt idx="355">
                  <c:v>78.674180242763796</c:v>
                </c:pt>
                <c:pt idx="356">
                  <c:v>77.412445752613294</c:v>
                </c:pt>
                <c:pt idx="357">
                  <c:v>76.140473110127772</c:v>
                </c:pt>
                <c:pt idx="358">
                  <c:v>74.858905827453455</c:v>
                </c:pt>
                <c:pt idx="359">
                  <c:v>73.568386754145521</c:v>
                </c:pt>
                <c:pt idx="360">
                  <c:v>72.269556491837776</c:v>
                </c:pt>
                <c:pt idx="361">
                  <c:v>70.963051803882649</c:v>
                </c:pt>
                <c:pt idx="362">
                  <c:v>69.649504027974018</c:v>
                </c:pt>
                <c:pt idx="363">
                  <c:v>68.329537499805724</c:v>
                </c:pt>
                <c:pt idx="364">
                  <c:v>67.003767995716345</c:v>
                </c:pt>
                <c:pt idx="365">
                  <c:v>65.67280120214366</c:v>
                </c:pt>
                <c:pt idx="366">
                  <c:v>64.337231219459682</c:v>
                </c:pt>
                <c:pt idx="367">
                  <c:v>62.997639107515091</c:v>
                </c:pt>
                <c:pt idx="368">
                  <c:v>61.654591479815508</c:v>
                </c:pt>
                <c:pt idx="369">
                  <c:v>60.308639152881469</c:v>
                </c:pt>
                <c:pt idx="370">
                  <c:v>58.960315856841888</c:v>
                </c:pt>
                <c:pt idx="371">
                  <c:v>57.610137012810611</c:v>
                </c:pt>
                <c:pt idx="372">
                  <c:v>56.258598582019999</c:v>
                </c:pt>
                <c:pt idx="373">
                  <c:v>54.906175991100675</c:v>
                </c:pt>
                <c:pt idx="374">
                  <c:v>53.553323137258282</c:v>
                </c:pt>
                <c:pt idx="375">
                  <c:v>52.200471476457992</c:v>
                </c:pt>
                <c:pt idx="376">
                  <c:v>50.848029197071568</c:v>
                </c:pt>
                <c:pt idx="377">
                  <c:v>49.496380480772856</c:v>
                </c:pt>
                <c:pt idx="378">
                  <c:v>48.145884851810813</c:v>
                </c:pt>
                <c:pt idx="379">
                  <c:v>46.796876615148165</c:v>
                </c:pt>
                <c:pt idx="380">
                  <c:v>45.449664383313348</c:v>
                </c:pt>
                <c:pt idx="381">
                  <c:v>44.104530691222443</c:v>
                </c:pt>
                <c:pt idx="382">
                  <c:v>42.761731697647591</c:v>
                </c:pt>
                <c:pt idx="383">
                  <c:v>41.421496971481368</c:v>
                </c:pt>
                <c:pt idx="384">
                  <c:v>40.08402936045799</c:v>
                </c:pt>
                <c:pt idx="385">
                  <c:v>38.749504939542717</c:v>
                </c:pt>
                <c:pt idx="386">
                  <c:v>37.418073035817088</c:v>
                </c:pt>
                <c:pt idx="387">
                  <c:v>36.089856326341021</c:v>
                </c:pt>
                <c:pt idx="388">
                  <c:v>34.76495100519606</c:v>
                </c:pt>
                <c:pt idx="389">
                  <c:v>33.443427015683241</c:v>
                </c:pt>
                <c:pt idx="390">
                  <c:v>32.125328343474024</c:v>
                </c:pt>
                <c:pt idx="391">
                  <c:v>30.81067336640373</c:v>
                </c:pt>
                <c:pt idx="392">
                  <c:v>29.499455256525824</c:v>
                </c:pt>
                <c:pt idx="393">
                  <c:v>28.191642430045984</c:v>
                </c:pt>
                <c:pt idx="394">
                  <c:v>26.887179040786741</c:v>
                </c:pt>
                <c:pt idx="395">
                  <c:v>25.585985512926861</c:v>
                </c:pt>
                <c:pt idx="396">
                  <c:v>24.287959108889257</c:v>
                </c:pt>
                <c:pt idx="397">
                  <c:v>22.992974528429247</c:v>
                </c:pt>
                <c:pt idx="398">
                  <c:v>21.700884535179974</c:v>
                </c:pt>
                <c:pt idx="399">
                  <c:v>20.411520607159311</c:v>
                </c:pt>
                <c:pt idx="400">
                  <c:v>19.124693608026742</c:v>
                </c:pt>
                <c:pt idx="401">
                  <c:v>17.840194476164346</c:v>
                </c:pt>
                <c:pt idx="402">
                  <c:v>16.557794929001005</c:v>
                </c:pt>
                <c:pt idx="403">
                  <c:v>15.277248180335535</c:v>
                </c:pt>
                <c:pt idx="404">
                  <c:v>13.998289668778305</c:v>
                </c:pt>
                <c:pt idx="405">
                  <c:v>12.720637795821981</c:v>
                </c:pt>
                <c:pt idx="406">
                  <c:v>11.443994672429408</c:v>
                </c:pt>
                <c:pt idx="407">
                  <c:v>10.16804687343963</c:v>
                </c:pt>
                <c:pt idx="408">
                  <c:v>8.8924661994961607</c:v>
                </c:pt>
                <c:pt idx="409">
                  <c:v>7.6169104466206639</c:v>
                </c:pt>
                <c:pt idx="410">
                  <c:v>6.3410241839753905</c:v>
                </c:pt>
                <c:pt idx="411">
                  <c:v>5.0644395407763403</c:v>
                </c:pt>
                <c:pt idx="412">
                  <c:v>3.7867770037480342</c:v>
                </c:pt>
                <c:pt idx="413">
                  <c:v>2.5076462269289799</c:v>
                </c:pt>
                <c:pt idx="414">
                  <c:v>1.2266468560597013</c:v>
                </c:pt>
                <c:pt idx="415">
                  <c:v>-5.6630629796592884E-2</c:v>
                </c:pt>
                <c:pt idx="416">
                  <c:v>-1.3426040563451298</c:v>
                </c:pt>
                <c:pt idx="417">
                  <c:v>-2.6316986684006252</c:v>
                </c:pt>
                <c:pt idx="418">
                  <c:v>-3.9243462166227392</c:v>
                </c:pt>
                <c:pt idx="419">
                  <c:v>-5.2209840124307014</c:v>
                </c:pt>
                <c:pt idx="420">
                  <c:v>-6.5220539465040703</c:v>
                </c:pt>
                <c:pt idx="421">
                  <c:v>-7.8280014659636068</c:v>
                </c:pt>
                <c:pt idx="422">
                  <c:v>-9.1392745050128816</c:v>
                </c:pt>
                <c:pt idx="423">
                  <c:v>-10.456322363571747</c:v>
                </c:pt>
                <c:pt idx="424">
                  <c:v>-11.779594528197121</c:v>
                </c:pt>
                <c:pt idx="425">
                  <c:v>-13.109539429448972</c:v>
                </c:pt>
                <c:pt idx="426">
                  <c:v>-14.446603129749526</c:v>
                </c:pt>
                <c:pt idx="427">
                  <c:v>-15.791227935776668</c:v>
                </c:pt>
                <c:pt idx="428">
                  <c:v>-17.14385092951748</c:v>
                </c:pt>
                <c:pt idx="429">
                  <c:v>-18.504902412312596</c:v>
                </c:pt>
                <c:pt idx="430">
                  <c:v>-19.87480425651512</c:v>
                </c:pt>
                <c:pt idx="431">
                  <c:v>-21.253968159896644</c:v>
                </c:pt>
                <c:pt idx="432">
                  <c:v>-22.642793798549913</c:v>
                </c:pt>
                <c:pt idx="433">
                  <c:v>-24.041666874871403</c:v>
                </c:pt>
                <c:pt idx="434">
                  <c:v>-25.450957058250744</c:v>
                </c:pt>
                <c:pt idx="435">
                  <c:v>-26.871015817361737</c:v>
                </c:pt>
                <c:pt idx="436">
                  <c:v>-28.302174144470712</c:v>
                </c:pt>
                <c:pt idx="437">
                  <c:v>-29.744740173973703</c:v>
                </c:pt>
                <c:pt idx="438">
                  <c:v>-31.198996699432978</c:v>
                </c:pt>
                <c:pt idx="439">
                  <c:v>-32.665198595760323</c:v>
                </c:pt>
                <c:pt idx="440">
                  <c:v>-34.1435701558377</c:v>
                </c:pt>
                <c:pt idx="441">
                  <c:v>-35.634302353815073</c:v>
                </c:pt>
                <c:pt idx="442">
                  <c:v>-37.137550050526343</c:v>
                </c:pt>
                <c:pt idx="443">
                  <c:v>-38.653429159929523</c:v>
                </c:pt>
                <c:pt idx="444">
                  <c:v>-40.182013799116348</c:v>
                </c:pt>
                <c:pt idx="445">
                  <c:v>-41.723333448232992</c:v>
                </c:pt>
                <c:pt idx="446">
                  <c:v>-43.277370150506421</c:v>
                </c:pt>
                <c:pt idx="447">
                  <c:v>-44.844055786393618</c:v>
                </c:pt>
                <c:pt idx="448">
                  <c:v>-46.423269459555307</c:v>
                </c:pt>
                <c:pt idx="449">
                  <c:v>-48.014835035765607</c:v>
                </c:pt>
                <c:pt idx="450">
                  <c:v>-49.618518878861785</c:v>
                </c:pt>
                <c:pt idx="451">
                  <c:v>-51.234027830259421</c:v>
                </c:pt>
                <c:pt idx="452">
                  <c:v>-52.861007480238385</c:v>
                </c:pt>
                <c:pt idx="453">
                  <c:v>-54.499040779983339</c:v>
                </c:pt>
                <c:pt idx="454">
                  <c:v>-56.147647043057333</c:v>
                </c:pt>
                <c:pt idx="455">
                  <c:v>-57.80628138349774</c:v>
                </c:pt>
                <c:pt idx="456">
                  <c:v>-59.474334634850472</c:v>
                </c:pt>
                <c:pt idx="457">
                  <c:v>-61.151133790211766</c:v>
                </c:pt>
                <c:pt idx="458">
                  <c:v>-62.835942997575323</c:v>
                </c:pt>
                <c:pt idx="459">
                  <c:v>-64.527965137580424</c:v>
                </c:pt>
                <c:pt idx="460">
                  <c:v>-66.226344002145325</c:v>
                </c:pt>
                <c:pt idx="461">
                  <c:v>-67.930167082589037</c:v>
                </c:pt>
                <c:pt idx="462">
                  <c:v>-69.638468964920008</c:v>
                </c:pt>
                <c:pt idx="463">
                  <c:v>-71.350235318229153</c:v>
                </c:pt>
                <c:pt idx="464">
                  <c:v>-73.064407449929405</c:v>
                </c:pt>
                <c:pt idx="465">
                  <c:v>-74.779887389287708</c:v>
                </c:pt>
                <c:pt idx="466">
                  <c:v>-76.495543448719573</c:v>
                </c:pt>
                <c:pt idx="467">
                  <c:v>-78.210216201052603</c:v>
                </c:pt>
                <c:pt idx="468">
                  <c:v>-79.922724800892354</c:v>
                </c:pt>
                <c:pt idx="469">
                  <c:v>-81.631873569653266</c:v>
                </c:pt>
                <c:pt idx="470">
                  <c:v>-83.336458757159079</c:v>
                </c:pt>
                <c:pt idx="471">
                  <c:v>-85.035275388198897</c:v>
                </c:pt>
                <c:pt idx="472">
                  <c:v>-86.727124100244424</c:v>
                </c:pt>
                <c:pt idx="473">
                  <c:v>-88.410817878810718</c:v>
                </c:pt>
                <c:pt idx="474">
                  <c:v>-90.085188599606582</c:v>
                </c:pt>
                <c:pt idx="475">
                  <c:v>-91.749093291621307</c:v>
                </c:pt>
                <c:pt idx="476">
                  <c:v>-93.401420042396765</c:v>
                </c:pt>
                <c:pt idx="477">
                  <c:v>-95.041093475639542</c:v>
                </c:pt>
                <c:pt idx="478">
                  <c:v>-96.667079741715824</c:v>
                </c:pt>
                <c:pt idx="479">
                  <c:v>-98.27839097302035</c:v>
                </c:pt>
                <c:pt idx="480">
                  <c:v>-99.874089168305147</c:v>
                </c:pt>
                <c:pt idx="481">
                  <c:v>-101.45328948237949</c:v>
                </c:pt>
                <c:pt idx="482">
                  <c:v>-103.01516290974645</c:v>
                </c:pt>
                <c:pt idx="483">
                  <c:v>-104.55893836234068</c:v>
                </c:pt>
                <c:pt idx="484">
                  <c:v>-106.08390415229793</c:v>
                </c:pt>
                <c:pt idx="485">
                  <c:v>-107.58940890032171</c:v>
                </c:pt>
                <c:pt idx="486">
                  <c:v>-109.07486189857373</c:v>
                </c:pt>
                <c:pt idx="487">
                  <c:v>-110.53973296393711</c:v>
                </c:pt>
                <c:pt idx="488">
                  <c:v>-111.9835518229748</c:v>
                </c:pt>
                <c:pt idx="489">
                  <c:v>-113.40590707389151</c:v>
                </c:pt>
                <c:pt idx="490">
                  <c:v>-114.80644477339968</c:v>
                </c:pt>
                <c:pt idx="491">
                  <c:v>-116.18486669764688</c:v>
                </c:pt>
                <c:pt idx="492">
                  <c:v>-117.54092832645252</c:v>
                </c:pt>
                <c:pt idx="493">
                  <c:v>-118.87443659914349</c:v>
                </c:pt>
                <c:pt idx="494">
                  <c:v>-120.18524748845367</c:v>
                </c:pt>
                <c:pt idx="495">
                  <c:v>-121.4732634364194</c:v>
                </c:pt>
                <c:pt idx="496">
                  <c:v>-122.73843069313909</c:v>
                </c:pt>
                <c:pt idx="497">
                  <c:v>-123.9807365957966</c:v>
                </c:pt>
                <c:pt idx="498">
                  <c:v>-125.20020682166165</c:v>
                </c:pt>
                <c:pt idx="499">
                  <c:v>-126.39690264494898</c:v>
                </c:pt>
                <c:pt idx="500">
                  <c:v>-127.57091822360245</c:v>
                </c:pt>
                <c:pt idx="501">
                  <c:v>-128.72237793831349</c:v>
                </c:pt>
                <c:pt idx="502">
                  <c:v>-129.85143380249644</c:v>
                </c:pt>
                <c:pt idx="503">
                  <c:v>-130.9582629585496</c:v>
                </c:pt>
                <c:pt idx="504">
                  <c:v>-132.04306527259681</c:v>
                </c:pt>
                <c:pt idx="505">
                  <c:v>-133.10606103703338</c:v>
                </c:pt>
                <c:pt idx="506">
                  <c:v>-134.14748878762165</c:v>
                </c:pt>
                <c:pt idx="507">
                  <c:v>-135.1676032395911</c:v>
                </c:pt>
                <c:pt idx="508">
                  <c:v>-136.16667334519812</c:v>
                </c:pt>
                <c:pt idx="509">
                  <c:v>-137.14498047347081</c:v>
                </c:pt>
                <c:pt idx="510">
                  <c:v>-138.1028167114016</c:v>
                </c:pt>
                <c:pt idx="511">
                  <c:v>-139.04048328463449</c:v>
                </c:pt>
                <c:pt idx="512">
                  <c:v>-139.95828909468412</c:v>
                </c:pt>
                <c:pt idx="513">
                  <c:v>-140.85654936894275</c:v>
                </c:pt>
                <c:pt idx="514">
                  <c:v>-141.73558441910168</c:v>
                </c:pt>
                <c:pt idx="515">
                  <c:v>-142.59571850316237</c:v>
                </c:pt>
                <c:pt idx="516">
                  <c:v>-143.43727878589323</c:v>
                </c:pt>
                <c:pt idx="517">
                  <c:v>-144.26059439238242</c:v>
                </c:pt>
                <c:pt idx="518">
                  <c:v>-145.06599554923818</c:v>
                </c:pt>
                <c:pt idx="519">
                  <c:v>-145.85381280797193</c:v>
                </c:pt>
                <c:pt idx="520">
                  <c:v>-146.62437634514995</c:v>
                </c:pt>
                <c:pt idx="521">
                  <c:v>-147.3780153340096</c:v>
                </c:pt>
                <c:pt idx="522">
                  <c:v>-148.11505738238179</c:v>
                </c:pt>
                <c:pt idx="523">
                  <c:v>-148.83582803196001</c:v>
                </c:pt>
                <c:pt idx="524">
                  <c:v>-149.54065031415823</c:v>
                </c:pt>
                <c:pt idx="525">
                  <c:v>-150.22984435802297</c:v>
                </c:pt>
                <c:pt idx="526">
                  <c:v>-150.90372704593005</c:v>
                </c:pt>
                <c:pt idx="527">
                  <c:v>-151.56261171301034</c:v>
                </c:pt>
                <c:pt idx="528">
                  <c:v>-152.20680788652342</c:v>
                </c:pt>
                <c:pt idx="529">
                  <c:v>-152.83662106163487</c:v>
                </c:pt>
                <c:pt idx="530">
                  <c:v>-153.45235251028589</c:v>
                </c:pt>
                <c:pt idx="531">
                  <c:v>-154.05429912009706</c:v>
                </c:pt>
                <c:pt idx="532">
                  <c:v>-154.64275326045632</c:v>
                </c:pt>
                <c:pt idx="533">
                  <c:v>-155.2180026731771</c:v>
                </c:pt>
                <c:pt idx="534">
                  <c:v>-155.78033038529099</c:v>
                </c:pt>
                <c:pt idx="535">
                  <c:v>-156.33001464176769</c:v>
                </c:pt>
                <c:pt idx="536">
                  <c:v>-156.867328856109</c:v>
                </c:pt>
                <c:pt idx="537">
                  <c:v>-157.3925415769566</c:v>
                </c:pt>
                <c:pt idx="538">
                  <c:v>-157.90591646899875</c:v>
                </c:pt>
                <c:pt idx="539">
                  <c:v>-158.4077123066231</c:v>
                </c:pt>
                <c:pt idx="540">
                  <c:v>-158.89818297889153</c:v>
                </c:pt>
                <c:pt idx="541">
                  <c:v>-159.3775775045506</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42.724995542259244</c:v>
                </c:pt>
                <c:pt idx="1">
                  <c:v>42.650760837360622</c:v>
                </c:pt>
                <c:pt idx="2">
                  <c:v>42.57436407663392</c:v>
                </c:pt>
                <c:pt idx="3">
                  <c:v>42.49578163905737</c:v>
                </c:pt>
                <c:pt idx="4">
                  <c:v>42.414991868059431</c:v>
                </c:pt>
                <c:pt idx="5">
                  <c:v>42.331975156963146</c:v>
                </c:pt>
                <c:pt idx="6">
                  <c:v>42.246714027458992</c:v>
                </c:pt>
                <c:pt idx="7">
                  <c:v>42.159193200455206</c:v>
                </c:pt>
                <c:pt idx="8">
                  <c:v>42.069399658704576</c:v>
                </c:pt>
                <c:pt idx="9">
                  <c:v>41.977322700671536</c:v>
                </c:pt>
                <c:pt idx="10">
                  <c:v>41.882953985168797</c:v>
                </c:pt>
                <c:pt idx="11">
                  <c:v>41.786287566371797</c:v>
                </c:pt>
                <c:pt idx="12">
                  <c:v>41.687319918900201</c:v>
                </c:pt>
                <c:pt idx="13">
                  <c:v>41.586049952742179</c:v>
                </c:pt>
                <c:pt idx="14">
                  <c:v>41.482479017887741</c:v>
                </c:pt>
                <c:pt idx="15">
                  <c:v>41.376610898629799</c:v>
                </c:pt>
                <c:pt idx="16">
                  <c:v>41.268451797583836</c:v>
                </c:pt>
                <c:pt idx="17">
                  <c:v>41.158010309569868</c:v>
                </c:pt>
                <c:pt idx="18">
                  <c:v>41.045297385589791</c:v>
                </c:pt>
                <c:pt idx="19">
                  <c:v>40.930326287219707</c:v>
                </c:pt>
                <c:pt idx="20">
                  <c:v>40.813112531817964</c:v>
                </c:pt>
                <c:pt idx="21">
                  <c:v>40.69367382902584</c:v>
                </c:pt>
                <c:pt idx="22">
                  <c:v>40.572030009105859</c:v>
                </c:pt>
                <c:pt idx="23">
                  <c:v>40.448202943721931</c:v>
                </c:pt>
                <c:pt idx="24">
                  <c:v>40.322216459820972</c:v>
                </c:pt>
                <c:pt idx="25">
                  <c:v>40.194096247313674</c:v>
                </c:pt>
                <c:pt idx="26">
                  <c:v>40.063869761290107</c:v>
                </c:pt>
                <c:pt idx="27">
                  <c:v>39.931566119525911</c:v>
                </c:pt>
                <c:pt idx="28">
                  <c:v>39.797215996051357</c:v>
                </c:pt>
                <c:pt idx="29">
                  <c:v>39.660851511559784</c:v>
                </c:pt>
                <c:pt idx="30">
                  <c:v>39.522506121426431</c:v>
                </c:pt>
                <c:pt idx="31">
                  <c:v>39.382214502099131</c:v>
                </c:pt>
                <c:pt idx="32">
                  <c:v>39.240012436598917</c:v>
                </c:pt>
                <c:pt idx="33">
                  <c:v>39.095936699842326</c:v>
                </c:pt>
                <c:pt idx="34">
                  <c:v>38.950024944464381</c:v>
                </c:pt>
                <c:pt idx="35">
                  <c:v>38.802315587780448</c:v>
                </c:pt>
                <c:pt idx="36">
                  <c:v>38.652847700481935</c:v>
                </c:pt>
                <c:pt idx="37">
                  <c:v>38.501660897614912</c:v>
                </c:pt>
                <c:pt idx="38">
                  <c:v>38.348795232338169</c:v>
                </c:pt>
                <c:pt idx="39">
                  <c:v>38.19429109290828</c:v>
                </c:pt>
                <c:pt idx="40">
                  <c:v>38.038189103283905</c:v>
                </c:pt>
                <c:pt idx="41">
                  <c:v>37.880530027689893</c:v>
                </c:pt>
                <c:pt idx="42">
                  <c:v>37.721354679429552</c:v>
                </c:pt>
                <c:pt idx="43">
                  <c:v>37.560703834180124</c:v>
                </c:pt>
                <c:pt idx="44">
                  <c:v>37.398618147959077</c:v>
                </c:pt>
                <c:pt idx="45">
                  <c:v>37.235138079898967</c:v>
                </c:pt>
                <c:pt idx="46">
                  <c:v>37.070303819925897</c:v>
                </c:pt>
                <c:pt idx="47">
                  <c:v>36.90415522139169</c:v>
                </c:pt>
                <c:pt idx="48">
                  <c:v>36.736731738673662</c:v>
                </c:pt>
                <c:pt idx="49">
                  <c:v>36.568072369717434</c:v>
                </c:pt>
                <c:pt idx="50">
                  <c:v>36.398215603467968</c:v>
                </c:pt>
                <c:pt idx="51">
                  <c:v>36.227199372103684</c:v>
                </c:pt>
                <c:pt idx="52">
                  <c:v>36.055061007963481</c:v>
                </c:pt>
                <c:pt idx="53">
                  <c:v>35.881837205034067</c:v>
                </c:pt>
                <c:pt idx="54">
                  <c:v>35.707563984846566</c:v>
                </c:pt>
                <c:pt idx="55">
                  <c:v>35.532276666614308</c:v>
                </c:pt>
                <c:pt idx="56">
                  <c:v>35.356009841433107</c:v>
                </c:pt>
                <c:pt idx="57">
                  <c:v>35.178797350351765</c:v>
                </c:pt>
                <c:pt idx="58">
                  <c:v>35.000672266117633</c:v>
                </c:pt>
                <c:pt idx="59">
                  <c:v>34.821666878391774</c:v>
                </c:pt>
                <c:pt idx="60">
                  <c:v>34.641812682230217</c:v>
                </c:pt>
                <c:pt idx="61">
                  <c:v>34.461140369622889</c:v>
                </c:pt>
                <c:pt idx="62">
                  <c:v>34.279679823884962</c:v>
                </c:pt>
                <c:pt idx="63">
                  <c:v>34.09746011669678</c:v>
                </c:pt>
                <c:pt idx="64">
                  <c:v>33.914509507591127</c:v>
                </c:pt>
                <c:pt idx="65">
                  <c:v>33.730855445694267</c:v>
                </c:pt>
                <c:pt idx="66">
                  <c:v>33.546524573528856</c:v>
                </c:pt>
                <c:pt idx="67">
                  <c:v>33.361542732696456</c:v>
                </c:pt>
                <c:pt idx="68">
                  <c:v>33.175934971263189</c:v>
                </c:pt>
                <c:pt idx="69">
                  <c:v>32.989725552680412</c:v>
                </c:pt>
                <c:pt idx="70">
                  <c:v>32.802937966078161</c:v>
                </c:pt>
                <c:pt idx="71">
                  <c:v>32.61559493778136</c:v>
                </c:pt>
                <c:pt idx="72">
                  <c:v>32.427718443902535</c:v>
                </c:pt>
                <c:pt idx="73">
                  <c:v>32.239329723877063</c:v>
                </c:pt>
                <c:pt idx="74">
                  <c:v>32.050449294812694</c:v>
                </c:pt>
                <c:pt idx="75">
                  <c:v>31.861096966535669</c:v>
                </c:pt>
                <c:pt idx="76">
                  <c:v>31.671291857221785</c:v>
                </c:pt>
                <c:pt idx="77">
                  <c:v>31.481052409510554</c:v>
                </c:pt>
                <c:pt idx="78">
                  <c:v>31.29039640700757</c:v>
                </c:pt>
                <c:pt idx="79">
                  <c:v>31.099340991087164</c:v>
                </c:pt>
                <c:pt idx="80">
                  <c:v>30.907902677916383</c:v>
                </c:pt>
                <c:pt idx="81">
                  <c:v>30.716097375625861</c:v>
                </c:pt>
                <c:pt idx="82">
                  <c:v>30.523940401561912</c:v>
                </c:pt>
                <c:pt idx="83">
                  <c:v>30.331446499558794</c:v>
                </c:pt>
                <c:pt idx="84">
                  <c:v>30.138629857177264</c:v>
                </c:pt>
                <c:pt idx="85">
                  <c:v>29.945504122859589</c:v>
                </c:pt>
                <c:pt idx="86">
                  <c:v>29.752082422958438</c:v>
                </c:pt>
                <c:pt idx="87">
                  <c:v>29.558377378599797</c:v>
                </c:pt>
                <c:pt idx="88">
                  <c:v>29.364401122346106</c:v>
                </c:pt>
                <c:pt idx="89">
                  <c:v>29.170165314629543</c:v>
                </c:pt>
                <c:pt idx="90">
                  <c:v>28.975681159929344</c:v>
                </c:pt>
                <c:pt idx="91">
                  <c:v>28.780959422670435</c:v>
                </c:pt>
                <c:pt idx="92">
                  <c:v>28.586010442824453</c:v>
                </c:pt>
                <c:pt idx="93">
                  <c:v>28.390844151197896</c:v>
                </c:pt>
                <c:pt idx="94">
                  <c:v>28.195470084392088</c:v>
                </c:pt>
                <c:pt idx="95">
                  <c:v>27.9998973994274</c:v>
                </c:pt>
                <c:pt idx="96">
                  <c:v>27.804134888020563</c:v>
                </c:pt>
                <c:pt idx="97">
                  <c:v>27.608190990511389</c:v>
                </c:pt>
                <c:pt idx="98">
                  <c:v>27.412073809432911</c:v>
                </c:pt>
                <c:pt idx="99">
                  <c:v>27.215791122724159</c:v>
                </c:pt>
                <c:pt idx="100">
                  <c:v>27.019350396583775</c:v>
                </c:pt>
                <c:pt idx="101">
                  <c:v>26.822758797965562</c:v>
                </c:pt>
                <c:pt idx="102">
                  <c:v>26.626023206717942</c:v>
                </c:pt>
                <c:pt idx="103">
                  <c:v>26.429150227370293</c:v>
                </c:pt>
                <c:pt idx="104">
                  <c:v>26.232146200570444</c:v>
                </c:pt>
                <c:pt idx="105">
                  <c:v>26.035017214177934</c:v>
                </c:pt>
                <c:pt idx="106">
                  <c:v>25.837769114019725</c:v>
                </c:pt>
                <c:pt idx="107">
                  <c:v>25.640407514313424</c:v>
                </c:pt>
                <c:pt idx="108">
                  <c:v>25.442937807766533</c:v>
                </c:pt>
                <c:pt idx="109">
                  <c:v>25.245365175358359</c:v>
                </c:pt>
                <c:pt idx="110">
                  <c:v>25.047694595812771</c:v>
                </c:pt>
                <c:pt idx="111">
                  <c:v>24.849930854770754</c:v>
                </c:pt>
                <c:pt idx="112">
                  <c:v>24.652078553670258</c:v>
                </c:pt>
                <c:pt idx="113">
                  <c:v>24.454142118343796</c:v>
                </c:pt>
                <c:pt idx="114">
                  <c:v>24.256125807341299</c:v>
                </c:pt>
                <c:pt idx="115">
                  <c:v>24.058033719989535</c:v>
                </c:pt>
                <c:pt idx="116">
                  <c:v>23.859869804194581</c:v>
                </c:pt>
                <c:pt idx="117">
                  <c:v>23.661637864000419</c:v>
                </c:pt>
                <c:pt idx="118">
                  <c:v>23.463341566910152</c:v>
                </c:pt>
                <c:pt idx="119">
                  <c:v>23.264984450981459</c:v>
                </c:pt>
                <c:pt idx="120">
                  <c:v>23.066569931704201</c:v>
                </c:pt>
                <c:pt idx="121">
                  <c:v>22.868101308671346</c:v>
                </c:pt>
                <c:pt idx="122">
                  <c:v>22.669581772052144</c:v>
                </c:pt>
                <c:pt idx="123">
                  <c:v>22.471014408875952</c:v>
                </c:pt>
                <c:pt idx="124">
                  <c:v>22.272402209138203</c:v>
                </c:pt>
                <c:pt idx="125">
                  <c:v>22.073748071736503</c:v>
                </c:pt>
                <c:pt idx="126">
                  <c:v>21.875054810245697</c:v>
                </c:pt>
                <c:pt idx="127">
                  <c:v>21.67632515854331</c:v>
                </c:pt>
                <c:pt idx="128">
                  <c:v>21.477561776291925</c:v>
                </c:pt>
                <c:pt idx="129">
                  <c:v>21.278767254289001</c:v>
                </c:pt>
                <c:pt idx="130">
                  <c:v>21.079944119693042</c:v>
                </c:pt>
                <c:pt idx="131">
                  <c:v>20.881094841134473</c:v>
                </c:pt>
                <c:pt idx="132">
                  <c:v>20.682221833720718</c:v>
                </c:pt>
                <c:pt idx="133">
                  <c:v>20.483327463942636</c:v>
                </c:pt>
                <c:pt idx="134">
                  <c:v>20.284414054493816</c:v>
                </c:pt>
                <c:pt idx="135">
                  <c:v>20.085483889007985</c:v>
                </c:pt>
                <c:pt idx="136">
                  <c:v>19.886539216725296</c:v>
                </c:pt>
                <c:pt idx="137">
                  <c:v>19.687582257095006</c:v>
                </c:pt>
                <c:pt idx="138">
                  <c:v>19.488615204323679</c:v>
                </c:pt>
                <c:pt idx="139">
                  <c:v>19.289640231875481</c:v>
                </c:pt>
                <c:pt idx="140">
                  <c:v>19.090659496935373</c:v>
                </c:pt>
                <c:pt idx="141">
                  <c:v>18.891675144840971</c:v>
                </c:pt>
                <c:pt idx="142">
                  <c:v>18.692689313493137</c:v>
                </c:pt>
                <c:pt idx="143">
                  <c:v>18.493704137752548</c:v>
                </c:pt>
                <c:pt idx="144">
                  <c:v>18.29472175383053</c:v>
                </c:pt>
                <c:pt idx="145">
                  <c:v>18.095744303682327</c:v>
                </c:pt>
                <c:pt idx="146">
                  <c:v>17.896773939411478</c:v>
                </c:pt>
                <c:pt idx="147">
                  <c:v>17.697812827692772</c:v>
                </c:pt>
                <c:pt idx="148">
                  <c:v>17.498863154222224</c:v>
                </c:pt>
                <c:pt idx="149">
                  <c:v>17.299927128202636</c:v>
                </c:pt>
                <c:pt idx="150">
                  <c:v>17.101006986872555</c:v>
                </c:pt>
                <c:pt idx="151">
                  <c:v>16.902105000087008</c:v>
                </c:pt>
                <c:pt idx="152">
                  <c:v>16.703223474959017</c:v>
                </c:pt>
                <c:pt idx="153">
                  <c:v>16.504364760568858</c:v>
                </c:pt>
                <c:pt idx="154">
                  <c:v>16.305531252751194</c:v>
                </c:pt>
                <c:pt idx="155">
                  <c:v>16.10672539896748</c:v>
                </c:pt>
                <c:pt idx="156">
                  <c:v>15.907949703272903</c:v>
                </c:pt>
                <c:pt idx="157">
                  <c:v>15.709206731385724</c:v>
                </c:pt>
                <c:pt idx="158">
                  <c:v>15.510499115869003</c:v>
                </c:pt>
                <c:pt idx="159">
                  <c:v>15.31182956143242</c:v>
                </c:pt>
                <c:pt idx="160">
                  <c:v>15.113200850363642</c:v>
                </c:pt>
                <c:pt idx="161">
                  <c:v>14.914615848098505</c:v>
                </c:pt>
                <c:pt idx="162">
                  <c:v>14.716077508938401</c:v>
                </c:pt>
                <c:pt idx="163">
                  <c:v>14.517588881924976</c:v>
                </c:pt>
                <c:pt idx="164">
                  <c:v>14.319153116880139</c:v>
                </c:pt>
                <c:pt idx="165">
                  <c:v>14.120773470622677</c:v>
                </c:pt>
                <c:pt idx="166">
                  <c:v>13.92245331336875</c:v>
                </c:pt>
                <c:pt idx="167">
                  <c:v>13.724196135327066</c:v>
                </c:pt>
                <c:pt idx="168">
                  <c:v>13.526005553498425</c:v>
                </c:pt>
                <c:pt idx="169">
                  <c:v>13.327885318687983</c:v>
                </c:pt>
                <c:pt idx="170">
                  <c:v>13.129839322741045</c:v>
                </c:pt>
                <c:pt idx="171">
                  <c:v>12.93187160601178</c:v>
                </c:pt>
                <c:pt idx="172">
                  <c:v>12.733986365073699</c:v>
                </c:pt>
                <c:pt idx="173">
                  <c:v>12.536187960682327</c:v>
                </c:pt>
                <c:pt idx="174">
                  <c:v>12.338480925999241</c:v>
                </c:pt>
                <c:pt idx="175">
                  <c:v>12.140869975086392</c:v>
                </c:pt>
                <c:pt idx="176">
                  <c:v>11.943360011680991</c:v>
                </c:pt>
                <c:pt idx="177">
                  <c:v>11.745956138258842</c:v>
                </c:pt>
                <c:pt idx="178">
                  <c:v>11.54866366539588</c:v>
                </c:pt>
                <c:pt idx="179">
                  <c:v>11.351488121435674</c:v>
                </c:pt>
                <c:pt idx="180">
                  <c:v>11.154435262471873</c:v>
                </c:pt>
                <c:pt idx="181">
                  <c:v>10.957511082652863</c:v>
                </c:pt>
                <c:pt idx="182">
                  <c:v>10.760721824816109</c:v>
                </c:pt>
                <c:pt idx="183">
                  <c:v>10.564073991458915</c:v>
                </c:pt>
                <c:pt idx="184">
                  <c:v>10.367574356051882</c:v>
                </c:pt>
                <c:pt idx="185">
                  <c:v>10.171229974700157</c:v>
                </c:pt>
                <c:pt idx="186">
                  <c:v>9.9750481981573316</c:v>
                </c:pt>
                <c:pt idx="187">
                  <c:v>9.7790366841953436</c:v>
                </c:pt>
                <c:pt idx="188">
                  <c:v>9.5832034103331161</c:v>
                </c:pt>
                <c:pt idx="189">
                  <c:v>9.3875566869249134</c:v>
                </c:pt>
                <c:pt idx="190">
                  <c:v>9.1921051706084125</c:v>
                </c:pt>
                <c:pt idx="191">
                  <c:v>8.9968578781113386</c:v>
                </c:pt>
                <c:pt idx="192">
                  <c:v>8.801824200412657</c:v>
                </c:pt>
                <c:pt idx="193">
                  <c:v>8.6070139172538909</c:v>
                </c:pt>
                <c:pt idx="194">
                  <c:v>8.412437211992474</c:v>
                </c:pt>
                <c:pt idx="195">
                  <c:v>8.2181046867889123</c:v>
                </c:pt>
                <c:pt idx="196">
                  <c:v>8.0240273781141962</c:v>
                </c:pt>
                <c:pt idx="197">
                  <c:v>7.8302167725642171</c:v>
                </c:pt>
                <c:pt idx="198">
                  <c:v>7.6366848229626703</c:v>
                </c:pt>
                <c:pt idx="199">
                  <c:v>7.4434439647311246</c:v>
                </c:pt>
                <c:pt idx="200">
                  <c:v>7.2505071325034152</c:v>
                </c:pt>
                <c:pt idx="201">
                  <c:v>7.0578877769539226</c:v>
                </c:pt>
                <c:pt idx="202">
                  <c:v>6.8655998818091852</c:v>
                </c:pt>
                <c:pt idx="203">
                  <c:v>6.6736579810048511</c:v>
                </c:pt>
                <c:pt idx="204">
                  <c:v>6.4820771759470031</c:v>
                </c:pt>
                <c:pt idx="205">
                  <c:v>6.2908731528314714</c:v>
                </c:pt>
                <c:pt idx="206">
                  <c:v>6.100062199968165</c:v>
                </c:pt>
                <c:pt idx="207">
                  <c:v>5.9096612250534664</c:v>
                </c:pt>
                <c:pt idx="208">
                  <c:v>5.7196877723269068</c:v>
                </c:pt>
                <c:pt idx="209">
                  <c:v>5.5301600395410597</c:v>
                </c:pt>
                <c:pt idx="210">
                  <c:v>5.3410968946683965</c:v>
                </c:pt>
                <c:pt idx="211">
                  <c:v>5.1525178922604251</c:v>
                </c:pt>
                <c:pt idx="212">
                  <c:v>4.9644432893683685</c:v>
                </c:pt>
                <c:pt idx="213">
                  <c:v>4.7768940609251329</c:v>
                </c:pt>
                <c:pt idx="214">
                  <c:v>4.5898919144825925</c:v>
                </c:pt>
                <c:pt idx="215">
                  <c:v>4.4034593041888535</c:v>
                </c:pt>
                <c:pt idx="216">
                  <c:v>4.2176194438806887</c:v>
                </c:pt>
                <c:pt idx="217">
                  <c:v>4.0323963191618297</c:v>
                </c:pt>
                <c:pt idx="218">
                  <c:v>3.8478146983245183</c:v>
                </c:pt>
                <c:pt idx="219">
                  <c:v>3.6639001419669381</c:v>
                </c:pt>
                <c:pt idx="220">
                  <c:v>3.4806790111487014</c:v>
                </c:pt>
                <c:pt idx="221">
                  <c:v>3.2981784739201805</c:v>
                </c:pt>
                <c:pt idx="222">
                  <c:v>3.1164265100525808</c:v>
                </c:pt>
                <c:pt idx="223">
                  <c:v>2.9354519137868698</c:v>
                </c:pt>
                <c:pt idx="224">
                  <c:v>2.7552842944179745</c:v>
                </c:pt>
                <c:pt idx="225">
                  <c:v>2.5759540745179748</c:v>
                </c:pt>
                <c:pt idx="226">
                  <c:v>2.3974924856021316</c:v>
                </c:pt>
                <c:pt idx="227">
                  <c:v>2.219931561034493</c:v>
                </c:pt>
                <c:pt idx="228">
                  <c:v>2.043304125969712</c:v>
                </c:pt>
                <c:pt idx="229">
                  <c:v>1.8676437841215188</c:v>
                </c:pt>
                <c:pt idx="230">
                  <c:v>1.692984901155866</c:v>
                </c:pt>
                <c:pt idx="231">
                  <c:v>1.5193625845015557</c:v>
                </c:pt>
                <c:pt idx="232">
                  <c:v>1.346812659379939</c:v>
                </c:pt>
                <c:pt idx="233">
                  <c:v>1.1753716408605783</c:v>
                </c:pt>
                <c:pt idx="234">
                  <c:v>1.0050767017578479</c:v>
                </c:pt>
                <c:pt idx="235">
                  <c:v>0.83596563619709152</c:v>
                </c:pt>
                <c:pt idx="236">
                  <c:v>0.6680768186906666</c:v>
                </c:pt>
                <c:pt idx="237">
                  <c:v>0.50144915858581263</c:v>
                </c:pt>
                <c:pt idx="238">
                  <c:v>0.33612204976267207</c:v>
                </c:pt>
                <c:pt idx="239">
                  <c:v>0.17213531548866626</c:v>
                </c:pt>
                <c:pt idx="240">
                  <c:v>9.5291483613470125E-3</c:v>
                </c:pt>
                <c:pt idx="241">
                  <c:v>-0.15165595469843374</c:v>
                </c:pt>
                <c:pt idx="242">
                  <c:v>-0.31137926240273744</c:v>
                </c:pt>
                <c:pt idx="243">
                  <c:v>-0.46959988396902047</c:v>
                </c:pt>
                <c:pt idx="244">
                  <c:v>-0.62627684883134949</c:v>
                </c:pt>
                <c:pt idx="245">
                  <c:v>-0.78136919107020408</c:v>
                </c:pt>
                <c:pt idx="246">
                  <c:v>-0.93483603839351304</c:v>
                </c:pt>
                <c:pt idx="247">
                  <c:v>-1.0866367054538868</c:v>
                </c:pt>
                <c:pt idx="248">
                  <c:v>-1.2367307912342709</c:v>
                </c:pt>
                <c:pt idx="249">
                  <c:v>-1.3850782801833563</c:v>
                </c:pt>
                <c:pt idx="250">
                  <c:v>-1.531639646729158</c:v>
                </c:pt>
                <c:pt idx="251">
                  <c:v>-1.6763759627449581</c:v>
                </c:pt>
                <c:pt idx="252">
                  <c:v>-1.8192490074906054</c:v>
                </c:pt>
                <c:pt idx="253">
                  <c:v>-1.9602213795008585</c:v>
                </c:pt>
                <c:pt idx="254">
                  <c:v>-2.0992566098440619</c:v>
                </c:pt>
                <c:pt idx="255">
                  <c:v>-2.2363192761282216</c:v>
                </c:pt>
                <c:pt idx="256">
                  <c:v>-2.3713751165915848</c:v>
                </c:pt>
                <c:pt idx="257">
                  <c:v>-2.5043911435785811</c:v>
                </c:pt>
                <c:pt idx="258">
                  <c:v>-2.6353357556699768</c:v>
                </c:pt>
                <c:pt idx="259">
                  <c:v>-2.7641788477151268</c:v>
                </c:pt>
                <c:pt idx="260">
                  <c:v>-2.8908919179966164</c:v>
                </c:pt>
                <c:pt idx="261">
                  <c:v>-3.0154481717495414</c:v>
                </c:pt>
                <c:pt idx="262">
                  <c:v>-3.1378226202606201</c:v>
                </c:pt>
                <c:pt idx="263">
                  <c:v>-3.2579921747800125</c:v>
                </c:pt>
                <c:pt idx="264">
                  <c:v>-3.3759357345005054</c:v>
                </c:pt>
                <c:pt idx="265">
                  <c:v>-3.4916342678864289</c:v>
                </c:pt>
                <c:pt idx="266">
                  <c:v>-3.60507088667489</c:v>
                </c:pt>
                <c:pt idx="267">
                  <c:v>-3.7162309119186743</c:v>
                </c:pt>
                <c:pt idx="268">
                  <c:v>-3.825101931498105</c:v>
                </c:pt>
                <c:pt idx="269">
                  <c:v>-3.9316738485937703</c:v>
                </c:pt>
                <c:pt idx="270">
                  <c:v>-4.0359389206847727</c:v>
                </c:pt>
                <c:pt idx="271">
                  <c:v>-4.1378917887161561</c:v>
                </c:pt>
                <c:pt idx="272">
                  <c:v>-4.237529496163325</c:v>
                </c:pt>
                <c:pt idx="273">
                  <c:v>-4.3348514978101003</c:v>
                </c:pt>
                <c:pt idx="274">
                  <c:v>-4.4298596581480298</c:v>
                </c:pt>
                <c:pt idx="275">
                  <c:v>-4.522558239397096</c:v>
                </c:pt>
                <c:pt idx="276">
                  <c:v>-4.6129538792406413</c:v>
                </c:pt>
                <c:pt idx="277">
                  <c:v>-4.7010555584585791</c:v>
                </c:pt>
                <c:pt idx="278">
                  <c:v>-4.786874558730819</c:v>
                </c:pt>
                <c:pt idx="279">
                  <c:v>-4.8704244109669821</c:v>
                </c:pt>
                <c:pt idx="280">
                  <c:v>-4.9517208345976709</c:v>
                </c:pt>
                <c:pt idx="281">
                  <c:v>-5.0307816683333932</c:v>
                </c:pt>
                <c:pt idx="282">
                  <c:v>-5.1076267929633286</c:v>
                </c:pt>
                <c:pt idx="283">
                  <c:v>-5.1822780468212528</c:v>
                </c:pt>
                <c:pt idx="284">
                  <c:v>-5.2547591345945541</c:v>
                </c:pt>
                <c:pt idx="285">
                  <c:v>-5.32509553018921</c:v>
                </c:pt>
                <c:pt idx="286">
                  <c:v>-5.3933143743933396</c:v>
                </c:pt>
                <c:pt idx="287">
                  <c:v>-5.459444368100236</c:v>
                </c:pt>
                <c:pt idx="288">
                  <c:v>-5.5235156618615306</c:v>
                </c:pt>
                <c:pt idx="289">
                  <c:v>-5.5855597425419932</c:v>
                </c:pt>
                <c:pt idx="290">
                  <c:v>-5.6456093178377662</c:v>
                </c:pt>
                <c:pt idx="291">
                  <c:v>-5.703698199405391</c:v>
                </c:pt>
                <c:pt idx="292">
                  <c:v>-5.7598611853222161</c:v>
                </c:pt>
                <c:pt idx="293">
                  <c:v>-5.8141339425707965</c:v>
                </c:pt>
                <c:pt idx="294">
                  <c:v>-5.8665528902012811</c:v>
                </c:pt>
                <c:pt idx="295">
                  <c:v>-5.9171550837850688</c:v>
                </c:pt>
                <c:pt idx="296">
                  <c:v>-5.9659781017269324</c:v>
                </c:pt>
                <c:pt idx="297">
                  <c:v>-6.0130599339545832</c:v>
                </c:pt>
                <c:pt idx="298">
                  <c:v>-6.0584388734524186</c:v>
                </c:pt>
                <c:pt idx="299">
                  <c:v>-6.1021534110547391</c:v>
                </c:pt>
                <c:pt idx="300">
                  <c:v>-6.1442421338599162</c:v>
                </c:pt>
                <c:pt idx="301">
                  <c:v>-6.1847436275736465</c:v>
                </c:pt>
                <c:pt idx="302">
                  <c:v>-6.2236963830377299</c:v>
                </c:pt>
                <c:pt idx="303">
                  <c:v>-6.2611387071500824</c:v>
                </c:pt>
                <c:pt idx="304">
                  <c:v>-6.2971086383309345</c:v>
                </c:pt>
                <c:pt idx="305">
                  <c:v>-6.3316438666466279</c:v>
                </c:pt>
                <c:pt idx="306">
                  <c:v>-6.3647816586554615</c:v>
                </c:pt>
                <c:pt idx="307">
                  <c:v>-6.3965587870009326</c:v>
                </c:pt>
                <c:pt idx="308">
                  <c:v>-6.4270114647397589</c:v>
                </c:pt>
                <c:pt idx="309">
                  <c:v>-6.4561752843572133</c:v>
                </c:pt>
                <c:pt idx="310">
                  <c:v>-6.4840851613919526</c:v>
                </c:pt>
                <c:pt idx="311">
                  <c:v>-6.5107752825648202</c:v>
                </c:pt>
                <c:pt idx="312">
                  <c:v>-6.5362790582823074</c:v>
                </c:pt>
                <c:pt idx="313">
                  <c:v>-6.5606290793640287</c:v>
                </c:pt>
                <c:pt idx="314">
                  <c:v>-6.5838570778270551</c:v>
                </c:pt>
                <c:pt idx="315">
                  <c:v>-6.6059938915445606</c:v>
                </c:pt>
                <c:pt idx="316">
                  <c:v>-6.6270694325859019</c:v>
                </c:pt>
                <c:pt idx="317">
                  <c:v>-6.6471126590345664</c:v>
                </c:pt>
                <c:pt idx="318">
                  <c:v>-6.6661515500771404</c:v>
                </c:pt>
                <c:pt idx="319">
                  <c:v>-6.6842130841487073</c:v>
                </c:pt>
                <c:pt idx="320">
                  <c:v>-6.7013232199226094</c:v>
                </c:pt>
                <c:pt idx="321">
                  <c:v>-6.7175068799283704</c:v>
                </c:pt>
                <c:pt idx="322">
                  <c:v>-6.7327879365862469</c:v>
                </c:pt>
                <c:pt idx="323">
                  <c:v>-6.747189200449788</c:v>
                </c:pt>
                <c:pt idx="324">
                  <c:v>-6.7607324104501609</c:v>
                </c:pt>
                <c:pt idx="325">
                  <c:v>-6.7734382259454105</c:v>
                </c:pt>
                <c:pt idx="326">
                  <c:v>-6.7853262203808997</c:v>
                </c:pt>
                <c:pt idx="327">
                  <c:v>-6.7964148763772583</c:v>
                </c:pt>
                <c:pt idx="328">
                  <c:v>-6.8067215820691294</c:v>
                </c:pt>
                <c:pt idx="329">
                  <c:v>-6.8162626285270171</c:v>
                </c:pt>
                <c:pt idx="330">
                  <c:v>-6.8250532081041113</c:v>
                </c:pt>
                <c:pt idx="331">
                  <c:v>-6.8331074135583956</c:v>
                </c:pt>
                <c:pt idx="332">
                  <c:v>-6.8404382378120339</c:v>
                </c:pt>
                <c:pt idx="333">
                  <c:v>-6.8470575742178763</c:v>
                </c:pt>
                <c:pt idx="334">
                  <c:v>-6.8529762172145521</c:v>
                </c:pt>
                <c:pt idx="335">
                  <c:v>-6.8582038632609805</c:v>
                </c:pt>
                <c:pt idx="336">
                  <c:v>-6.8627491119519322</c:v>
                </c:pt>
                <c:pt idx="337">
                  <c:v>-6.8666194672255934</c:v>
                </c:pt>
                <c:pt idx="338">
                  <c:v>-6.8698213385851217</c:v>
                </c:pt>
                <c:pt idx="339">
                  <c:v>-6.8723600422660631</c:v>
                </c:pt>
                <c:pt idx="340">
                  <c:v>-6.8742398022906066</c:v>
                </c:pt>
                <c:pt idx="341">
                  <c:v>-6.8754637513620276</c:v>
                </c:pt>
                <c:pt idx="342">
                  <c:v>-6.8760339315588777</c:v>
                </c:pt>
                <c:pt idx="343">
                  <c:v>-6.8759512948031958</c:v>
                </c:pt>
                <c:pt idx="344">
                  <c:v>-6.8752157030818539</c:v>
                </c:pt>
                <c:pt idx="345">
                  <c:v>-6.8738259284143126</c:v>
                </c:pt>
                <c:pt idx="346">
                  <c:v>-6.871779652566838</c:v>
                </c:pt>
                <c:pt idx="347">
                  <c:v>-6.8690734665247843</c:v>
                </c:pt>
                <c:pt idx="348">
                  <c:v>-6.8657028697440294</c:v>
                </c:pt>
                <c:pt idx="349">
                  <c:v>-6.8616622692117062</c:v>
                </c:pt>
                <c:pt idx="350">
                  <c:v>-6.8569449783578582</c:v>
                </c:pt>
                <c:pt idx="351">
                  <c:v>-6.851543215868122</c:v>
                </c:pt>
                <c:pt idx="352">
                  <c:v>-6.8454481044581037</c:v>
                </c:pt>
                <c:pt idx="353">
                  <c:v>-6.8386496696811205</c:v>
                </c:pt>
                <c:pt idx="354">
                  <c:v>-6.8311368388490692</c:v>
                </c:pt>
                <c:pt idx="355">
                  <c:v>-6.8228974401582452</c:v>
                </c:pt>
                <c:pt idx="356">
                  <c:v>-6.813918202121827</c:v>
                </c:pt>
                <c:pt idx="357">
                  <c:v>-6.8041847534188644</c:v>
                </c:pt>
                <c:pt idx="358">
                  <c:v>-6.7936816232838204</c:v>
                </c:pt>
                <c:pt idx="359">
                  <c:v>-6.7823922425658969</c:v>
                </c:pt>
                <c:pt idx="360">
                  <c:v>-6.7702989456018337</c:v>
                </c:pt>
                <c:pt idx="361">
                  <c:v>-6.7573829730516701</c:v>
                </c:pt>
                <c:pt idx="362">
                  <c:v>-6.7436244758601882</c:v>
                </c:pt>
                <c:pt idx="363">
                  <c:v>-6.7290025205125445</c:v>
                </c:pt>
                <c:pt idx="364">
                  <c:v>-6.7134950957629593</c:v>
                </c:pt>
                <c:pt idx="365">
                  <c:v>-6.6970791210234228</c:v>
                </c:pt>
                <c:pt idx="366">
                  <c:v>-6.6797304566058493</c:v>
                </c:pt>
                <c:pt idx="367">
                  <c:v>-6.6614239160184283</c:v>
                </c:pt>
                <c:pt idx="368">
                  <c:v>-6.6421332805219553</c:v>
                </c:pt>
                <c:pt idx="369">
                  <c:v>-6.6218313161558555</c:v>
                </c:pt>
                <c:pt idx="370">
                  <c:v>-6.6004897934473385</c:v>
                </c:pt>
                <c:pt idx="371">
                  <c:v>-6.5780795100183838</c:v>
                </c:pt>
                <c:pt idx="372">
                  <c:v>-6.5545703163039759</c:v>
                </c:pt>
                <c:pt idx="373">
                  <c:v>-6.5299311445933128</c:v>
                </c:pt>
                <c:pt idx="374">
                  <c:v>-6.5041300416024574</c:v>
                </c:pt>
                <c:pt idx="375">
                  <c:v>-6.4771342047766831</c:v>
                </c:pt>
                <c:pt idx="376">
                  <c:v>-6.4489100225152214</c:v>
                </c:pt>
                <c:pt idx="377">
                  <c:v>-6.4194231184968578</c:v>
                </c:pt>
                <c:pt idx="378">
                  <c:v>-6.3886384002685919</c:v>
                </c:pt>
                <c:pt idx="379">
                  <c:v>-6.3565201122443762</c:v>
                </c:pt>
                <c:pt idx="380">
                  <c:v>-6.3230318932366956</c:v>
                </c:pt>
                <c:pt idx="381">
                  <c:v>-6.288136838620054</c:v>
                </c:pt>
                <c:pt idx="382">
                  <c:v>-6.2517975671965171</c:v>
                </c:pt>
                <c:pt idx="383">
                  <c:v>-6.2139762928029665</c:v>
                </c:pt>
                <c:pt idx="384">
                  <c:v>-6.1746349006627295</c:v>
                </c:pt>
                <c:pt idx="385">
                  <c:v>-6.133735028446833</c:v>
                </c:pt>
                <c:pt idx="386">
                  <c:v>-6.0912381519690992</c:v>
                </c:pt>
                <c:pt idx="387">
                  <c:v>-6.0471056753922747</c:v>
                </c:pt>
                <c:pt idx="388">
                  <c:v>-6.0012990257784971</c:v>
                </c:pt>
                <c:pt idx="389">
                  <c:v>-5.9537797517644204</c:v>
                </c:pt>
                <c:pt idx="390">
                  <c:v>-5.904509626093299</c:v>
                </c:pt>
                <c:pt idx="391">
                  <c:v>-5.8534507516808425</c:v>
                </c:pt>
                <c:pt idx="392">
                  <c:v>-5.8005656708405651</c:v>
                </c:pt>
                <c:pt idx="393">
                  <c:v>-5.7458174772399513</c:v>
                </c:pt>
                <c:pt idx="394">
                  <c:v>-5.6891699301075329</c:v>
                </c:pt>
                <c:pt idx="395">
                  <c:v>-5.6305875701592898</c:v>
                </c:pt>
                <c:pt idx="396">
                  <c:v>-5.5700358366650953</c:v>
                </c:pt>
                <c:pt idx="397">
                  <c:v>-5.5074811850314331</c:v>
                </c:pt>
                <c:pt idx="398">
                  <c:v>-5.4428912042356021</c:v>
                </c:pt>
                <c:pt idx="399">
                  <c:v>-5.3762347334120228</c:v>
                </c:pt>
                <c:pt idx="400">
                  <c:v>-5.3074819768618022</c:v>
                </c:pt>
                <c:pt idx="401">
                  <c:v>-5.2366046167338034</c:v>
                </c:pt>
                <c:pt idx="402">
                  <c:v>-5.1635759226128988</c:v>
                </c:pt>
                <c:pt idx="403">
                  <c:v>-5.0883708572425999</c:v>
                </c:pt>
                <c:pt idx="404">
                  <c:v>-5.0109661776130618</c:v>
                </c:pt>
                <c:pt idx="405">
                  <c:v>-4.9313405306574296</c:v>
                </c:pt>
                <c:pt idx="406">
                  <c:v>-4.8494745428207633</c:v>
                </c:pt>
                <c:pt idx="407">
                  <c:v>-4.7653509027967536</c:v>
                </c:pt>
                <c:pt idx="408">
                  <c:v>-4.678954436767242</c:v>
                </c:pt>
                <c:pt idx="409">
                  <c:v>-4.5902721755319007</c:v>
                </c:pt>
                <c:pt idx="410">
                  <c:v>-4.4992934129700952</c:v>
                </c:pt>
                <c:pt idx="411">
                  <c:v>-4.4060097553472701</c:v>
                </c:pt>
                <c:pt idx="412">
                  <c:v>-4.3104151610493275</c:v>
                </c:pt>
                <c:pt idx="413">
                  <c:v>-4.2125059704102643</c:v>
                </c:pt>
                <c:pt idx="414">
                  <c:v>-4.1122809253830441</c:v>
                </c:pt>
                <c:pt idx="415">
                  <c:v>-4.0097411788914394</c:v>
                </c:pt>
                <c:pt idx="416">
                  <c:v>-3.9048902937950736</c:v>
                </c:pt>
                <c:pt idx="417">
                  <c:v>-3.797734231489577</c:v>
                </c:pt>
                <c:pt idx="418">
                  <c:v>-3.6882813302583219</c:v>
                </c:pt>
                <c:pt idx="419">
                  <c:v>-3.5765422735809365</c:v>
                </c:pt>
                <c:pt idx="420">
                  <c:v>-3.4625300486938433</c:v>
                </c:pt>
                <c:pt idx="421">
                  <c:v>-3.3462598957781955</c:v>
                </c:pt>
                <c:pt idx="422">
                  <c:v>-3.2277492482309178</c:v>
                </c:pt>
                <c:pt idx="423">
                  <c:v>-3.1070176645429841</c:v>
                </c:pt>
                <c:pt idx="424">
                  <c:v>-2.9840867523737851</c:v>
                </c:pt>
                <c:pt idx="425">
                  <c:v>-2.8589800854648546</c:v>
                </c:pt>
                <c:pt idx="426">
                  <c:v>-2.7317231140804181</c:v>
                </c:pt>
                <c:pt idx="427">
                  <c:v>-2.6023430697019077</c:v>
                </c:pt>
                <c:pt idx="428">
                  <c:v>-2.4708688647276191</c:v>
                </c:pt>
                <c:pt idx="429">
                  <c:v>-2.3373309879457338</c:v>
                </c:pt>
                <c:pt idx="430">
                  <c:v>-2.201761396560455</c:v>
                </c:pt>
                <c:pt idx="431">
                  <c:v>-2.0641934055441338</c:v>
                </c:pt>
                <c:pt idx="432">
                  <c:v>-1.924661575084573</c:v>
                </c:pt>
                <c:pt idx="433">
                  <c:v>-1.7832015968723982</c:v>
                </c:pt>
                <c:pt idx="434">
                  <c:v>-1.6398501799538363</c:v>
                </c:pt>
                <c:pt idx="435">
                  <c:v>-1.4946449368383397</c:v>
                </c:pt>
                <c:pt idx="436">
                  <c:v>-1.3476242705150527</c:v>
                </c:pt>
                <c:pt idx="437">
                  <c:v>-1.1988272629892611</c:v>
                </c:pt>
                <c:pt idx="438">
                  <c:v>-1.0482935659030905</c:v>
                </c:pt>
                <c:pt idx="439">
                  <c:v>-0.89606329375678384</c:v>
                </c:pt>
                <c:pt idx="440">
                  <c:v>-0.74217692019459369</c:v>
                </c:pt>
                <c:pt idx="441">
                  <c:v>-0.58667517776613842</c:v>
                </c:pt>
                <c:pt idx="442">
                  <c:v>-0.42959896152315297</c:v>
                </c:pt>
                <c:pt idx="443">
                  <c:v>-0.27098923675629721</c:v>
                </c:pt>
                <c:pt idx="444">
                  <c:v>-0.11088695112554564</c:v>
                </c:pt>
                <c:pt idx="445">
                  <c:v>5.0667048611178656E-2</c:v>
                </c:pt>
                <c:pt idx="446">
                  <c:v>0.21363209511771014</c:v>
                </c:pt>
                <c:pt idx="447">
                  <c:v>0.37796777413812221</c:v>
                </c:pt>
                <c:pt idx="448">
                  <c:v>0.54363399322799388</c:v>
                </c:pt>
                <c:pt idx="449">
                  <c:v>0.71059104553323527</c:v>
                </c:pt>
                <c:pt idx="450">
                  <c:v>0.87879966862820047</c:v>
                </c:pt>
                <c:pt idx="451">
                  <c:v>1.0482210984571014</c:v>
                </c:pt>
                <c:pt idx="452">
                  <c:v>1.2188171184545451</c:v>
                </c:pt>
                <c:pt idx="453">
                  <c:v>1.3905501039470767</c:v>
                </c:pt>
                <c:pt idx="454">
                  <c:v>1.5633830619598144</c:v>
                </c:pt>
                <c:pt idx="455">
                  <c:v>1.7372796665748074</c:v>
                </c:pt>
                <c:pt idx="456">
                  <c:v>1.9122042900015606</c:v>
                </c:pt>
                <c:pt idx="457">
                  <c:v>2.0881220295371312</c:v>
                </c:pt>
                <c:pt idx="458">
                  <c:v>2.2649987306007748</c:v>
                </c:pt>
                <c:pt idx="459">
                  <c:v>2.4428010060411141</c:v>
                </c:pt>
                <c:pt idx="460">
                  <c:v>2.6214962519133005</c:v>
                </c:pt>
                <c:pt idx="461">
                  <c:v>2.8010526599343439</c:v>
                </c:pt>
                <c:pt idx="462">
                  <c:v>2.9814392268208283</c:v>
                </c:pt>
                <c:pt idx="463">
                  <c:v>3.1626257607164203</c:v>
                </c:pt>
                <c:pt idx="464">
                  <c:v>3.3445828849132964</c:v>
                </c:pt>
                <c:pt idx="465">
                  <c:v>3.5272820390683335</c:v>
                </c:pt>
                <c:pt idx="466">
                  <c:v>3.7106954781126174</c:v>
                </c:pt>
                <c:pt idx="467">
                  <c:v>3.8947962690442313</c:v>
                </c:pt>
                <c:pt idx="468">
                  <c:v>4.0795582857904664</c:v>
                </c:pt>
                <c:pt idx="469">
                  <c:v>4.2649562023186416</c:v>
                </c:pt>
                <c:pt idx="470">
                  <c:v>4.4509654841654118</c:v>
                </c:pt>
                <c:pt idx="471">
                  <c:v>4.6375623785485658</c:v>
                </c:pt>
                <c:pt idx="472">
                  <c:v>4.8247239032160874</c:v>
                </c:pt>
                <c:pt idx="473">
                  <c:v>5.0124278341797375</c:v>
                </c:pt>
                <c:pt idx="474">
                  <c:v>5.2006526924703884</c:v>
                </c:pt>
                <c:pt idx="475">
                  <c:v>5.3893777300461609</c:v>
                </c:pt>
                <c:pt idx="476">
                  <c:v>5.5785829149744117</c:v>
                </c:pt>
                <c:pt idx="477">
                  <c:v>5.7682489160002204</c:v>
                </c:pt>
                <c:pt idx="478">
                  <c:v>5.9583570866077871</c:v>
                </c:pt>
                <c:pt idx="479">
                  <c:v>6.1488894486716976</c:v>
                </c:pt>
                <c:pt idx="480">
                  <c:v>6.3398286757868449</c:v>
                </c:pt>
                <c:pt idx="481">
                  <c:v>6.5311580763611152</c:v>
                </c:pt>
                <c:pt idx="482">
                  <c:v>6.7228615765457516</c:v>
                </c:pt>
                <c:pt idx="483">
                  <c:v>6.9149237030715947</c:v>
                </c:pt>
                <c:pt idx="484">
                  <c:v>7.1073295660549025</c:v>
                </c:pt>
                <c:pt idx="485">
                  <c:v>7.3000648418283092</c:v>
                </c:pt>
                <c:pt idx="486">
                  <c:v>7.4931157558489927</c:v>
                </c:pt>
                <c:pt idx="487">
                  <c:v>7.6864690657279304</c:v>
                </c:pt>
                <c:pt idx="488">
                  <c:v>7.8801120444232842</c:v>
                </c:pt>
                <c:pt idx="489">
                  <c:v>8.0740324636310739</c:v>
                </c:pt>
                <c:pt idx="490">
                  <c:v>8.2682185774073105</c:v>
                </c:pt>
                <c:pt idx="491">
                  <c:v>8.4626591060478891</c:v>
                </c:pt>
                <c:pt idx="492">
                  <c:v>8.6573432202505991</c:v>
                </c:pt>
                <c:pt idx="493">
                  <c:v>8.8522605255790836</c:v>
                </c:pt>
                <c:pt idx="494">
                  <c:v>9.0474010472478277</c:v>
                </c:pt>
                <c:pt idx="495">
                  <c:v>9.242755215239832</c:v>
                </c:pt>
                <c:pt idx="496">
                  <c:v>9.4383138497722658</c:v>
                </c:pt>
                <c:pt idx="497">
                  <c:v>9.6340681471158867</c:v>
                </c:pt>
                <c:pt idx="498">
                  <c:v>9.8300096657785332</c:v>
                </c:pt>
                <c:pt idx="499">
                  <c:v>10.026130313055457</c:v>
                </c:pt>
                <c:pt idx="500">
                  <c:v>10.222422331951575</c:v>
                </c:pt>
                <c:pt idx="501">
                  <c:v>10.418878288476371</c:v>
                </c:pt>
                <c:pt idx="502">
                  <c:v>10.615491059312681</c:v>
                </c:pt>
                <c:pt idx="503">
                  <c:v>10.812253819857268</c:v>
                </c:pt>
                <c:pt idx="504">
                  <c:v>11.009160032632302</c:v>
                </c:pt>
                <c:pt idx="505">
                  <c:v>11.206203436063326</c:v>
                </c:pt>
                <c:pt idx="506">
                  <c:v>11.403378033620966</c:v>
                </c:pt>
                <c:pt idx="507">
                  <c:v>11.600678083320474</c:v>
                </c:pt>
                <c:pt idx="508">
                  <c:v>11.79809808757452</c:v>
                </c:pt>
                <c:pt idx="509">
                  <c:v>11.995632783392207</c:v>
                </c:pt>
                <c:pt idx="510">
                  <c:v>12.193277132918627</c:v>
                </c:pt>
                <c:pt idx="511">
                  <c:v>12.391026314307339</c:v>
                </c:pt>
                <c:pt idx="512">
                  <c:v>12.588875712918766</c:v>
                </c:pt>
                <c:pt idx="513">
                  <c:v>12.786820912836774</c:v>
                </c:pt>
                <c:pt idx="514">
                  <c:v>12.98485768869563</c:v>
                </c:pt>
                <c:pt idx="515">
                  <c:v>13.182981997809243</c:v>
                </c:pt>
                <c:pt idx="516">
                  <c:v>13.381189972594393</c:v>
                </c:pt>
                <c:pt idx="517">
                  <c:v>13.579477913280577</c:v>
                </c:pt>
                <c:pt idx="518">
                  <c:v>13.777842280896486</c:v>
                </c:pt>
                <c:pt idx="519">
                  <c:v>13.976279690527576</c:v>
                </c:pt>
                <c:pt idx="520">
                  <c:v>14.174786904833109</c:v>
                </c:pt>
                <c:pt idx="521">
                  <c:v>14.373360827817546</c:v>
                </c:pt>
                <c:pt idx="522">
                  <c:v>14.57199849884609</c:v>
                </c:pt>
                <c:pt idx="523">
                  <c:v>14.770697086897433</c:v>
                </c:pt>
                <c:pt idx="524">
                  <c:v>14.969453885045947</c:v>
                </c:pt>
                <c:pt idx="525">
                  <c:v>15.168266305164034</c:v>
                </c:pt>
                <c:pt idx="526">
                  <c:v>15.367131872839032</c:v>
                </c:pt>
                <c:pt idx="527">
                  <c:v>15.566048222495759</c:v>
                </c:pt>
                <c:pt idx="528">
                  <c:v>15.76501309271768</c:v>
                </c:pt>
                <c:pt idx="529">
                  <c:v>15.964024321760341</c:v>
                </c:pt>
                <c:pt idx="530">
                  <c:v>16.163079843248113</c:v>
                </c:pt>
                <c:pt idx="531">
                  <c:v>16.362177682050401</c:v>
                </c:pt>
                <c:pt idx="532">
                  <c:v>16.561315950327035</c:v>
                </c:pt>
                <c:pt idx="533">
                  <c:v>16.760492843740227</c:v>
                </c:pt>
                <c:pt idx="534">
                  <c:v>16.959706637823441</c:v>
                </c:pt>
                <c:pt idx="535">
                  <c:v>17.158955684503837</c:v>
                </c:pt>
                <c:pt idx="536">
                  <c:v>17.358238408769587</c:v>
                </c:pt>
                <c:pt idx="537">
                  <c:v>17.557553305479679</c:v>
                </c:pt>
                <c:pt idx="538">
                  <c:v>17.756898936307266</c:v>
                </c:pt>
                <c:pt idx="539">
                  <c:v>17.956273926814408</c:v>
                </c:pt>
                <c:pt idx="540">
                  <c:v>18.15567696364965</c:v>
                </c:pt>
                <c:pt idx="541">
                  <c:v>18.355106791866934</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-37.109988448358934</c:v>
                </c:pt>
                <c:pt idx="1">
                  <c:v>-37.744870676934255</c:v>
                </c:pt>
                <c:pt idx="2">
                  <c:v>-38.383328177135368</c:v>
                </c:pt>
                <c:pt idx="3">
                  <c:v>-39.025057699147268</c:v>
                </c:pt>
                <c:pt idx="4">
                  <c:v>-39.669747674963823</c:v>
                </c:pt>
                <c:pt idx="5">
                  <c:v>-40.317078899119686</c:v>
                </c:pt>
                <c:pt idx="6">
                  <c:v>-40.966725254957687</c:v>
                </c:pt>
                <c:pt idx="7">
                  <c:v>-41.618354482735455</c:v>
                </c:pt>
                <c:pt idx="8">
                  <c:v>-42.271628985422105</c:v>
                </c:pt>
                <c:pt idx="9">
                  <c:v>-42.92620666760272</c:v>
                </c:pt>
                <c:pt idx="10">
                  <c:v>-43.581741802530495</c:v>
                </c:pt>
                <c:pt idx="11">
                  <c:v>-44.237885922037968</c:v>
                </c:pt>
                <c:pt idx="12">
                  <c:v>-44.894288723749867</c:v>
                </c:pt>
                <c:pt idx="13">
                  <c:v>-45.550598989833226</c:v>
                </c:pt>
                <c:pt idx="14">
                  <c:v>-46.20646551138551</c:v>
                </c:pt>
                <c:pt idx="15">
                  <c:v>-46.861538012487493</c:v>
                </c:pt>
                <c:pt idx="16">
                  <c:v>-47.515468067960576</c:v>
                </c:pt>
                <c:pt idx="17">
                  <c:v>-48.167910008933653</c:v>
                </c:pt>
                <c:pt idx="18">
                  <c:v>-48.818521810477009</c:v>
                </c:pt>
                <c:pt idx="19">
                  <c:v>-49.466965955768572</c:v>
                </c:pt>
                <c:pt idx="20">
                  <c:v>-50.112910271539555</c:v>
                </c:pt>
                <c:pt idx="21">
                  <c:v>-50.756028729870266</c:v>
                </c:pt>
                <c:pt idx="22">
                  <c:v>-51.396002211801573</c:v>
                </c:pt>
                <c:pt idx="23">
                  <c:v>-52.032519228658131</c:v>
                </c:pt>
                <c:pt idx="24">
                  <c:v>-52.665276597434136</c:v>
                </c:pt>
                <c:pt idx="25">
                  <c:v>-53.293980067109878</c:v>
                </c:pt>
                <c:pt idx="26">
                  <c:v>-53.918344893263225</c:v>
                </c:pt>
                <c:pt idx="27">
                  <c:v>-54.538096358887415</c:v>
                </c:pt>
                <c:pt idx="28">
                  <c:v>-55.152970239849282</c:v>
                </c:pt>
                <c:pt idx="29">
                  <c:v>-55.762713213954136</c:v>
                </c:pt>
                <c:pt idx="30">
                  <c:v>-56.367083213107762</c:v>
                </c:pt>
                <c:pt idx="31">
                  <c:v>-56.965849718554509</c:v>
                </c:pt>
                <c:pt idx="32">
                  <c:v>-57.558793999657262</c:v>
                </c:pt>
                <c:pt idx="33">
                  <c:v>-58.145709297122849</c:v>
                </c:pt>
                <c:pt idx="34">
                  <c:v>-58.726400951991479</c:v>
                </c:pt>
                <c:pt idx="35">
                  <c:v>-59.300686482079399</c:v>
                </c:pt>
                <c:pt idx="36">
                  <c:v>-59.868395607900695</c:v>
                </c:pt>
                <c:pt idx="37">
                  <c:v>-60.429370230377522</c:v>
                </c:pt>
                <c:pt idx="38">
                  <c:v>-60.983464362904641</c:v>
                </c:pt>
                <c:pt idx="39">
                  <c:v>-61.530544020527955</c:v>
                </c:pt>
                <c:pt idx="40">
                  <c:v>-62.070487069163768</c:v>
                </c:pt>
                <c:pt idx="41">
                  <c:v>-62.603183037906184</c:v>
                </c:pt>
                <c:pt idx="42">
                  <c:v>-63.128532897541412</c:v>
                </c:pt>
                <c:pt idx="43">
                  <c:v>-63.646448808440731</c:v>
                </c:pt>
                <c:pt idx="44">
                  <c:v>-64.156853841003311</c:v>
                </c:pt>
                <c:pt idx="45">
                  <c:v>-64.659681671801607</c:v>
                </c:pt>
                <c:pt idx="46">
                  <c:v>-65.154876258524453</c:v>
                </c:pt>
                <c:pt idx="47">
                  <c:v>-65.642391496739521</c:v>
                </c:pt>
                <c:pt idx="48">
                  <c:v>-66.122190861394827</c:v>
                </c:pt>
                <c:pt idx="49">
                  <c:v>-66.594247035859837</c:v>
                </c:pt>
                <c:pt idx="50">
                  <c:v>-67.058541531175337</c:v>
                </c:pt>
                <c:pt idx="51">
                  <c:v>-67.515064298032584</c:v>
                </c:pt>
                <c:pt idx="52">
                  <c:v>-67.963813333847312</c:v>
                </c:pt>
                <c:pt idx="53">
                  <c:v>-68.40479428713509</c:v>
                </c:pt>
                <c:pt idx="54">
                  <c:v>-68.838020061222068</c:v>
                </c:pt>
                <c:pt idx="55">
                  <c:v>-69.263510419164064</c:v>
                </c:pt>
                <c:pt idx="56">
                  <c:v>-69.681291591574492</c:v>
                </c:pt>
                <c:pt idx="57">
                  <c:v>-70.091395888897381</c:v>
                </c:pt>
                <c:pt idx="58">
                  <c:v>-70.493861319500041</c:v>
                </c:pt>
                <c:pt idx="59">
                  <c:v>-70.888731214801524</c:v>
                </c:pt>
                <c:pt idx="60">
                  <c:v>-71.276053862503403</c:v>
                </c:pt>
                <c:pt idx="61">
                  <c:v>-71.655882148841982</c:v>
                </c:pt>
                <c:pt idx="62">
                  <c:v>-72.028273210648038</c:v>
                </c:pt>
                <c:pt idx="63">
                  <c:v>-72.393288097867554</c:v>
                </c:pt>
                <c:pt idx="64">
                  <c:v>-72.750991447079514</c:v>
                </c:pt>
                <c:pt idx="65">
                  <c:v>-73.101451166431985</c:v>
                </c:pt>
                <c:pt idx="66">
                  <c:v>-73.444738132316658</c:v>
                </c:pt>
                <c:pt idx="67">
                  <c:v>-73.780925898006743</c:v>
                </c:pt>
                <c:pt idx="68">
                  <c:v>-74.1100904143956</c:v>
                </c:pt>
                <c:pt idx="69">
                  <c:v>-74.432309762896693</c:v>
                </c:pt>
                <c:pt idx="70">
                  <c:v>-74.747663900495482</c:v>
                </c:pt>
                <c:pt idx="71">
                  <c:v>-75.056234416880358</c:v>
                </c:pt>
                <c:pt idx="72">
                  <c:v>-75.358104303524456</c:v>
                </c:pt>
                <c:pt idx="73">
                  <c:v>-75.653357734544116</c:v>
                </c:pt>
                <c:pt idx="74">
                  <c:v>-75.942079859113548</c:v>
                </c:pt>
                <c:pt idx="75">
                  <c:v>-76.224356605183516</c:v>
                </c:pt>
                <c:pt idx="76">
                  <c:v>-76.500274494218985</c:v>
                </c:pt>
                <c:pt idx="77">
                  <c:v>-76.769920466645573</c:v>
                </c:pt>
                <c:pt idx="78">
                  <c:v>-77.033381717675042</c:v>
                </c:pt>
                <c:pt idx="79">
                  <c:v>-77.290745543162132</c:v>
                </c:pt>
                <c:pt idx="80">
                  <c:v>-77.542099195135393</c:v>
                </c:pt>
                <c:pt idx="81">
                  <c:v>-77.787529746631336</c:v>
                </c:pt>
                <c:pt idx="82">
                  <c:v>-78.027123965460547</c:v>
                </c:pt>
                <c:pt idx="83">
                  <c:v>-78.26096819652652</c:v>
                </c:pt>
                <c:pt idx="84">
                  <c:v>-78.489148252321797</c:v>
                </c:pt>
                <c:pt idx="85">
                  <c:v>-78.711749311223642</c:v>
                </c:pt>
                <c:pt idx="86">
                  <c:v>-78.928855823218683</c:v>
                </c:pt>
                <c:pt idx="87">
                  <c:v>-79.140551422687295</c:v>
                </c:pt>
                <c:pt idx="88">
                  <c:v>-79.346918847889043</c:v>
                </c:pt>
                <c:pt idx="89">
                  <c:v>-79.548039866794795</c:v>
                </c:pt>
                <c:pt idx="90">
                  <c:v>-79.743995208921817</c:v>
                </c:pt>
                <c:pt idx="91">
                  <c:v>-79.934864502836845</c:v>
                </c:pt>
                <c:pt idx="92">
                  <c:v>-80.12072621900262</c:v>
                </c:pt>
                <c:pt idx="93">
                  <c:v>-80.301657617653589</c:v>
                </c:pt>
                <c:pt idx="94">
                  <c:v>-80.477734701398219</c:v>
                </c:pt>
                <c:pt idx="95">
                  <c:v>-80.649032172255446</c:v>
                </c:pt>
                <c:pt idx="96">
                  <c:v>-80.815623392845538</c:v>
                </c:pt>
                <c:pt idx="97">
                  <c:v>-80.977580351465988</c:v>
                </c:pt>
                <c:pt idx="98">
                  <c:v>-81.134973630795258</c:v>
                </c:pt>
                <c:pt idx="99">
                  <c:v>-81.287872379978438</c:v>
                </c:pt>
                <c:pt idx="100">
                  <c:v>-81.43634428985915</c:v>
                </c:pt>
                <c:pt idx="101">
                  <c:v>-81.580455571135374</c:v>
                </c:pt>
                <c:pt idx="102">
                  <c:v>-81.720270935224804</c:v>
                </c:pt>
                <c:pt idx="103">
                  <c:v>-81.855853577638698</c:v>
                </c:pt>
                <c:pt idx="104">
                  <c:v>-81.987265163671069</c:v>
                </c:pt>
                <c:pt idx="105">
                  <c:v>-82.114565816222097</c:v>
                </c:pt>
                <c:pt idx="106">
                  <c:v>-82.237814105583027</c:v>
                </c:pt>
                <c:pt idx="107">
                  <c:v>-82.357067041019249</c:v>
                </c:pt>
                <c:pt idx="108">
                  <c:v>-82.472380063998656</c:v>
                </c:pt>
                <c:pt idx="109">
                  <c:v>-82.583807042918437</c:v>
                </c:pt>
                <c:pt idx="110">
                  <c:v>-82.69140026919456</c:v>
                </c:pt>
                <c:pt idx="111">
                  <c:v>-82.795210454584264</c:v>
                </c:pt>
                <c:pt idx="112">
                  <c:v>-82.895286729620324</c:v>
                </c:pt>
                <c:pt idx="113">
                  <c:v>-82.991676643042567</c:v>
                </c:pt>
                <c:pt idx="114">
                  <c:v>-83.084426162120423</c:v>
                </c:pt>
                <c:pt idx="115">
                  <c:v>-83.173579673764294</c:v>
                </c:pt>
                <c:pt idx="116">
                  <c:v>-83.25917998633291</c:v>
                </c:pt>
                <c:pt idx="117">
                  <c:v>-83.341268332047903</c:v>
                </c:pt>
                <c:pt idx="118">
                  <c:v>-83.419884369932333</c:v>
                </c:pt>
                <c:pt idx="119">
                  <c:v>-83.49506618919682</c:v>
                </c:pt>
                <c:pt idx="120">
                  <c:v>-83.566850313001012</c:v>
                </c:pt>
                <c:pt idx="121">
                  <c:v>-83.635271702522644</c:v>
                </c:pt>
                <c:pt idx="122">
                  <c:v>-83.700363761271973</c:v>
                </c:pt>
                <c:pt idx="123">
                  <c:v>-83.762158339593853</c:v>
                </c:pt>
                <c:pt idx="124">
                  <c:v>-83.820685739301922</c:v>
                </c:pt>
                <c:pt idx="125">
                  <c:v>-83.875974718396492</c:v>
                </c:pt>
                <c:pt idx="126">
                  <c:v>-83.928052495818307</c:v>
                </c:pt>
                <c:pt idx="127">
                  <c:v>-83.976944756196147</c:v>
                </c:pt>
                <c:pt idx="128">
                  <c:v>-84.022675654547569</c:v>
                </c:pt>
                <c:pt idx="129">
                  <c:v>-84.065267820898541</c:v>
                </c:pt>
                <c:pt idx="130">
                  <c:v>-84.104742364785949</c:v>
                </c:pt>
                <c:pt idx="131">
                  <c:v>-84.141118879614254</c:v>
                </c:pt>
                <c:pt idx="132">
                  <c:v>-84.174415446838339</c:v>
                </c:pt>
                <c:pt idx="133">
                  <c:v>-84.204648639946342</c:v>
                </c:pt>
                <c:pt idx="134">
                  <c:v>-84.231833528221529</c:v>
                </c:pt>
                <c:pt idx="135">
                  <c:v>-84.25598368026121</c:v>
                </c:pt>
                <c:pt idx="136">
                  <c:v>-84.277111167235702</c:v>
                </c:pt>
                <c:pt idx="137">
                  <c:v>-84.295226565871729</c:v>
                </c:pt>
                <c:pt idx="138">
                  <c:v>-84.310338961145831</c:v>
                </c:pt>
                <c:pt idx="139">
                  <c:v>-84.322455948676833</c:v>
                </c:pt>
                <c:pt idx="140">
                  <c:v>-84.331583636807608</c:v>
                </c:pt>
                <c:pt idx="141">
                  <c:v>-84.337726648368815</c:v>
                </c:pt>
                <c:pt idx="142">
                  <c:v>-84.340888122118358</c:v>
                </c:pt>
                <c:pt idx="143">
                  <c:v>-84.341069713853571</c:v>
                </c:pt>
                <c:pt idx="144">
                  <c:v>-84.338271597193483</c:v>
                </c:pt>
                <c:pt idx="145">
                  <c:v>-84.332492464031915</c:v>
                </c:pt>
                <c:pt idx="146">
                  <c:v>-84.323729524662554</c:v>
                </c:pt>
                <c:pt idx="147">
                  <c:v>-84.311978507580292</c:v>
                </c:pt>
                <c:pt idx="148">
                  <c:v>-84.297233658964032</c:v>
                </c:pt>
                <c:pt idx="149">
                  <c:v>-84.279487741848769</c:v>
                </c:pt>
                <c:pt idx="150">
                  <c:v>-84.258732034996427</c:v>
                </c:pt>
                <c:pt idx="151">
                  <c:v>-84.234956331476539</c:v>
                </c:pt>
                <c:pt idx="152">
                  <c:v>-84.208148936971</c:v>
                </c:pt>
                <c:pt idx="153">
                  <c:v>-84.178296667817605</c:v>
                </c:pt>
                <c:pt idx="154">
                  <c:v>-84.145384848811361</c:v>
                </c:pt>
                <c:pt idx="155">
                  <c:v>-84.109397310782171</c:v>
                </c:pt>
                <c:pt idx="156">
                  <c:v>-84.070316387972923</c:v>
                </c:pt>
                <c:pt idx="157">
                  <c:v>-84.028122915241269</c:v>
                </c:pt>
                <c:pt idx="158">
                  <c:v>-83.9827962251141</c:v>
                </c:pt>
                <c:pt idx="159">
                  <c:v>-83.934314144723487</c:v>
                </c:pt>
                <c:pt idx="160">
                  <c:v>-83.88265299265791</c:v>
                </c:pt>
                <c:pt idx="161">
                  <c:v>-83.827787575764248</c:v>
                </c:pt>
                <c:pt idx="162">
                  <c:v>-83.769691185939877</c:v>
                </c:pt>
                <c:pt idx="163">
                  <c:v>-83.708335596957099</c:v>
                </c:pt>
                <c:pt idx="164">
                  <c:v>-83.643691061365047</c:v>
                </c:pt>
                <c:pt idx="165">
                  <c:v>-83.575726307519957</c:v>
                </c:pt>
                <c:pt idx="166">
                  <c:v>-83.504408536795296</c:v>
                </c:pt>
                <c:pt idx="167">
                  <c:v>-83.429703421030524</c:v>
                </c:pt>
                <c:pt idx="168">
                  <c:v>-83.351575100279263</c:v>
                </c:pt>
                <c:pt idx="169">
                  <c:v>-83.269986180923311</c:v>
                </c:pt>
                <c:pt idx="170">
                  <c:v>-83.184897734223313</c:v>
                </c:pt>
                <c:pt idx="171">
                  <c:v>-83.096269295382328</c:v>
                </c:pt>
                <c:pt idx="172">
                  <c:v>-83.004058863202943</c:v>
                </c:pt>
                <c:pt idx="173">
                  <c:v>-82.908222900424974</c:v>
                </c:pt>
                <c:pt idx="174">
                  <c:v>-82.808716334837314</c:v>
                </c:pt>
                <c:pt idx="175">
                  <c:v>-82.705492561260755</c:v>
                </c:pt>
                <c:pt idx="176">
                  <c:v>-82.598503444509518</c:v>
                </c:pt>
                <c:pt idx="177">
                  <c:v>-82.487699323442101</c:v>
                </c:pt>
                <c:pt idx="178">
                  <c:v>-82.373029016221238</c:v>
                </c:pt>
                <c:pt idx="179">
                  <c:v>-82.254439826909632</c:v>
                </c:pt>
                <c:pt idx="180">
                  <c:v>-82.131877553536654</c:v>
                </c:pt>
                <c:pt idx="181">
                  <c:v>-82.005286497778243</c:v>
                </c:pt>
                <c:pt idx="182">
                  <c:v>-81.874609476401659</c:v>
                </c:pt>
                <c:pt idx="183">
                  <c:v>-81.739787834634896</c:v>
                </c:pt>
                <c:pt idx="184">
                  <c:v>-81.600761461631038</c:v>
                </c:pt>
                <c:pt idx="185">
                  <c:v>-81.457468808206031</c:v>
                </c:pt>
                <c:pt idx="186">
                  <c:v>-81.309846907038235</c:v>
                </c:pt>
                <c:pt idx="187">
                  <c:v>-81.15783139553038</c:v>
                </c:pt>
                <c:pt idx="188">
                  <c:v>-81.00135654154181</c:v>
                </c:pt>
                <c:pt idx="189">
                  <c:v>-80.840355272212648</c:v>
                </c:pt>
                <c:pt idx="190">
                  <c:v>-80.674759206110039</c:v>
                </c:pt>
                <c:pt idx="191">
                  <c:v>-80.504498688940828</c:v>
                </c:pt>
                <c:pt idx="192">
                  <c:v>-80.329502833082316</c:v>
                </c:pt>
                <c:pt idx="193">
                  <c:v>-80.149699561198005</c:v>
                </c:pt>
                <c:pt idx="194">
                  <c:v>-79.965015654214881</c:v>
                </c:pt>
                <c:pt idx="195">
                  <c:v>-79.77537680395038</c:v>
                </c:pt>
                <c:pt idx="196">
                  <c:v>-79.580707670688227</c:v>
                </c:pt>
                <c:pt idx="197">
                  <c:v>-79.380931946015238</c:v>
                </c:pt>
                <c:pt idx="198">
                  <c:v>-79.17597242123982</c:v>
                </c:pt>
                <c:pt idx="199">
                  <c:v>-78.965751061723068</c:v>
                </c:pt>
                <c:pt idx="200">
                  <c:v>-78.750189087467888</c:v>
                </c:pt>
                <c:pt idx="201">
                  <c:v>-78.529207060312061</c:v>
                </c:pt>
                <c:pt idx="202">
                  <c:v>-78.302724978088847</c:v>
                </c:pt>
                <c:pt idx="203">
                  <c:v>-78.070662376118392</c:v>
                </c:pt>
                <c:pt idx="204">
                  <c:v>-77.832938436402543</c:v>
                </c:pt>
                <c:pt idx="205">
                  <c:v>-77.589472104900679</c:v>
                </c:pt>
                <c:pt idx="206">
                  <c:v>-77.340182217262679</c:v>
                </c:pt>
                <c:pt idx="207">
                  <c:v>-77.084987633399393</c:v>
                </c:pt>
                <c:pt idx="208">
                  <c:v>-76.823807381269305</c:v>
                </c:pt>
                <c:pt idx="209">
                  <c:v>-76.556560810250417</c:v>
                </c:pt>
                <c:pt idx="210">
                  <c:v>-76.283167754465296</c:v>
                </c:pt>
                <c:pt idx="211">
                  <c:v>-76.003548706412076</c:v>
                </c:pt>
                <c:pt idx="212">
                  <c:v>-75.717625001242041</c:v>
                </c:pt>
                <c:pt idx="213">
                  <c:v>-75.425319012001651</c:v>
                </c:pt>
                <c:pt idx="214">
                  <c:v>-75.126554356141071</c:v>
                </c:pt>
                <c:pt idx="215">
                  <c:v>-74.821256113553645</c:v>
                </c:pt>
                <c:pt idx="216">
                  <c:v>-74.509351056385057</c:v>
                </c:pt>
                <c:pt idx="217">
                  <c:v>-74.19076789080745</c:v>
                </c:pt>
                <c:pt idx="218">
                  <c:v>-73.86543751090953</c:v>
                </c:pt>
                <c:pt idx="219">
                  <c:v>-73.533293264799312</c:v>
                </c:pt>
                <c:pt idx="220">
                  <c:v>-73.194271232961569</c:v>
                </c:pt>
                <c:pt idx="221">
                  <c:v>-72.848310518838105</c:v>
                </c:pt>
                <c:pt idx="222">
                  <c:v>-72.495353551532673</c:v>
                </c:pt>
                <c:pt idx="223">
                  <c:v>-72.135346400450004</c:v>
                </c:pt>
                <c:pt idx="224">
                  <c:v>-71.768239101597118</c:v>
                </c:pt>
                <c:pt idx="225">
                  <c:v>-71.393985995168336</c:v>
                </c:pt>
                <c:pt idx="226">
                  <c:v>-71.012546073929158</c:v>
                </c:pt>
                <c:pt idx="227">
                  <c:v>-70.623883341797679</c:v>
                </c:pt>
                <c:pt idx="228">
                  <c:v>-70.227967181899643</c:v>
                </c:pt>
                <c:pt idx="229">
                  <c:v>-69.824772733229565</c:v>
                </c:pt>
                <c:pt idx="230">
                  <c:v>-69.414281274924974</c:v>
                </c:pt>
                <c:pt idx="231">
                  <c:v>-68.99648061699628</c:v>
                </c:pt>
                <c:pt idx="232">
                  <c:v>-68.571365496210859</c:v>
                </c:pt>
                <c:pt idx="233">
                  <c:v>-68.138937975664334</c:v>
                </c:pt>
                <c:pt idx="234">
                  <c:v>-67.699207846409436</c:v>
                </c:pt>
                <c:pt idx="235">
                  <c:v>-67.252193029346429</c:v>
                </c:pt>
                <c:pt idx="236">
                  <c:v>-66.79791997540714</c:v>
                </c:pt>
                <c:pt idx="237">
                  <c:v>-66.336424061904722</c:v>
                </c:pt>
                <c:pt idx="238">
                  <c:v>-65.867749982748322</c:v>
                </c:pt>
                <c:pt idx="239">
                  <c:v>-65.39195213007082</c:v>
                </c:pt>
                <c:pt idx="240">
                  <c:v>-64.90909496466314</c:v>
                </c:pt>
                <c:pt idx="241">
                  <c:v>-64.419253372469825</c:v>
                </c:pt>
                <c:pt idx="242">
                  <c:v>-63.922513004277647</c:v>
                </c:pt>
                <c:pt idx="243">
                  <c:v>-63.418970595619228</c:v>
                </c:pt>
                <c:pt idx="244">
                  <c:v>-62.908734263824151</c:v>
                </c:pt>
                <c:pt idx="245">
                  <c:v>-62.391923779091613</c:v>
                </c:pt>
                <c:pt idx="246">
                  <c:v>-61.868670806418685</c:v>
                </c:pt>
                <c:pt idx="247">
                  <c:v>-61.339119115211197</c:v>
                </c:pt>
                <c:pt idx="248">
                  <c:v>-60.803424753436701</c:v>
                </c:pt>
                <c:pt idx="249">
                  <c:v>-60.261756183237203</c:v>
                </c:pt>
                <c:pt idx="250">
                  <c:v>-59.714294375025879</c:v>
                </c:pt>
                <c:pt idx="251">
                  <c:v>-59.16123285723323</c:v>
                </c:pt>
                <c:pt idx="252">
                  <c:v>-58.602777719055815</c:v>
                </c:pt>
                <c:pt idx="253">
                  <c:v>-58.039147563786713</c:v>
                </c:pt>
                <c:pt idx="254">
                  <c:v>-57.470573410580606</c:v>
                </c:pt>
                <c:pt idx="255">
                  <c:v>-56.897298542824885</c:v>
                </c:pt>
                <c:pt idx="256">
                  <c:v>-56.319578301638295</c:v>
                </c:pt>
                <c:pt idx="257">
                  <c:v>-55.737679823416229</c:v>
                </c:pt>
                <c:pt idx="258">
                  <c:v>-55.151881720780189</c:v>
                </c:pt>
                <c:pt idx="259">
                  <c:v>-54.562473706741208</c:v>
                </c:pt>
                <c:pt idx="260">
                  <c:v>-53.969756162386012</c:v>
                </c:pt>
                <c:pt idx="261">
                  <c:v>-53.374039648899902</c:v>
                </c:pt>
                <c:pt idx="262">
                  <c:v>-52.775644365273841</c:v>
                </c:pt>
                <c:pt idx="263">
                  <c:v>-52.17489955356676</c:v>
                </c:pt>
                <c:pt idx="264">
                  <c:v>-51.572142854129545</c:v>
                </c:pt>
                <c:pt idx="265">
                  <c:v>-50.967719613730267</c:v>
                </c:pt>
                <c:pt idx="266">
                  <c:v>-50.361982150006128</c:v>
                </c:pt>
                <c:pt idx="267">
                  <c:v>-49.755288976169545</c:v>
                </c:pt>
                <c:pt idx="268">
                  <c:v>-49.148003990327766</c:v>
                </c:pt>
                <c:pt idx="269">
                  <c:v>-48.540495634188119</c:v>
                </c:pt>
                <c:pt idx="270">
                  <c:v>-47.93313602627272</c:v>
                </c:pt>
                <c:pt idx="271">
                  <c:v>-47.326300075070023</c:v>
                </c:pt>
                <c:pt idx="272">
                  <c:v>-46.720364577787187</c:v>
                </c:pt>
                <c:pt idx="273">
                  <c:v>-46.115707310542462</c:v>
                </c:pt>
                <c:pt idx="274">
                  <c:v>-45.512706115939849</c:v>
                </c:pt>
                <c:pt idx="275">
                  <c:v>-44.91173799400265</c:v>
                </c:pt>
                <c:pt idx="276">
                  <c:v>-44.313178202403698</c:v>
                </c:pt>
                <c:pt idx="277">
                  <c:v>-43.717399371820981</c:v>
                </c:pt>
                <c:pt idx="278">
                  <c:v>-43.124770642067951</c:v>
                </c:pt>
                <c:pt idx="279">
                  <c:v>-42.53565682440545</c:v>
                </c:pt>
                <c:pt idx="280">
                  <c:v>-41.950417595138937</c:v>
                </c:pt>
                <c:pt idx="281">
                  <c:v>-41.369406725239898</c:v>
                </c:pt>
                <c:pt idx="282">
                  <c:v>-40.792971350327193</c:v>
                </c:pt>
                <c:pt idx="283">
                  <c:v>-40.221451284891124</c:v>
                </c:pt>
                <c:pt idx="284">
                  <c:v>-39.655178384160642</c:v>
                </c:pt>
                <c:pt idx="285">
                  <c:v>-39.094475956504994</c:v>
                </c:pt>
                <c:pt idx="286">
                  <c:v>-38.53965822873964</c:v>
                </c:pt>
                <c:pt idx="287">
                  <c:v>-37.991029866164268</c:v>
                </c:pt>
                <c:pt idx="288">
                  <c:v>-37.4488855486373</c:v>
                </c:pt>
                <c:pt idx="289">
                  <c:v>-36.913509603458223</c:v>
                </c:pt>
                <c:pt idx="290">
                  <c:v>-36.385175695319305</c:v>
                </c:pt>
                <c:pt idx="291">
                  <c:v>-35.864146573101813</c:v>
                </c:pt>
                <c:pt idx="292">
                  <c:v>-35.350673872819002</c:v>
                </c:pt>
                <c:pt idx="293">
                  <c:v>-34.8449979755909</c:v>
                </c:pt>
                <c:pt idx="294">
                  <c:v>-34.347347919131252</c:v>
                </c:pt>
                <c:pt idx="295">
                  <c:v>-33.857941360871173</c:v>
                </c:pt>
                <c:pt idx="296">
                  <c:v>-33.376984590536473</c:v>
                </c:pt>
                <c:pt idx="297">
                  <c:v>-32.904672589717741</c:v>
                </c:pt>
                <c:pt idx="298">
                  <c:v>-32.441189135747905</c:v>
                </c:pt>
                <c:pt idx="299">
                  <c:v>-31.986706947012507</c:v>
                </c:pt>
                <c:pt idx="300">
                  <c:v>-31.541387866680633</c:v>
                </c:pt>
                <c:pt idx="301">
                  <c:v>-31.105383081735688</c:v>
                </c:pt>
                <c:pt idx="302">
                  <c:v>-30.678833374126977</c:v>
                </c:pt>
                <c:pt idx="303">
                  <c:v>-30.261869400829053</c:v>
                </c:pt>
                <c:pt idx="304">
                  <c:v>-29.854611999605375</c:v>
                </c:pt>
                <c:pt idx="305">
                  <c:v>-29.457172517305942</c:v>
                </c:pt>
                <c:pt idx="306">
                  <c:v>-29.06965315758892</c:v>
                </c:pt>
                <c:pt idx="307">
                  <c:v>-28.69214734504612</c:v>
                </c:pt>
                <c:pt idx="308">
                  <c:v>-28.324740102810562</c:v>
                </c:pt>
                <c:pt idx="309">
                  <c:v>-27.967508440854466</c:v>
                </c:pt>
                <c:pt idx="310">
                  <c:v>-27.62052175231462</c:v>
                </c:pt>
                <c:pt idx="311">
                  <c:v>-27.283842215334666</c:v>
                </c:pt>
                <c:pt idx="312">
                  <c:v>-26.957525198063493</c:v>
                </c:pt>
                <c:pt idx="313">
                  <c:v>-26.641619664610882</c:v>
                </c:pt>
                <c:pt idx="314">
                  <c:v>-26.336168579922276</c:v>
                </c:pt>
                <c:pt idx="315">
                  <c:v>-26.041209311699106</c:v>
                </c:pt>
                <c:pt idx="316">
                  <c:v>-25.756774027648881</c:v>
                </c:pt>
                <c:pt idx="317">
                  <c:v>-25.482890086510061</c:v>
                </c:pt>
                <c:pt idx="318">
                  <c:v>-25.219580421449976</c:v>
                </c:pt>
                <c:pt idx="319">
                  <c:v>-24.966863914578958</c:v>
                </c:pt>
                <c:pt idx="320">
                  <c:v>-24.724755761470306</c:v>
                </c:pt>
                <c:pt idx="321">
                  <c:v>-24.493267824701757</c:v>
                </c:pt>
                <c:pt idx="322">
                  <c:v>-24.272408975566186</c:v>
                </c:pt>
                <c:pt idx="323">
                  <c:v>-24.062185423212537</c:v>
                </c:pt>
                <c:pt idx="324">
                  <c:v>-23.862601030584443</c:v>
                </c:pt>
                <c:pt idx="325">
                  <c:v>-23.673657616627462</c:v>
                </c:pt>
                <c:pt idx="326">
                  <c:v>-23.495355244322283</c:v>
                </c:pt>
                <c:pt idx="327">
                  <c:v>-23.32769249418055</c:v>
                </c:pt>
                <c:pt idx="328">
                  <c:v>-23.170666722919957</c:v>
                </c:pt>
                <c:pt idx="329">
                  <c:v>-23.024274307087687</c:v>
                </c:pt>
                <c:pt idx="330">
                  <c:v>-22.888510871469933</c:v>
                </c:pt>
                <c:pt idx="331">
                  <c:v>-22.763371502161977</c:v>
                </c:pt>
                <c:pt idx="332">
                  <c:v>-22.648850944222392</c:v>
                </c:pt>
                <c:pt idx="333">
                  <c:v>-22.544943783863392</c:v>
                </c:pt>
                <c:pt idx="334">
                  <c:v>-22.451644615160639</c:v>
                </c:pt>
                <c:pt idx="335">
                  <c:v>-22.368948191287455</c:v>
                </c:pt>
                <c:pt idx="336">
                  <c:v>-22.296849560289584</c:v>
                </c:pt>
                <c:pt idx="337">
                  <c:v>-22.235344185436762</c:v>
                </c:pt>
                <c:pt idx="338">
                  <c:v>-22.184428050187805</c:v>
                </c:pt>
                <c:pt idx="339">
                  <c:v>-22.144097747810168</c:v>
                </c:pt>
                <c:pt idx="340">
                  <c:v>-22.114350555699009</c:v>
                </c:pt>
                <c:pt idx="341">
                  <c:v>-22.095184494432718</c:v>
                </c:pt>
                <c:pt idx="342">
                  <c:v>-22.086598371598129</c:v>
                </c:pt>
                <c:pt idx="343">
                  <c:v>-22.088591810415465</c:v>
                </c:pt>
                <c:pt idx="344">
                  <c:v>-22.101165263177499</c:v>
                </c:pt>
                <c:pt idx="345">
                  <c:v>-22.124320009513028</c:v>
                </c:pt>
                <c:pt idx="346">
                  <c:v>-22.158058139475369</c:v>
                </c:pt>
                <c:pt idx="347">
                  <c:v>-22.202382521440924</c:v>
                </c:pt>
                <c:pt idx="348">
                  <c:v>-22.257296754801189</c:v>
                </c:pt>
                <c:pt idx="349">
                  <c:v>-22.322805107418514</c:v>
                </c:pt>
                <c:pt idx="350">
                  <c:v>-22.398912437809262</c:v>
                </c:pt>
                <c:pt idx="351">
                  <c:v>-22.48562410201659</c:v>
                </c:pt>
                <c:pt idx="352">
                  <c:v>-22.582945845128677</c:v>
                </c:pt>
                <c:pt idx="353">
                  <c:v>-22.690883677402788</c:v>
                </c:pt>
                <c:pt idx="354">
                  <c:v>-22.809443734956073</c:v>
                </c:pt>
                <c:pt idx="355">
                  <c:v>-22.938632124994882</c:v>
                </c:pt>
                <c:pt idx="356">
                  <c:v>-23.078454755568369</c:v>
                </c:pt>
                <c:pt idx="357">
                  <c:v>-23.228917149842783</c:v>
                </c:pt>
                <c:pt idx="358">
                  <c:v>-23.390024244927197</c:v>
                </c:pt>
                <c:pt idx="359">
                  <c:v>-23.561780175299322</c:v>
                </c:pt>
                <c:pt idx="360">
                  <c:v>-23.74418804092474</c:v>
                </c:pt>
                <c:pt idx="361">
                  <c:v>-23.937249660198166</c:v>
                </c:pt>
                <c:pt idx="362">
                  <c:v>-24.140965307892969</c:v>
                </c:pt>
                <c:pt idx="363">
                  <c:v>-24.355333438356229</c:v>
                </c:pt>
                <c:pt idx="364">
                  <c:v>-24.580350394256726</c:v>
                </c:pt>
                <c:pt idx="365">
                  <c:v>-24.816010101265263</c:v>
                </c:pt>
                <c:pt idx="366">
                  <c:v>-25.062303749133562</c:v>
                </c:pt>
                <c:pt idx="367">
                  <c:v>-25.319219459725947</c:v>
                </c:pt>
                <c:pt idx="368">
                  <c:v>-25.586741942662037</c:v>
                </c:pt>
                <c:pt idx="369">
                  <c:v>-25.864852139337444</c:v>
                </c:pt>
                <c:pt idx="370">
                  <c:v>-26.153526856208675</c:v>
                </c:pt>
                <c:pt idx="371">
                  <c:v>-26.452738388356721</c:v>
                </c:pt>
                <c:pt idx="372">
                  <c:v>-26.762454134477142</c:v>
                </c:pt>
                <c:pt idx="373">
                  <c:v>-27.08263620458883</c:v>
                </c:pt>
                <c:pt idx="374">
                  <c:v>-27.413241021904103</c:v>
                </c:pt>
                <c:pt idx="375">
                  <c:v>-27.754218920451528</c:v>
                </c:pt>
                <c:pt idx="376">
                  <c:v>-28.105513740211091</c:v>
                </c:pt>
                <c:pt idx="377">
                  <c:v>-28.467062421675987</c:v>
                </c:pt>
                <c:pt idx="378">
                  <c:v>-28.838794601917922</c:v>
                </c:pt>
                <c:pt idx="379">
                  <c:v>-29.220632214400812</c:v>
                </c:pt>
                <c:pt idx="380">
                  <c:v>-29.612489094938105</c:v>
                </c:pt>
                <c:pt idx="381">
                  <c:v>-30.014270596345732</c:v>
                </c:pt>
                <c:pt idx="382">
                  <c:v>-30.425873214489108</c:v>
                </c:pt>
                <c:pt idx="383">
                  <c:v>-30.847184228547427</c:v>
                </c:pt>
                <c:pt idx="384">
                  <c:v>-31.278081358445672</c:v>
                </c:pt>
                <c:pt idx="385">
                  <c:v>-31.718432442500099</c:v>
                </c:pt>
                <c:pt idx="386">
                  <c:v>-32.168095138403913</c:v>
                </c:pt>
                <c:pt idx="387">
                  <c:v>-32.626916650733953</c:v>
                </c:pt>
                <c:pt idx="388">
                  <c:v>-33.094733488191672</c:v>
                </c:pt>
                <c:pt idx="389">
                  <c:v>-33.571371253780313</c:v>
                </c:pt>
                <c:pt idx="390">
                  <c:v>-34.05664447109146</c:v>
                </c:pt>
                <c:pt idx="391">
                  <c:v>-34.550356449795679</c:v>
                </c:pt>
                <c:pt idx="392">
                  <c:v>-35.05229919331957</c:v>
                </c:pt>
                <c:pt idx="393">
                  <c:v>-35.562253351541038</c:v>
                </c:pt>
                <c:pt idx="394">
                  <c:v>-36.079988221133775</c:v>
                </c:pt>
                <c:pt idx="395">
                  <c:v>-36.605261795957652</c:v>
                </c:pt>
                <c:pt idx="396">
                  <c:v>-37.137820869604226</c:v>
                </c:pt>
                <c:pt idx="397">
                  <c:v>-37.677401191887263</c:v>
                </c:pt>
                <c:pt idx="398">
                  <c:v>-38.22372768069792</c:v>
                </c:pt>
                <c:pt idx="399">
                  <c:v>-38.776514690238649</c:v>
                </c:pt>
                <c:pt idx="400">
                  <c:v>-39.335466336219341</c:v>
                </c:pt>
                <c:pt idx="401">
                  <c:v>-39.90027687811466</c:v>
                </c:pt>
                <c:pt idx="402">
                  <c:v>-40.470631158100481</c:v>
                </c:pt>
                <c:pt idx="403">
                  <c:v>-41.046205095758665</c:v>
                </c:pt>
                <c:pt idx="404">
                  <c:v>-41.626666237121142</c:v>
                </c:pt>
                <c:pt idx="405">
                  <c:v>-42.211674356080344</c:v>
                </c:pt>
                <c:pt idx="406">
                  <c:v>-42.800882105670922</c:v>
                </c:pt>
                <c:pt idx="407">
                  <c:v>-43.393935716194719</c:v>
                </c:pt>
                <c:pt idx="408">
                  <c:v>-43.99047573666985</c:v>
                </c:pt>
                <c:pt idx="409">
                  <c:v>-44.590137815599427</c:v>
                </c:pt>
                <c:pt idx="410">
                  <c:v>-45.192553516620357</c:v>
                </c:pt>
                <c:pt idx="411">
                  <c:v>-45.797351164195724</c:v>
                </c:pt>
                <c:pt idx="412">
                  <c:v>-46.404156714166227</c:v>
                </c:pt>
                <c:pt idx="413">
                  <c:v>-47.012594643685375</c:v>
                </c:pt>
                <c:pt idx="414">
                  <c:v>-47.622288854840058</c:v>
                </c:pt>
                <c:pt idx="415">
                  <c:v>-48.232863586092009</c:v>
                </c:pt>
                <c:pt idx="416">
                  <c:v>-48.843944325588176</c:v>
                </c:pt>
                <c:pt idx="417">
                  <c:v>-49.455158720363478</c:v>
                </c:pt>
                <c:pt idx="418">
                  <c:v>-50.066137475515887</c:v>
                </c:pt>
                <c:pt idx="419">
                  <c:v>-50.676515237551406</c:v>
                </c:pt>
                <c:pt idx="420">
                  <c:v>-51.285931456291905</c:v>
                </c:pt>
                <c:pt idx="421">
                  <c:v>-51.894031219986765</c:v>
                </c:pt>
                <c:pt idx="422">
                  <c:v>-52.500466058590114</c:v>
                </c:pt>
                <c:pt idx="423">
                  <c:v>-53.104894710536414</c:v>
                </c:pt>
                <c:pt idx="424">
                  <c:v>-53.706983848752515</c:v>
                </c:pt>
                <c:pt idx="425">
                  <c:v>-54.306408762113861</c:v>
                </c:pt>
                <c:pt idx="426">
                  <c:v>-54.902853989032927</c:v>
                </c:pt>
                <c:pt idx="427">
                  <c:v>-55.496013900377747</c:v>
                </c:pt>
                <c:pt idx="428">
                  <c:v>-56.08559322944911</c:v>
                </c:pt>
                <c:pt idx="429">
                  <c:v>-56.671307547281792</c:v>
                </c:pt>
                <c:pt idx="430">
                  <c:v>-57.252883682051568</c:v>
                </c:pt>
                <c:pt idx="431">
                  <c:v>-57.830060081913864</c:v>
                </c:pt>
                <c:pt idx="432">
                  <c:v>-58.402587121086512</c:v>
                </c:pt>
                <c:pt idx="433">
                  <c:v>-58.970227349488525</c:v>
                </c:pt>
                <c:pt idx="434">
                  <c:v>-59.532755686692077</c:v>
                </c:pt>
                <c:pt idx="435">
                  <c:v>-60.089959561373135</c:v>
                </c:pt>
                <c:pt idx="436">
                  <c:v>-60.641638997831826</c:v>
                </c:pt>
                <c:pt idx="437">
                  <c:v>-61.187606651495607</c:v>
                </c:pt>
                <c:pt idx="438">
                  <c:v>-61.72768779563124</c:v>
                </c:pt>
                <c:pt idx="439">
                  <c:v>-62.261720261742404</c:v>
                </c:pt>
                <c:pt idx="440">
                  <c:v>-62.789554336354982</c:v>
                </c:pt>
                <c:pt idx="441">
                  <c:v>-63.311052617067915</c:v>
                </c:pt>
                <c:pt idx="442">
                  <c:v>-63.826089830870949</c:v>
                </c:pt>
                <c:pt idx="443">
                  <c:v>-64.334552617835527</c:v>
                </c:pt>
                <c:pt idx="444">
                  <c:v>-64.83633928333154</c:v>
                </c:pt>
                <c:pt idx="445">
                  <c:v>-65.331359521942602</c:v>
                </c:pt>
                <c:pt idx="446">
                  <c:v>-65.819534116239879</c:v>
                </c:pt>
                <c:pt idx="447">
                  <c:v>-66.300794613533455</c:v>
                </c:pt>
                <c:pt idx="448">
                  <c:v>-66.775082983642747</c:v>
                </c:pt>
                <c:pt idx="449">
                  <c:v>-67.24235126064211</c:v>
                </c:pt>
                <c:pt idx="450">
                  <c:v>-67.702561171423952</c:v>
                </c:pt>
                <c:pt idx="451">
                  <c:v>-68.15568375378642</c:v>
                </c:pt>
                <c:pt idx="452">
                  <c:v>-68.601698966618528</c:v>
                </c:pt>
                <c:pt idx="453">
                  <c:v>-69.040595294599342</c:v>
                </c:pt>
                <c:pt idx="454">
                  <c:v>-69.472369349664433</c:v>
                </c:pt>
                <c:pt idx="455">
                  <c:v>-69.897025471335724</c:v>
                </c:pt>
                <c:pt idx="456">
                  <c:v>-70.314575327833282</c:v>
                </c:pt>
                <c:pt idx="457">
                  <c:v>-70.72503751972917</c:v>
                </c:pt>
                <c:pt idx="458">
                  <c:v>-71.128437187730228</c:v>
                </c:pt>
                <c:pt idx="459">
                  <c:v>-71.524805626017553</c:v>
                </c:pt>
                <c:pt idx="460">
                  <c:v>-71.914179902406133</c:v>
                </c:pt>
                <c:pt idx="461">
                  <c:v>-72.296602486441003</c:v>
                </c:pt>
                <c:pt idx="462">
                  <c:v>-72.672120886396527</c:v>
                </c:pt>
                <c:pt idx="463">
                  <c:v>-73.040787296005291</c:v>
                </c:pt>
                <c:pt idx="464">
                  <c:v>-73.402658251611243</c:v>
                </c:pt>
                <c:pt idx="465">
                  <c:v>-73.757794300322615</c:v>
                </c:pt>
                <c:pt idx="466">
                  <c:v>-74.106259679619583</c:v>
                </c:pt>
                <c:pt idx="467">
                  <c:v>-74.448122008770937</c:v>
                </c:pt>
                <c:pt idx="468">
                  <c:v>-74.783451992310731</c:v>
                </c:pt>
                <c:pt idx="469">
                  <c:v>-75.112323135744447</c:v>
                </c:pt>
                <c:pt idx="470">
                  <c:v>-75.434811473565247</c:v>
                </c:pt>
                <c:pt idx="471">
                  <c:v>-75.750995309594742</c:v>
                </c:pt>
                <c:pt idx="472">
                  <c:v>-76.060954969594192</c:v>
                </c:pt>
                <c:pt idx="473">
                  <c:v>-76.364772566036066</c:v>
                </c:pt>
                <c:pt idx="474">
                  <c:v>-76.662531774875887</c:v>
                </c:pt>
                <c:pt idx="475">
                  <c:v>-76.954317624115873</c:v>
                </c:pt>
                <c:pt idx="476">
                  <c:v>-77.240216293923609</c:v>
                </c:pt>
                <c:pt idx="477">
                  <c:v>-77.520314928023666</c:v>
                </c:pt>
                <c:pt idx="478">
                  <c:v>-77.79470145606561</c:v>
                </c:pt>
                <c:pt idx="479">
                  <c:v>-78.063464426642511</c:v>
                </c:pt>
                <c:pt idx="480">
                  <c:v>-78.326692850617931</c:v>
                </c:pt>
                <c:pt idx="481">
                  <c:v>-78.584476054406579</c:v>
                </c:pt>
                <c:pt idx="482">
                  <c:v>-78.836903542844695</c:v>
                </c:pt>
                <c:pt idx="483">
                  <c:v>-79.084064871275558</c:v>
                </c:pt>
                <c:pt idx="484">
                  <c:v>-79.32604952647722</c:v>
                </c:pt>
                <c:pt idx="485">
                  <c:v>-79.562946816053667</c:v>
                </c:pt>
                <c:pt idx="486">
                  <c:v>-79.794845765913934</c:v>
                </c:pt>
                <c:pt idx="487">
                  <c:v>-80.021835025466217</c:v>
                </c:pt>
                <c:pt idx="488">
                  <c:v>-80.244002780158894</c:v>
                </c:pt>
                <c:pt idx="489">
                  <c:v>-80.461436671005217</c:v>
                </c:pt>
                <c:pt idx="490">
                  <c:v>-80.674223720738311</c:v>
                </c:pt>
                <c:pt idx="491">
                  <c:v>-80.882450266249506</c:v>
                </c:pt>
                <c:pt idx="492">
                  <c:v>-81.086201896973023</c:v>
                </c:pt>
                <c:pt idx="493">
                  <c:v>-81.285563398889494</c:v>
                </c:pt>
                <c:pt idx="494">
                  <c:v>-81.480618703833684</c:v>
                </c:pt>
                <c:pt idx="495">
                  <c:v>-81.671450843797885</c:v>
                </c:pt>
                <c:pt idx="496">
                  <c:v>-81.8581419099405</c:v>
                </c:pt>
                <c:pt idx="497">
                  <c:v>-82.04077301601302</c:v>
                </c:pt>
                <c:pt idx="498">
                  <c:v>-82.219424265937562</c:v>
                </c:pt>
                <c:pt idx="499">
                  <c:v>-82.394174725272379</c:v>
                </c:pt>
                <c:pt idx="500">
                  <c:v>-82.565102396319077</c:v>
                </c:pt>
                <c:pt idx="501">
                  <c:v>-82.732284196632889</c:v>
                </c:pt>
                <c:pt idx="502">
                  <c:v>-82.895795940711722</c:v>
                </c:pt>
                <c:pt idx="503">
                  <c:v>-83.055712324647658</c:v>
                </c:pt>
                <c:pt idx="504">
                  <c:v>-83.212106913537866</c:v>
                </c:pt>
                <c:pt idx="505">
                  <c:v>-83.365052131460544</c:v>
                </c:pt>
                <c:pt idx="506">
                  <c:v>-83.51461925383272</c:v>
                </c:pt>
                <c:pt idx="507">
                  <c:v>-83.660878401975708</c:v>
                </c:pt>
                <c:pt idx="508">
                  <c:v>-83.803898539724713</c:v>
                </c:pt>
                <c:pt idx="509">
                  <c:v>-83.943747471926443</c:v>
                </c:pt>
                <c:pt idx="510">
                  <c:v>-84.08049184467923</c:v>
                </c:pt>
                <c:pt idx="511">
                  <c:v>-84.214197147177089</c:v>
                </c:pt>
                <c:pt idx="512">
                  <c:v>-84.344927715028561</c:v>
                </c:pt>
                <c:pt idx="513">
                  <c:v>-84.472746734927597</c:v>
                </c:pt>
                <c:pt idx="514">
                  <c:v>-84.597716250562186</c:v>
                </c:pt>
                <c:pt idx="515">
                  <c:v>-84.719897169652754</c:v>
                </c:pt>
                <c:pt idx="516">
                  <c:v>-84.839349272019675</c:v>
                </c:pt>
                <c:pt idx="517">
                  <c:v>-84.956131218584943</c:v>
                </c:pt>
                <c:pt idx="518">
                  <c:v>-85.070300561219611</c:v>
                </c:pt>
                <c:pt idx="519">
                  <c:v>-85.181913753354465</c:v>
                </c:pt>
                <c:pt idx="520">
                  <c:v>-85.291026161275951</c:v>
                </c:pt>
                <c:pt idx="521">
                  <c:v>-85.397692076035668</c:v>
                </c:pt>
                <c:pt idx="522">
                  <c:v>-85.501964725905523</c:v>
                </c:pt>
                <c:pt idx="523">
                  <c:v>-85.603896289316822</c:v>
                </c:pt>
                <c:pt idx="524">
                  <c:v>-85.703537908223623</c:v>
                </c:pt>
                <c:pt idx="525">
                  <c:v>-85.800939701836811</c:v>
                </c:pt>
                <c:pt idx="526">
                  <c:v>-85.896150780678354</c:v>
                </c:pt>
                <c:pt idx="527">
                  <c:v>-85.989219260908783</c:v>
                </c:pt>
                <c:pt idx="528">
                  <c:v>-86.080192278884439</c:v>
                </c:pt>
                <c:pt idx="529">
                  <c:v>-86.169116005904741</c:v>
                </c:pt>
                <c:pt idx="530">
                  <c:v>-86.256035663111476</c:v>
                </c:pt>
                <c:pt idx="531">
                  <c:v>-86.34099553650691</c:v>
                </c:pt>
                <c:pt idx="532">
                  <c:v>-86.424038992057675</c:v>
                </c:pt>
                <c:pt idx="533">
                  <c:v>-86.505208490856702</c:v>
                </c:pt>
                <c:pt idx="534">
                  <c:v>-86.584545604315238</c:v>
                </c:pt>
                <c:pt idx="535">
                  <c:v>-86.662091029360809</c:v>
                </c:pt>
                <c:pt idx="536">
                  <c:v>-86.737884603618213</c:v>
                </c:pt>
                <c:pt idx="537">
                  <c:v>-86.811965320553313</c:v>
                </c:pt>
                <c:pt idx="538">
                  <c:v>-86.884371344560051</c:v>
                </c:pt>
                <c:pt idx="539">
                  <c:v>-86.955140025974217</c:v>
                </c:pt>
                <c:pt idx="540">
                  <c:v>-87.024307915997198</c:v>
                </c:pt>
                <c:pt idx="541">
                  <c:v>-87.091910781516717</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87.352034383580573</c:v>
                </c:pt>
                <c:pt idx="1">
                  <c:v>87.07789175864238</c:v>
                </c:pt>
                <c:pt idx="2">
                  <c:v>86.801591415377658</c:v>
                </c:pt>
                <c:pt idx="3">
                  <c:v>86.523109936982792</c:v>
                </c:pt>
                <c:pt idx="4">
                  <c:v>86.242425880709789</c:v>
                </c:pt>
                <c:pt idx="5">
                  <c:v>85.959519863760846</c:v>
                </c:pt>
                <c:pt idx="6">
                  <c:v>85.674374642233289</c:v>
                </c:pt>
                <c:pt idx="7">
                  <c:v>85.386975182463829</c:v>
                </c:pt>
                <c:pt idx="8">
                  <c:v>85.097308724172478</c:v>
                </c:pt>
                <c:pt idx="9">
                  <c:v>84.805364834870346</c:v>
                </c:pt>
                <c:pt idx="10">
                  <c:v>84.511135455062856</c:v>
                </c:pt>
                <c:pt idx="11">
                  <c:v>84.214614933856808</c:v>
                </c:pt>
                <c:pt idx="12">
                  <c:v>83.915800054662725</c:v>
                </c:pt>
                <c:pt idx="13">
                  <c:v>83.614690050767436</c:v>
                </c:pt>
                <c:pt idx="14">
                  <c:v>83.311286610647542</c:v>
                </c:pt>
                <c:pt idx="15">
                  <c:v>83.005593872981592</c:v>
                </c:pt>
                <c:pt idx="16">
                  <c:v>82.697618411413544</c:v>
                </c:pt>
                <c:pt idx="17">
                  <c:v>82.387369209213617</c:v>
                </c:pt>
                <c:pt idx="18">
                  <c:v>82.07485762407066</c:v>
                </c:pt>
                <c:pt idx="19">
                  <c:v>81.760097343336682</c:v>
                </c:pt>
                <c:pt idx="20">
                  <c:v>81.443104330127795</c:v>
                </c:pt>
                <c:pt idx="21">
                  <c:v>81.123896760757589</c:v>
                </c:pt>
                <c:pt idx="22">
                  <c:v>80.802494954053088</c:v>
                </c:pt>
                <c:pt idx="23">
                  <c:v>80.478921293156148</c:v>
                </c:pt>
                <c:pt idx="24">
                  <c:v>80.153200140474553</c:v>
                </c:pt>
                <c:pt idx="25">
                  <c:v>79.825357746481302</c:v>
                </c:pt>
                <c:pt idx="26">
                  <c:v>79.495422153100094</c:v>
                </c:pt>
                <c:pt idx="27">
                  <c:v>79.163423092435721</c:v>
                </c:pt>
                <c:pt idx="28">
                  <c:v>78.829391881623152</c:v>
                </c:pt>
                <c:pt idx="29">
                  <c:v>78.493361314575722</c:v>
                </c:pt>
                <c:pt idx="30">
                  <c:v>78.15536555140396</c:v>
                </c:pt>
                <c:pt idx="31">
                  <c:v>77.815440006271615</c:v>
                </c:pt>
                <c:pt idx="32">
                  <c:v>77.473621234427995</c:v>
                </c:pt>
                <c:pt idx="33">
                  <c:v>77.129946819132471</c:v>
                </c:pt>
                <c:pt idx="34">
                  <c:v>76.784455259152438</c:v>
                </c:pt>
                <c:pt idx="35">
                  <c:v>76.437185857476933</c:v>
                </c:pt>
                <c:pt idx="36">
                  <c:v>76.088178611843432</c:v>
                </c:pt>
                <c:pt idx="37">
                  <c:v>75.737474107631172</c:v>
                </c:pt>
                <c:pt idx="38">
                  <c:v>75.385113413620232</c:v>
                </c:pt>
                <c:pt idx="39">
                  <c:v>75.031137981069008</c:v>
                </c:pt>
                <c:pt idx="40">
                  <c:v>74.675589546504639</c:v>
                </c:pt>
                <c:pt idx="41">
                  <c:v>74.318510038572356</c:v>
                </c:pt>
                <c:pt idx="42">
                  <c:v>73.959941489235788</c:v>
                </c:pt>
                <c:pt idx="43">
                  <c:v>73.599925949567336</c:v>
                </c:pt>
                <c:pt idx="44">
                  <c:v>73.238505410321721</c:v>
                </c:pt>
                <c:pt idx="45">
                  <c:v>72.875721727433941</c:v>
                </c:pt>
                <c:pt idx="46">
                  <c:v>72.511616552542549</c:v>
                </c:pt>
                <c:pt idx="47">
                  <c:v>72.146231268593169</c:v>
                </c:pt>
                <c:pt idx="48">
                  <c:v>71.779606930540666</c:v>
                </c:pt>
                <c:pt idx="49">
                  <c:v>71.411784211132371</c:v>
                </c:pt>
                <c:pt idx="50">
                  <c:v>71.042803351721048</c:v>
                </c:pt>
                <c:pt idx="51">
                  <c:v>70.672704118030524</c:v>
                </c:pt>
                <c:pt idx="52">
                  <c:v>70.301525760767603</c:v>
                </c:pt>
                <c:pt idx="53">
                  <c:v>69.929306980955431</c:v>
                </c:pt>
                <c:pt idx="54">
                  <c:v>69.556085899842842</c:v>
                </c:pt>
                <c:pt idx="55">
                  <c:v>69.181900033228175</c:v>
                </c:pt>
                <c:pt idx="56">
                  <c:v>68.80678627002581</c:v>
                </c:pt>
                <c:pt idx="57">
                  <c:v>68.430780854889534</c:v>
                </c:pt>
                <c:pt idx="58">
                  <c:v>68.053919374705401</c:v>
                </c:pt>
                <c:pt idx="59">
                  <c:v>67.676236748754846</c:v>
                </c:pt>
                <c:pt idx="60">
                  <c:v>67.297767222353116</c:v>
                </c:pt>
                <c:pt idx="61">
                  <c:v>66.918544363760887</c:v>
                </c:pt>
                <c:pt idx="62">
                  <c:v>66.538601064172354</c:v>
                </c:pt>
                <c:pt idx="63">
                  <c:v>66.157969540583309</c:v>
                </c:pt>
                <c:pt idx="64">
                  <c:v>65.776681341346801</c:v>
                </c:pt>
                <c:pt idx="65">
                  <c:v>65.394767354228719</c:v>
                </c:pt>
                <c:pt idx="66">
                  <c:v>65.012257816782537</c:v>
                </c:pt>
                <c:pt idx="67">
                  <c:v>64.62918232886625</c:v>
                </c:pt>
                <c:pt idx="68">
                  <c:v>64.24556986713543</c:v>
                </c:pt>
                <c:pt idx="69">
                  <c:v>63.861448801351017</c:v>
                </c:pt>
                <c:pt idx="70">
                  <c:v>63.476846912348641</c:v>
                </c:pt>
                <c:pt idx="71">
                  <c:v>63.091791411527637</c:v>
                </c:pt>
                <c:pt idx="72">
                  <c:v>62.706308961720872</c:v>
                </c:pt>
                <c:pt idx="73">
                  <c:v>62.320425699319998</c:v>
                </c:pt>
                <c:pt idx="74">
                  <c:v>61.93416725753552</c:v>
                </c:pt>
                <c:pt idx="75">
                  <c:v>61.547558790680945</c:v>
                </c:pt>
                <c:pt idx="76">
                  <c:v>61.160624999377262</c:v>
                </c:pt>
                <c:pt idx="77">
                  <c:v>60.773390156582394</c:v>
                </c:pt>
                <c:pt idx="78">
                  <c:v>60.385878134356467</c:v>
                </c:pt>
                <c:pt idx="79">
                  <c:v>59.998112431282308</c:v>
                </c:pt>
                <c:pt idx="80">
                  <c:v>59.610116200465583</c:v>
                </c:pt>
                <c:pt idx="81">
                  <c:v>59.22191227804619</c:v>
                </c:pt>
                <c:pt idx="82">
                  <c:v>58.833523212157537</c:v>
                </c:pt>
                <c:pt idx="83">
                  <c:v>58.444971292276477</c:v>
                </c:pt>
                <c:pt idx="84">
                  <c:v>58.056278578911062</c:v>
                </c:pt>
                <c:pt idx="85">
                  <c:v>57.667466933576847</c:v>
                </c:pt>
                <c:pt idx="86">
                  <c:v>57.278558049017924</c:v>
                </c:pt>
                <c:pt idx="87">
                  <c:v>56.889573479631025</c:v>
                </c:pt>
                <c:pt idx="88">
                  <c:v>56.500534672053952</c:v>
                </c:pt>
                <c:pt idx="89">
                  <c:v>56.111462995883187</c:v>
                </c:pt>
                <c:pt idx="90">
                  <c:v>55.722379774485226</c:v>
                </c:pt>
                <c:pt idx="91">
                  <c:v>55.333306315869734</c:v>
                </c:pt>
                <c:pt idx="92">
                  <c:v>54.944263943592247</c:v>
                </c:pt>
                <c:pt idx="93">
                  <c:v>54.555274027654846</c:v>
                </c:pt>
                <c:pt idx="94">
                  <c:v>54.166358015372083</c:v>
                </c:pt>
                <c:pt idx="95">
                  <c:v>53.777537462171964</c:v>
                </c:pt>
                <c:pt idx="96">
                  <c:v>53.388834062294997</c:v>
                </c:pt>
                <c:pt idx="97">
                  <c:v>53.000269679359434</c:v>
                </c:pt>
                <c:pt idx="98">
                  <c:v>52.611866376752133</c:v>
                </c:pt>
                <c:pt idx="99">
                  <c:v>52.223646447807084</c:v>
                </c:pt>
                <c:pt idx="100">
                  <c:v>51.835632445726958</c:v>
                </c:pt>
                <c:pt idx="101">
                  <c:v>51.447847213200802</c:v>
                </c:pt>
                <c:pt idx="102">
                  <c:v>51.060313911667031</c:v>
                </c:pt>
                <c:pt idx="103">
                  <c:v>50.673056050164845</c:v>
                </c:pt>
                <c:pt idx="104">
                  <c:v>50.28609751371468</c:v>
                </c:pt>
                <c:pt idx="105">
                  <c:v>49.899462591158951</c:v>
                </c:pt>
                <c:pt idx="106">
                  <c:v>49.513176002392598</c:v>
                </c:pt>
                <c:pt idx="107">
                  <c:v>49.127262924902439</c:v>
                </c:pt>
                <c:pt idx="108">
                  <c:v>48.741749019531582</c:v>
                </c:pt>
                <c:pt idx="109">
                  <c:v>48.356660455373415</c:v>
                </c:pt>
                <c:pt idx="110">
                  <c:v>47.972023933696534</c:v>
                </c:pt>
                <c:pt idx="111">
                  <c:v>47.587866710792099</c:v>
                </c:pt>
                <c:pt idx="112">
                  <c:v>47.204216619625569</c:v>
                </c:pt>
                <c:pt idx="113">
                  <c:v>46.821102090171173</c:v>
                </c:pt>
                <c:pt idx="114">
                  <c:v>46.438552168293647</c:v>
                </c:pt>
                <c:pt idx="115">
                  <c:v>46.056596533037997</c:v>
                </c:pt>
                <c:pt idx="116">
                  <c:v>45.675265512177667</c:v>
                </c:pt>
                <c:pt idx="117">
                  <c:v>45.294590095863796</c:v>
                </c:pt>
                <c:pt idx="118">
                  <c:v>44.914601948211008</c:v>
                </c:pt>
                <c:pt idx="119">
                  <c:v>44.535333416647937</c:v>
                </c:pt>
                <c:pt idx="120">
                  <c:v>44.156817538852806</c:v>
                </c:pt>
                <c:pt idx="121">
                  <c:v>43.77908804709071</c:v>
                </c:pt>
                <c:pt idx="122">
                  <c:v>43.402179369762607</c:v>
                </c:pt>
                <c:pt idx="123">
                  <c:v>43.026126629971372</c:v>
                </c:pt>
                <c:pt idx="124">
                  <c:v>42.650965640909746</c:v>
                </c:pt>
                <c:pt idx="125">
                  <c:v>42.276732897873089</c:v>
                </c:pt>
                <c:pt idx="126">
                  <c:v>41.903465566697321</c:v>
                </c:pt>
                <c:pt idx="127">
                  <c:v>41.531201468430616</c:v>
                </c:pt>
                <c:pt idx="128">
                  <c:v>41.159979060045977</c:v>
                </c:pt>
                <c:pt idx="129">
                  <c:v>40.789837411011774</c:v>
                </c:pt>
                <c:pt idx="130">
                  <c:v>40.420816175546591</c:v>
                </c:pt>
                <c:pt idx="131">
                  <c:v>40.052955560395048</c:v>
                </c:pt>
                <c:pt idx="132">
                  <c:v>39.686296287977434</c:v>
                </c:pt>
                <c:pt idx="133">
                  <c:v>39.320879554783581</c:v>
                </c:pt>
                <c:pt idx="134">
                  <c:v>38.956746984903297</c:v>
                </c:pt>
                <c:pt idx="135">
                  <c:v>38.593940578608382</c:v>
                </c:pt>
                <c:pt idx="136">
                  <c:v>38.232502655931484</c:v>
                </c:pt>
                <c:pt idx="137">
                  <c:v>37.872475795216957</c:v>
                </c:pt>
                <c:pt idx="138">
                  <c:v>37.513902766654546</c:v>
                </c:pt>
                <c:pt idx="139">
                  <c:v>37.156826460843327</c:v>
                </c:pt>
                <c:pt idx="140">
                  <c:v>36.801289812477364</c:v>
                </c:pt>
                <c:pt idx="141">
                  <c:v>36.447335719285448</c:v>
                </c:pt>
                <c:pt idx="142">
                  <c:v>36.095006956407559</c:v>
                </c:pt>
                <c:pt idx="143">
                  <c:v>35.744346086437282</c:v>
                </c:pt>
                <c:pt idx="144">
                  <c:v>35.395395365411268</c:v>
                </c:pt>
                <c:pt idx="145">
                  <c:v>35.048196645079983</c:v>
                </c:pt>
                <c:pt idx="146">
                  <c:v>34.702791271846273</c:v>
                </c:pt>
                <c:pt idx="147">
                  <c:v>34.359219982810451</c:v>
                </c:pt>
                <c:pt idx="148">
                  <c:v>34.017522799414294</c:v>
                </c:pt>
                <c:pt idx="149">
                  <c:v>33.677738919226385</c:v>
                </c:pt>
                <c:pt idx="150">
                  <c:v>33.339906606458797</c:v>
                </c:pt>
                <c:pt idx="151">
                  <c:v>33.004063081850255</c:v>
                </c:pt>
                <c:pt idx="152">
                  <c:v>32.670244412592908</c:v>
                </c:pt>
                <c:pt idx="153">
                  <c:v>32.338485403011717</c:v>
                </c:pt>
                <c:pt idx="154">
                  <c:v>32.008819486739249</c:v>
                </c:pt>
                <c:pt idx="155">
                  <c:v>31.681278621147438</c:v>
                </c:pt>
                <c:pt idx="156">
                  <c:v>31.355893184815301</c:v>
                </c:pt>
                <c:pt idx="157">
                  <c:v>31.032691878815896</c:v>
                </c:pt>
                <c:pt idx="158">
                  <c:v>30.71170163260647</c:v>
                </c:pt>
                <c:pt idx="159">
                  <c:v>30.392947515291077</c:v>
                </c:pt>
                <c:pt idx="160">
                  <c:v>30.076452653006292</c:v>
                </c:pt>
                <c:pt idx="161">
                  <c:v>29.76223815314928</c:v>
                </c:pt>
                <c:pt idx="162">
                  <c:v>29.450323036126193</c:v>
                </c:pt>
                <c:pt idx="163">
                  <c:v>29.14072417525265</c:v>
                </c:pt>
                <c:pt idx="164">
                  <c:v>28.833456245375125</c:v>
                </c:pt>
                <c:pt idx="165">
                  <c:v>28.528531680721624</c:v>
                </c:pt>
                <c:pt idx="166">
                  <c:v>28.225960642410705</c:v>
                </c:pt>
                <c:pt idx="167">
                  <c:v>27.925750995972312</c:v>
                </c:pt>
                <c:pt idx="168">
                  <c:v>27.627908299147172</c:v>
                </c:pt>
                <c:pt idx="169">
                  <c:v>27.332435800141827</c:v>
                </c:pt>
                <c:pt idx="170">
                  <c:v>27.039334446426267</c:v>
                </c:pt>
                <c:pt idx="171">
                  <c:v>26.748602904067607</c:v>
                </c:pt>
                <c:pt idx="172">
                  <c:v>26.460237587500256</c:v>
                </c:pt>
                <c:pt idx="173">
                  <c:v>26.174232699543065</c:v>
                </c:pt>
                <c:pt idx="174">
                  <c:v>25.890580281385169</c:v>
                </c:pt>
                <c:pt idx="175">
                  <c:v>25.609270272178559</c:v>
                </c:pt>
                <c:pt idx="176">
                  <c:v>25.330290577799197</c:v>
                </c:pt>
                <c:pt idx="177">
                  <c:v>25.053627148263974</c:v>
                </c:pt>
                <c:pt idx="178">
                  <c:v>24.779264063229437</c:v>
                </c:pt>
                <c:pt idx="179">
                  <c:v>24.507183624941199</c:v>
                </c:pt>
                <c:pt idx="180">
                  <c:v>24.237366457957712</c:v>
                </c:pt>
                <c:pt idx="181">
                  <c:v>23.969791614932706</c:v>
                </c:pt>
                <c:pt idx="182">
                  <c:v>23.704436687713738</c:v>
                </c:pt>
                <c:pt idx="183">
                  <c:v>23.441277922996697</c:v>
                </c:pt>
                <c:pt idx="184">
                  <c:v>23.180290341764977</c:v>
                </c:pt>
                <c:pt idx="185">
                  <c:v>22.921447861743562</c:v>
                </c:pt>
                <c:pt idx="186">
                  <c:v>22.664723422107183</c:v>
                </c:pt>
                <c:pt idx="187">
                  <c:v>22.41008910969564</c:v>
                </c:pt>
                <c:pt idx="188">
                  <c:v>22.157516286016605</c:v>
                </c:pt>
                <c:pt idx="189">
                  <c:v>21.906975714343645</c:v>
                </c:pt>
                <c:pt idx="190">
                  <c:v>21.658437686253652</c:v>
                </c:pt>
                <c:pt idx="191">
                  <c:v>21.411872146990639</c:v>
                </c:pt>
                <c:pt idx="192">
                  <c:v>21.167248819082406</c:v>
                </c:pt>
                <c:pt idx="193">
                  <c:v>20.924537323689002</c:v>
                </c:pt>
                <c:pt idx="194">
                  <c:v>20.683707299207292</c:v>
                </c:pt>
                <c:pt idx="195">
                  <c:v>20.444728516707372</c:v>
                </c:pt>
                <c:pt idx="196">
                  <c:v>20.207570991827733</c:v>
                </c:pt>
                <c:pt idx="197">
                  <c:v>19.972205092804863</c:v>
                </c:pt>
                <c:pt idx="198">
                  <c:v>19.738601644363417</c:v>
                </c:pt>
                <c:pt idx="199">
                  <c:v>19.506732027237689</c:v>
                </c:pt>
                <c:pt idx="200">
                  <c:v>19.276568273144164</c:v>
                </c:pt>
                <c:pt idx="201">
                  <c:v>19.048083155062464</c:v>
                </c:pt>
                <c:pt idx="202">
                  <c:v>18.821250272724903</c:v>
                </c:pt>
                <c:pt idx="203">
                  <c:v>18.596044133248007</c:v>
                </c:pt>
                <c:pt idx="204">
                  <c:v>18.37244022687447</c:v>
                </c:pt>
                <c:pt idx="205">
                  <c:v>18.150415097818893</c:v>
                </c:pt>
                <c:pt idx="206">
                  <c:v>17.929946410238994</c:v>
                </c:pt>
                <c:pt idx="207">
                  <c:v>17.711013009372817</c:v>
                </c:pt>
                <c:pt idx="208">
                  <c:v>17.493594977901129</c:v>
                </c:pt>
                <c:pt idx="209">
                  <c:v>17.277673687605912</c:v>
                </c:pt>
                <c:pt idx="210">
                  <c:v>17.063231846408659</c:v>
                </c:pt>
                <c:pt idx="211">
                  <c:v>16.850253540877208</c:v>
                </c:pt>
                <c:pt idx="212">
                  <c:v>16.63872427429385</c:v>
                </c:pt>
                <c:pt idx="213">
                  <c:v>16.428631000377674</c:v>
                </c:pt>
                <c:pt idx="214">
                  <c:v>16.219962152754313</c:v>
                </c:pt>
                <c:pt idx="215">
                  <c:v>16.01270767025856</c:v>
                </c:pt>
                <c:pt idx="216">
                  <c:v>15.806859018150748</c:v>
                </c:pt>
                <c:pt idx="217">
                  <c:v>15.602409205319429</c:v>
                </c:pt>
                <c:pt idx="218">
                  <c:v>15.39935279753108</c:v>
                </c:pt>
                <c:pt idx="219">
                  <c:v>15.19768592677738</c:v>
                </c:pt>
                <c:pt idx="220">
                  <c:v>14.997406296756317</c:v>
                </c:pt>
                <c:pt idx="221">
                  <c:v>14.798513184512625</c:v>
                </c:pt>
                <c:pt idx="222">
                  <c:v>14.601007438245372</c:v>
                </c:pt>
                <c:pt idx="223">
                  <c:v>14.404891471277733</c:v>
                </c:pt>
                <c:pt idx="224">
                  <c:v>14.210169252172227</c:v>
                </c:pt>
                <c:pt idx="225">
                  <c:v>14.01684629095476</c:v>
                </c:pt>
                <c:pt idx="226">
                  <c:v>13.824929621404554</c:v>
                </c:pt>
                <c:pt idx="227">
                  <c:v>13.634427779346813</c:v>
                </c:pt>
                <c:pt idx="228">
                  <c:v>13.44535077688192</c:v>
                </c:pt>
                <c:pt idx="229">
                  <c:v>13.257710072466136</c:v>
                </c:pt>
                <c:pt idx="230">
                  <c:v>13.071518536758742</c:v>
                </c:pt>
                <c:pt idx="231">
                  <c:v>12.886790414138529</c:v>
                </c:pt>
                <c:pt idx="232">
                  <c:v>12.703541279789814</c:v>
                </c:pt>
                <c:pt idx="233">
                  <c:v>12.521787992260556</c:v>
                </c:pt>
                <c:pt idx="234">
                  <c:v>12.341548641388298</c:v>
                </c:pt>
                <c:pt idx="235">
                  <c:v>12.162842491503502</c:v>
                </c:pt>
                <c:pt idx="236">
                  <c:v>11.985689919818334</c:v>
                </c:pt>
                <c:pt idx="237">
                  <c:v>11.810112349927074</c:v>
                </c:pt>
                <c:pt idx="238">
                  <c:v>11.636132180353142</c:v>
                </c:pt>
                <c:pt idx="239">
                  <c:v>11.46377270809889</c:v>
                </c:pt>
                <c:pt idx="240">
                  <c:v>11.293058047175283</c:v>
                </c:pt>
                <c:pt idx="241">
                  <c:v>11.124013042112617</c:v>
                </c:pt>
                <c:pt idx="242">
                  <c:v>10.956663176486295</c:v>
                </c:pt>
                <c:pt idx="243">
                  <c:v>10.791034476519732</c:v>
                </c:pt>
                <c:pt idx="244">
                  <c:v>10.627153409866573</c:v>
                </c:pt>
                <c:pt idx="245">
                  <c:v>10.46504677971344</c:v>
                </c:pt>
                <c:pt idx="246">
                  <c:v>10.304741614386021</c:v>
                </c:pt>
                <c:pt idx="247">
                  <c:v>10.146265052687387</c:v>
                </c:pt>
                <c:pt idx="248">
                  <c:v>9.9896442252453053</c:v>
                </c:pt>
                <c:pt idx="249">
                  <c:v>9.8349061321944067</c:v>
                </c:pt>
                <c:pt idx="250">
                  <c:v>9.6820775175683451</c:v>
                </c:pt>
                <c:pt idx="251">
                  <c:v>9.5311847408292714</c:v>
                </c:pt>
                <c:pt idx="252">
                  <c:v>9.3822536460104597</c:v>
                </c:pt>
                <c:pt idx="253">
                  <c:v>9.2353094289982991</c:v>
                </c:pt>
                <c:pt idx="254">
                  <c:v>9.0903765035246469</c:v>
                </c:pt>
                <c:pt idx="255">
                  <c:v>8.9474783664871556</c:v>
                </c:pt>
                <c:pt idx="256">
                  <c:v>8.8066374632522333</c:v>
                </c:pt>
                <c:pt idx="257">
                  <c:v>8.6678750536313771</c:v>
                </c:pt>
                <c:pt idx="258">
                  <c:v>8.5312110792522731</c:v>
                </c:pt>
                <c:pt idx="259">
                  <c:v>8.3966640330655569</c:v>
                </c:pt>
                <c:pt idx="260">
                  <c:v>8.2642508317474928</c:v>
                </c:pt>
                <c:pt idx="261">
                  <c:v>8.1339866917624466</c:v>
                </c:pt>
                <c:pt idx="262">
                  <c:v>8.0058850098501679</c:v>
                </c:pt>
                <c:pt idx="263">
                  <c:v>7.8799572486926106</c:v>
                </c:pt>
                <c:pt idx="264">
                  <c:v>7.7562128284930374</c:v>
                </c:pt>
                <c:pt idx="265">
                  <c:v>7.6346590251750568</c:v>
                </c:pt>
                <c:pt idx="266">
                  <c:v>7.5153008758667363</c:v>
                </c:pt>
                <c:pt idx="267">
                  <c:v>7.398141092291489</c:v>
                </c:pt>
                <c:pt idx="268">
                  <c:v>7.2831799826274377</c:v>
                </c:pt>
                <c:pt idx="269">
                  <c:v>7.1704153823368486</c:v>
                </c:pt>
                <c:pt idx="270">
                  <c:v>7.0598425943913838</c:v>
                </c:pt>
                <c:pt idx="271">
                  <c:v>6.9514543392469088</c:v>
                </c:pt>
                <c:pt idx="272">
                  <c:v>6.8452407148325367</c:v>
                </c:pt>
                <c:pt idx="273">
                  <c:v>6.7411891667380761</c:v>
                </c:pt>
                <c:pt idx="274">
                  <c:v>6.6392844686897323</c:v>
                </c:pt>
                <c:pt idx="275">
                  <c:v>6.5395087133178116</c:v>
                </c:pt>
                <c:pt idx="276">
                  <c:v>6.4418413131279255</c:v>
                </c:pt>
                <c:pt idx="277">
                  <c:v>6.3462590114984971</c:v>
                </c:pt>
                <c:pt idx="278">
                  <c:v>6.2527359034444574</c:v>
                </c:pt>
                <c:pt idx="279">
                  <c:v>6.1612434658044846</c:v>
                </c:pt>
                <c:pt idx="280">
                  <c:v>6.0717505964350096</c:v>
                </c:pt>
                <c:pt idx="281">
                  <c:v>5.9842236619256894</c:v>
                </c:pt>
                <c:pt idx="282">
                  <c:v>5.8986265532911961</c:v>
                </c:pt>
                <c:pt idx="283">
                  <c:v>5.8149207490421597</c:v>
                </c:pt>
                <c:pt idx="284">
                  <c:v>5.7330653849955997</c:v>
                </c:pt>
                <c:pt idx="285">
                  <c:v>5.653017330151874</c:v>
                </c:pt>
                <c:pt idx="286">
                  <c:v>5.574731267943374</c:v>
                </c:pt>
                <c:pt idx="287">
                  <c:v>5.4981597821460202</c:v>
                </c:pt>
                <c:pt idx="288">
                  <c:v>5.4232534467407234</c:v>
                </c:pt>
                <c:pt idx="289">
                  <c:v>5.3499609190219832</c:v>
                </c:pt>
                <c:pt idx="290">
                  <c:v>5.2782290352593586</c:v>
                </c:pt>
                <c:pt idx="291">
                  <c:v>5.2080029082500277</c:v>
                </c:pt>
                <c:pt idx="292">
                  <c:v>5.1392260261237777</c:v>
                </c:pt>
                <c:pt idx="293">
                  <c:v>5.0718403518073814</c:v>
                </c:pt>
                <c:pt idx="294">
                  <c:v>5.005786422594765</c:v>
                </c:pt>
                <c:pt idx="295">
                  <c:v>4.9410034493230253</c:v>
                </c:pt>
                <c:pt idx="296">
                  <c:v>4.8774294147066559</c:v>
                </c:pt>
                <c:pt idx="297">
                  <c:v>4.8150011704396531</c:v>
                </c:pt>
                <c:pt idx="298">
                  <c:v>4.7536545327365749</c:v>
                </c:pt>
                <c:pt idx="299">
                  <c:v>4.69332437604238</c:v>
                </c:pt>
                <c:pt idx="300">
                  <c:v>4.6339447247050787</c:v>
                </c:pt>
                <c:pt idx="301">
                  <c:v>4.5754488424640236</c:v>
                </c:pt>
                <c:pt idx="302">
                  <c:v>4.5177693196697906</c:v>
                </c:pt>
                <c:pt idx="303">
                  <c:v>4.4608381582056715</c:v>
                </c:pt>
                <c:pt idx="304">
                  <c:v>4.4045868541430302</c:v>
                </c:pt>
                <c:pt idx="305">
                  <c:v>4.3489464782065754</c:v>
                </c:pt>
                <c:pt idx="306">
                  <c:v>4.2938477541844504</c:v>
                </c:pt>
                <c:pt idx="307">
                  <c:v>4.2392211354547928</c:v>
                </c:pt>
                <c:pt idx="308">
                  <c:v>4.1849968798461727</c:v>
                </c:pt>
                <c:pt idx="309">
                  <c:v>4.1311051230813378</c:v>
                </c:pt>
                <c:pt idx="310">
                  <c:v>4.0774759510875498</c:v>
                </c:pt>
                <c:pt idx="311">
                  <c:v>4.0240394714791696</c:v>
                </c:pt>
                <c:pt idx="312">
                  <c:v>3.9707258845385067</c:v>
                </c:pt>
                <c:pt idx="313">
                  <c:v>3.9174655540363057</c:v>
                </c:pt>
                <c:pt idx="314">
                  <c:v>3.8641890782398858</c:v>
                </c:pt>
                <c:pt idx="315">
                  <c:v>3.8108273614598436</c:v>
                </c:pt>
                <c:pt idx="316">
                  <c:v>3.7573116864827454</c:v>
                </c:pt>
                <c:pt idx="317">
                  <c:v>3.7035737882288888</c:v>
                </c:pt>
                <c:pt idx="318">
                  <c:v>3.6495459289575964</c:v>
                </c:pt>
                <c:pt idx="319">
                  <c:v>3.5951609753238021</c:v>
                </c:pt>
                <c:pt idx="320">
                  <c:v>3.5403524775614894</c:v>
                </c:pt>
                <c:pt idx="321">
                  <c:v>3.4850547510403751</c:v>
                </c:pt>
                <c:pt idx="322">
                  <c:v>3.4292029604033942</c:v>
                </c:pt>
                <c:pt idx="323">
                  <c:v>3.3727332064526472</c:v>
                </c:pt>
                <c:pt idx="324">
                  <c:v>3.3155826159055479</c:v>
                </c:pt>
                <c:pt idx="325">
                  <c:v>3.2576894340911373</c:v>
                </c:pt>
                <c:pt idx="326">
                  <c:v>3.1989931206065085</c:v>
                </c:pt>
                <c:pt idx="327">
                  <c:v>3.1394344478918779</c:v>
                </c:pt>
                <c:pt idx="328">
                  <c:v>3.0789556026281231</c:v>
                </c:pt>
                <c:pt idx="329">
                  <c:v>3.0175002897969874</c:v>
                </c:pt>
                <c:pt idx="330">
                  <c:v>2.955013839182115</c:v>
                </c:pt>
                <c:pt idx="331">
                  <c:v>2.8914433140280247</c:v>
                </c:pt>
                <c:pt idx="332">
                  <c:v>2.8267376215109996</c:v>
                </c:pt>
                <c:pt idx="333">
                  <c:v>2.7608476246156108</c:v>
                </c:pt>
                <c:pt idx="334">
                  <c:v>2.6937262549524905</c:v>
                </c:pt>
                <c:pt idx="335">
                  <c:v>2.6253286259989634</c:v>
                </c:pt>
                <c:pt idx="336">
                  <c:v>2.5556121461912462</c:v>
                </c:pt>
                <c:pt idx="337">
                  <c:v>2.4845366312540671</c:v>
                </c:pt>
                <c:pt idx="338">
                  <c:v>2.4120644151125852</c:v>
                </c:pt>
                <c:pt idx="339">
                  <c:v>2.3381604586989164</c:v>
                </c:pt>
                <c:pt idx="340">
                  <c:v>2.2627924559418555</c:v>
                </c:pt>
                <c:pt idx="341">
                  <c:v>2.1859309362100898</c:v>
                </c:pt>
                <c:pt idx="342">
                  <c:v>2.1075493624745598</c:v>
                </c:pt>
                <c:pt idx="343">
                  <c:v>2.0276242244532066</c:v>
                </c:pt>
                <c:pt idx="344">
                  <c:v>1.9461351260164559</c:v>
                </c:pt>
                <c:pt idx="345">
                  <c:v>1.8630648661504483</c:v>
                </c:pt>
                <c:pt idx="346">
                  <c:v>1.7783995128059771</c:v>
                </c:pt>
                <c:pt idx="347">
                  <c:v>1.6921284690007812</c:v>
                </c:pt>
                <c:pt idx="348">
                  <c:v>1.6042445305913791</c:v>
                </c:pt>
                <c:pt idx="349">
                  <c:v>1.5147439351867491</c:v>
                </c:pt>
                <c:pt idx="350">
                  <c:v>1.4236264017398661</c:v>
                </c:pt>
                <c:pt idx="351">
                  <c:v>1.3308951604234074</c:v>
                </c:pt>
                <c:pt idx="352">
                  <c:v>1.2365569724710654</c:v>
                </c:pt>
                <c:pt idx="353">
                  <c:v>1.1406221397440772</c:v>
                </c:pt>
                <c:pt idx="354">
                  <c:v>1.0431045038652067</c:v>
                </c:pt>
                <c:pt idx="355">
                  <c:v>0.94402143484407053</c:v>
                </c:pt>
                <c:pt idx="356">
                  <c:v>0.84339380920074858</c:v>
                </c:pt>
                <c:pt idx="357">
                  <c:v>0.74124597767545586</c:v>
                </c:pt>
                <c:pt idx="358">
                  <c:v>0.63760572268767457</c:v>
                </c:pt>
                <c:pt idx="359">
                  <c:v>0.53250420578617885</c:v>
                </c:pt>
                <c:pt idx="360">
                  <c:v>0.4259759053927909</c:v>
                </c:pt>
                <c:pt idx="361">
                  <c:v>0.31805854521186949</c:v>
                </c:pt>
                <c:pt idx="362">
                  <c:v>0.20879301372407053</c:v>
                </c:pt>
                <c:pt idx="363">
                  <c:v>9.8223275234523011E-2</c:v>
                </c:pt>
                <c:pt idx="364">
                  <c:v>-1.3603727017527861E-2</c:v>
                </c:pt>
                <c:pt idx="365">
                  <c:v>-0.12663817515477774</c:v>
                </c:pt>
                <c:pt idx="366">
                  <c:v>-0.24082748780681354</c:v>
                </c:pt>
                <c:pt idx="367">
                  <c:v>-0.3561164375376738</c:v>
                </c:pt>
                <c:pt idx="368">
                  <c:v>-0.47244727398730491</c:v>
                </c:pt>
                <c:pt idx="369">
                  <c:v>-0.58975985216139737</c:v>
                </c:pt>
                <c:pt idx="370">
                  <c:v>-0.70799176531753039</c:v>
                </c:pt>
                <c:pt idx="371">
                  <c:v>-0.8270784819156789</c:v>
                </c:pt>
                <c:pt idx="372">
                  <c:v>-0.94695348612242369</c:v>
                </c:pt>
                <c:pt idx="373">
                  <c:v>-1.0675484213900199</c:v>
                </c:pt>
                <c:pt idx="374">
                  <c:v>-1.1887932366634779</c:v>
                </c:pt>
                <c:pt idx="375">
                  <c:v>-1.3106163348034863</c:v>
                </c:pt>
                <c:pt idx="376">
                  <c:v>-1.4329447228499002</c:v>
                </c:pt>
                <c:pt idx="377">
                  <c:v>-1.5557041637873761</c:v>
                </c:pt>
                <c:pt idx="378">
                  <c:v>-1.6788193295111271</c:v>
                </c:pt>
                <c:pt idx="379">
                  <c:v>-1.8022139547240972</c:v>
                </c:pt>
                <c:pt idx="380">
                  <c:v>-1.9258109915291113</c:v>
                </c:pt>
                <c:pt idx="381">
                  <c:v>-2.0495327645081396</c:v>
                </c:pt>
                <c:pt idx="382">
                  <c:v>-2.1733011261016726</c:v>
                </c:pt>
                <c:pt idx="383">
                  <c:v>-2.2970376121245621</c:v>
                </c:pt>
                <c:pt idx="384">
                  <c:v>-2.4206635972626449</c:v>
                </c:pt>
                <c:pt idx="385">
                  <c:v>-2.5441004504065257</c:v>
                </c:pt>
                <c:pt idx="386">
                  <c:v>-2.6672696896780774</c:v>
                </c:pt>
                <c:pt idx="387">
                  <c:v>-2.7900931370016835</c:v>
                </c:pt>
                <c:pt idx="388">
                  <c:v>-2.912493072061562</c:v>
                </c:pt>
                <c:pt idx="389">
                  <c:v>-3.0343923854713779</c:v>
                </c:pt>
                <c:pt idx="390">
                  <c:v>-3.1557147309614626</c:v>
                </c:pt>
                <c:pt idx="391">
                  <c:v>-3.2763846763617743</c:v>
                </c:pt>
                <c:pt idx="392">
                  <c:v>-3.396327853131047</c:v>
                </c:pt>
                <c:pt idx="393">
                  <c:v>-3.5154711041483413</c:v>
                </c:pt>
                <c:pt idx="394">
                  <c:v>-3.6337426294477431</c:v>
                </c:pt>
                <c:pt idx="395">
                  <c:v>-3.7510721295411606</c:v>
                </c:pt>
                <c:pt idx="396">
                  <c:v>-3.8673909459377507</c:v>
                </c:pt>
                <c:pt idx="397">
                  <c:v>-3.9826321984286901</c:v>
                </c:pt>
                <c:pt idx="398">
                  <c:v>-4.0967309186768563</c:v>
                </c:pt>
                <c:pt idx="399">
                  <c:v>-4.2096241796145595</c:v>
                </c:pt>
                <c:pt idx="400">
                  <c:v>-4.3212512201294224</c:v>
                </c:pt>
                <c:pt idx="401">
                  <c:v>-4.4315535644914394</c:v>
                </c:pt>
                <c:pt idx="402">
                  <c:v>-4.540475135963046</c:v>
                </c:pt>
                <c:pt idx="403">
                  <c:v>-4.6479623640218284</c:v>
                </c:pt>
                <c:pt idx="404">
                  <c:v>-4.7539642846219072</c:v>
                </c:pt>
                <c:pt idx="405">
                  <c:v>-4.8584326329331864</c:v>
                </c:pt>
                <c:pt idx="406">
                  <c:v>-4.9613219280049998</c:v>
                </c:pt>
                <c:pt idx="407">
                  <c:v>-5.0625895488309336</c:v>
                </c:pt>
                <c:pt idx="408">
                  <c:v>-5.1621958013206033</c:v>
                </c:pt>
                <c:pt idx="409">
                  <c:v>-5.2601039757303436</c:v>
                </c:pt>
                <c:pt idx="410">
                  <c:v>-5.3562803941497004</c:v>
                </c:pt>
                <c:pt idx="411">
                  <c:v>-5.4506944477038939</c:v>
                </c:pt>
                <c:pt idx="412">
                  <c:v>-5.5433186231954323</c:v>
                </c:pt>
                <c:pt idx="413">
                  <c:v>-5.6341285189794865</c:v>
                </c:pt>
                <c:pt idx="414">
                  <c:v>-5.7231028499452634</c:v>
                </c:pt>
                <c:pt idx="415">
                  <c:v>-5.8102234415566647</c:v>
                </c:pt>
                <c:pt idx="416">
                  <c:v>-5.8954752129880923</c:v>
                </c:pt>
                <c:pt idx="417">
                  <c:v>-5.9788461494765279</c:v>
                </c:pt>
                <c:pt idx="418">
                  <c:v>-6.060327264096717</c:v>
                </c:pt>
                <c:pt idx="419">
                  <c:v>-6.1399125492471232</c:v>
                </c:pt>
                <c:pt idx="420">
                  <c:v>-6.2175989182188669</c:v>
                </c:pt>
                <c:pt idx="421">
                  <c:v>-6.2933861372910291</c:v>
                </c:pt>
                <c:pt idx="422">
                  <c:v>-6.3672767488730955</c:v>
                </c:pt>
                <c:pt idx="423">
                  <c:v>-6.4392759862730466</c:v>
                </c:pt>
                <c:pt idx="424">
                  <c:v>-6.5093916807339278</c:v>
                </c:pt>
                <c:pt idx="425">
                  <c:v>-6.5776341614264364</c:v>
                </c:pt>
                <c:pt idx="426">
                  <c:v>-6.6440161491263225</c:v>
                </c:pt>
                <c:pt idx="427">
                  <c:v>-6.7085526443409735</c:v>
                </c:pt>
                <c:pt idx="428">
                  <c:v>-6.7712608106668117</c:v>
                </c:pt>
                <c:pt idx="429">
                  <c:v>-6.8321598541751225</c:v>
                </c:pt>
                <c:pt idx="430">
                  <c:v>-6.8912708996299799</c:v>
                </c:pt>
                <c:pt idx="431">
                  <c:v>-6.9486168643307034</c:v>
                </c:pt>
                <c:pt idx="432">
                  <c:v>-7.0042223303674822</c:v>
                </c:pt>
                <c:pt idx="433">
                  <c:v>-7.058113416048446</c:v>
                </c:pt>
                <c:pt idx="434">
                  <c:v>-7.1103176472362106</c:v>
                </c:pt>
                <c:pt idx="435">
                  <c:v>-7.1608638292917579</c:v>
                </c:pt>
                <c:pt idx="436">
                  <c:v>-7.2097819202893829</c:v>
                </c:pt>
                <c:pt idx="437">
                  <c:v>-7.2571029061166072</c:v>
                </c:pt>
                <c:pt idx="438">
                  <c:v>-7.3028586780282847</c:v>
                </c:pt>
                <c:pt idx="439">
                  <c:v>-7.3470819131731098</c:v>
                </c:pt>
                <c:pt idx="440">
                  <c:v>-7.3898059585564093</c:v>
                </c:pt>
                <c:pt idx="441">
                  <c:v>-7.4310647188502044</c:v>
                </c:pt>
                <c:pt idx="442">
                  <c:v>-7.4708925484073436</c:v>
                </c:pt>
                <c:pt idx="443">
                  <c:v>-7.5093241477820012</c:v>
                </c:pt>
                <c:pt idx="444">
                  <c:v>-7.5463944650060739</c:v>
                </c:pt>
                <c:pt idx="445">
                  <c:v>-7.5821386018213897</c:v>
                </c:pt>
                <c:pt idx="446">
                  <c:v>-7.6165917250154429</c:v>
                </c:pt>
                <c:pt idx="447">
                  <c:v>-7.6497889829647843</c:v>
                </c:pt>
                <c:pt idx="448">
                  <c:v>-7.681765427444609</c:v>
                </c:pt>
                <c:pt idx="449">
                  <c:v>-7.7125559407244602</c:v>
                </c:pt>
                <c:pt idx="450">
                  <c:v>-7.7421951679287329</c:v>
                </c:pt>
                <c:pt idx="451">
                  <c:v>-7.7707174546128313</c:v>
                </c:pt>
                <c:pt idx="452">
                  <c:v>-7.7981567894692718</c:v>
                </c:pt>
                <c:pt idx="453">
                  <c:v>-7.8245467520553866</c:v>
                </c:pt>
                <c:pt idx="454">
                  <c:v>-7.8499204654099417</c:v>
                </c:pt>
                <c:pt idx="455">
                  <c:v>-7.8743105534031734</c:v>
                </c:pt>
                <c:pt idx="456">
                  <c:v>-7.8977491026526314</c:v>
                </c:pt>
                <c:pt idx="457">
                  <c:v>-7.9202676288188121</c:v>
                </c:pt>
                <c:pt idx="458">
                  <c:v>-7.9418970470870232</c:v>
                </c:pt>
                <c:pt idx="459">
                  <c:v>-7.9626676466296953</c:v>
                </c:pt>
                <c:pt idx="460">
                  <c:v>-7.982609068844182</c:v>
                </c:pt>
                <c:pt idx="461">
                  <c:v>-8.0017502891479033</c:v>
                </c:pt>
                <c:pt idx="462">
                  <c:v>-8.0201196021211132</c:v>
                </c:pt>
                <c:pt idx="463">
                  <c:v>-8.0377446097809031</c:v>
                </c:pt>
                <c:pt idx="464">
                  <c:v>-8.0546522127744762</c:v>
                </c:pt>
                <c:pt idx="465">
                  <c:v>-8.0708686042834952</c:v>
                </c:pt>
                <c:pt idx="466">
                  <c:v>-8.0864192664348185</c:v>
                </c:pt>
                <c:pt idx="467">
                  <c:v>-8.1013289690185513</c:v>
                </c:pt>
                <c:pt idx="468">
                  <c:v>-8.1156217703213578</c:v>
                </c:pt>
                <c:pt idx="469">
                  <c:v>-8.12932101988957</c:v>
                </c:pt>
                <c:pt idx="470">
                  <c:v>-8.1424493630446033</c:v>
                </c:pt>
                <c:pt idx="471">
                  <c:v>-8.1550287469799301</c:v>
                </c:pt>
                <c:pt idx="472">
                  <c:v>-8.1670804282804905</c:v>
                </c:pt>
                <c:pt idx="473">
                  <c:v>-8.1786249817088059</c:v>
                </c:pt>
                <c:pt idx="474">
                  <c:v>-8.1896823101161047</c:v>
                </c:pt>
                <c:pt idx="475">
                  <c:v>-8.2002716553419361</c:v>
                </c:pt>
                <c:pt idx="476">
                  <c:v>-8.2104116099744218</c:v>
                </c:pt>
                <c:pt idx="477">
                  <c:v>-8.2201201298538038</c:v>
                </c:pt>
                <c:pt idx="478">
                  <c:v>-8.229414547208588</c:v>
                </c:pt>
                <c:pt idx="479">
                  <c:v>-8.2383115843208365</c:v>
                </c:pt>
                <c:pt idx="480">
                  <c:v>-8.2468273676275778</c:v>
                </c:pt>
                <c:pt idx="481">
                  <c:v>-8.2549774421700963</c:v>
                </c:pt>
                <c:pt idx="482">
                  <c:v>-8.2627767863110542</c:v>
                </c:pt>
                <c:pt idx="483">
                  <c:v>-8.27023982664684</c:v>
                </c:pt>
                <c:pt idx="484">
                  <c:v>-8.2773804530479094</c:v>
                </c:pt>
                <c:pt idx="485">
                  <c:v>-8.2842120337675702</c:v>
                </c:pt>
                <c:pt idx="486">
                  <c:v>-8.2907474305613977</c:v>
                </c:pt>
                <c:pt idx="487">
                  <c:v>-8.2969990137727532</c:v>
                </c:pt>
                <c:pt idx="488">
                  <c:v>-8.302978677335954</c:v>
                </c:pt>
                <c:pt idx="489">
                  <c:v>-8.3086978536590532</c:v>
                </c:pt>
                <c:pt idx="490">
                  <c:v>-8.3141675283532397</c:v>
                </c:pt>
                <c:pt idx="491">
                  <c:v>-8.3193982547740077</c:v>
                </c:pt>
                <c:pt idx="492">
                  <c:v>-8.3244001683508202</c:v>
                </c:pt>
                <c:pt idx="493">
                  <c:v>-8.3291830006800556</c:v>
                </c:pt>
                <c:pt idx="494">
                  <c:v>-8.3337560933607477</c:v>
                </c:pt>
                <c:pt idx="495">
                  <c:v>-8.3381284115579977</c:v>
                </c:pt>
                <c:pt idx="496">
                  <c:v>-8.3423085572763149</c:v>
                </c:pt>
                <c:pt idx="497">
                  <c:v>-8.346304782334748</c:v>
                </c:pt>
                <c:pt idx="498">
                  <c:v>-8.3501250010312553</c:v>
                </c:pt>
                <c:pt idx="499">
                  <c:v>-8.3537768024907368</c:v>
                </c:pt>
                <c:pt idx="500">
                  <c:v>-8.357267462689892</c:v>
                </c:pt>
                <c:pt idx="501">
                  <c:v>-8.3606039561559555</c:v>
                </c:pt>
                <c:pt idx="502">
                  <c:v>-8.3637929673360407</c:v>
                </c:pt>
                <c:pt idx="503">
                  <c:v>-8.3668409016375627</c:v>
                </c:pt>
                <c:pt idx="504">
                  <c:v>-8.3697538961374978</c:v>
                </c:pt>
                <c:pt idx="505">
                  <c:v>-8.3725378299655357</c:v>
                </c:pt>
                <c:pt idx="506">
                  <c:v>-8.375198334359462</c:v>
                </c:pt>
                <c:pt idx="507">
                  <c:v>-8.3777408023988134</c:v>
                </c:pt>
                <c:pt idx="508">
                  <c:v>-8.3801703984197715</c:v>
                </c:pt>
                <c:pt idx="509">
                  <c:v>-8.3824920671153631</c:v>
                </c:pt>
                <c:pt idx="510">
                  <c:v>-8.3847105423275501</c:v>
                </c:pt>
                <c:pt idx="511">
                  <c:v>-8.386830355534725</c:v>
                </c:pt>
                <c:pt idx="512">
                  <c:v>-8.3888558440429328</c:v>
                </c:pt>
                <c:pt idx="513">
                  <c:v>-8.3907911588856905</c:v>
                </c:pt>
                <c:pt idx="514">
                  <c:v>-8.3926402724390918</c:v>
                </c:pt>
                <c:pt idx="515">
                  <c:v>-8.3944069857601846</c:v>
                </c:pt>
                <c:pt idx="516">
                  <c:v>-8.3960949356541903</c:v>
                </c:pt>
                <c:pt idx="517">
                  <c:v>-8.3977076014789933</c:v>
                </c:pt>
                <c:pt idx="518">
                  <c:v>-8.3992483116935208</c:v>
                </c:pt>
                <c:pt idx="519">
                  <c:v>-8.4007202501566773</c:v>
                </c:pt>
                <c:pt idx="520">
                  <c:v>-8.4021264621861267</c:v>
                </c:pt>
                <c:pt idx="521">
                  <c:v>-8.4034698603816835</c:v>
                </c:pt>
                <c:pt idx="522">
                  <c:v>-8.4047532302231058</c:v>
                </c:pt>
                <c:pt idx="523">
                  <c:v>-8.4059792354472673</c:v>
                </c:pt>
                <c:pt idx="524">
                  <c:v>-8.4071504232131389</c:v>
                </c:pt>
                <c:pt idx="525">
                  <c:v>-8.4082692290620269</c:v>
                </c:pt>
                <c:pt idx="526">
                  <c:v>-8.4093379816782647</c:v>
                </c:pt>
                <c:pt idx="527">
                  <c:v>-8.410358907459031</c:v>
                </c:pt>
                <c:pt idx="528">
                  <c:v>-8.411334134898814</c:v>
                </c:pt>
                <c:pt idx="529">
                  <c:v>-8.4122656987955509</c:v>
                </c:pt>
                <c:pt idx="530">
                  <c:v>-8.4131555442853081</c:v>
                </c:pt>
                <c:pt idx="531">
                  <c:v>-8.4140055307098933</c:v>
                </c:pt>
                <c:pt idx="532">
                  <c:v>-8.4148174353262704</c:v>
                </c:pt>
                <c:pt idx="533">
                  <c:v>-8.4155929568614081</c:v>
                </c:pt>
                <c:pt idx="534">
                  <c:v>-8.4163337189197289</c:v>
                </c:pt>
                <c:pt idx="535">
                  <c:v>-8.4170412732473867</c:v>
                </c:pt>
                <c:pt idx="536">
                  <c:v>-8.4177171028609923</c:v>
                </c:pt>
                <c:pt idx="537">
                  <c:v>-8.4183626250436507</c:v>
                </c:pt>
                <c:pt idx="538">
                  <c:v>-8.4189791942151899</c:v>
                </c:pt>
                <c:pt idx="539">
                  <c:v>-8.4195681046801809</c:v>
                </c:pt>
                <c:pt idx="540">
                  <c:v>-8.420130593260744</c:v>
                </c:pt>
                <c:pt idx="541">
                  <c:v>-8.420667841815547</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54.08792911944461</c:v>
                </c:pt>
                <c:pt idx="1">
                  <c:v>53.480941182764298</c:v>
                </c:pt>
                <c:pt idx="2">
                  <c:v>52.871027087376824</c:v>
                </c:pt>
                <c:pt idx="3">
                  <c:v>52.25850515795193</c:v>
                </c:pt>
                <c:pt idx="4">
                  <c:v>51.643702385279397</c:v>
                </c:pt>
                <c:pt idx="5">
                  <c:v>51.026953753412016</c:v>
                </c:pt>
                <c:pt idx="6">
                  <c:v>50.408601521441248</c:v>
                </c:pt>
                <c:pt idx="7">
                  <c:v>49.788994463602187</c:v>
                </c:pt>
                <c:pt idx="8">
                  <c:v>49.16848707186152</c:v>
                </c:pt>
                <c:pt idx="9">
                  <c:v>48.547438725573478</c:v>
                </c:pt>
                <c:pt idx="10">
                  <c:v>47.926212833165636</c:v>
                </c:pt>
                <c:pt idx="11">
                  <c:v>47.305175951144648</c:v>
                </c:pt>
                <c:pt idx="12">
                  <c:v>46.684696885986284</c:v>
                </c:pt>
                <c:pt idx="13">
                  <c:v>46.06514578467263</c:v>
                </c:pt>
                <c:pt idx="14">
                  <c:v>45.446893219776769</c:v>
                </c:pt>
                <c:pt idx="15">
                  <c:v>44.830309275078058</c:v>
                </c:pt>
                <c:pt idx="16">
                  <c:v>44.215762637661335</c:v>
                </c:pt>
                <c:pt idx="17">
                  <c:v>43.603619702403542</c:v>
                </c:pt>
                <c:pt idx="18">
                  <c:v>42.994243694590054</c:v>
                </c:pt>
                <c:pt idx="19">
                  <c:v>42.387993816197167</c:v>
                </c:pt>
                <c:pt idx="20">
                  <c:v>41.785224421096466</c:v>
                </c:pt>
                <c:pt idx="21">
                  <c:v>41.186284224110928</c:v>
                </c:pt>
                <c:pt idx="22">
                  <c:v>40.591515548459455</c:v>
                </c:pt>
                <c:pt idx="23">
                  <c:v>40.001253615694985</c:v>
                </c:pt>
                <c:pt idx="24">
                  <c:v>39.415825881786226</c:v>
                </c:pt>
                <c:pt idx="25">
                  <c:v>38.835551422475561</c:v>
                </c:pt>
                <c:pt idx="26">
                  <c:v>38.260740370549833</c:v>
                </c:pt>
                <c:pt idx="27">
                  <c:v>37.691693407113057</c:v>
                </c:pt>
                <c:pt idx="28">
                  <c:v>37.128701308426386</c:v>
                </c:pt>
                <c:pt idx="29">
                  <c:v>36.572044549349194</c:v>
                </c:pt>
                <c:pt idx="30">
                  <c:v>36.021992963890114</c:v>
                </c:pt>
                <c:pt idx="31">
                  <c:v>35.478805462887735</c:v>
                </c:pt>
                <c:pt idx="32">
                  <c:v>34.942729808353924</c:v>
                </c:pt>
                <c:pt idx="33">
                  <c:v>34.414002443573793</c:v>
                </c:pt>
                <c:pt idx="34">
                  <c:v>33.892848377641556</c:v>
                </c:pt>
                <c:pt idx="35">
                  <c:v>33.379481122739755</c:v>
                </c:pt>
                <c:pt idx="36">
                  <c:v>32.874102682132325</c:v>
                </c:pt>
                <c:pt idx="37">
                  <c:v>32.376903586558001</c:v>
                </c:pt>
                <c:pt idx="38">
                  <c:v>31.888062976452566</c:v>
                </c:pt>
                <c:pt idx="39">
                  <c:v>31.407748727235763</c:v>
                </c:pt>
                <c:pt idx="40">
                  <c:v>30.936117614726776</c:v>
                </c:pt>
                <c:pt idx="41">
                  <c:v>30.47331551763725</c:v>
                </c:pt>
                <c:pt idx="42">
                  <c:v>30.019477654010501</c:v>
                </c:pt>
                <c:pt idx="43">
                  <c:v>29.574728848428787</c:v>
                </c:pt>
                <c:pt idx="44">
                  <c:v>29.139183826804661</c:v>
                </c:pt>
                <c:pt idx="45">
                  <c:v>28.712947535592832</c:v>
                </c:pt>
                <c:pt idx="46">
                  <c:v>28.296115482314516</c:v>
                </c:pt>
                <c:pt idx="47">
                  <c:v>27.888774094357121</c:v>
                </c:pt>
                <c:pt idx="48">
                  <c:v>27.491001093114033</c:v>
                </c:pt>
                <c:pt idx="49">
                  <c:v>27.102865880646675</c:v>
                </c:pt>
                <c:pt idx="50">
                  <c:v>26.724429936179291</c:v>
                </c:pt>
                <c:pt idx="51">
                  <c:v>26.355747219887217</c:v>
                </c:pt>
                <c:pt idx="52">
                  <c:v>25.996864581585388</c:v>
                </c:pt>
                <c:pt idx="53">
                  <c:v>25.647822172091942</c:v>
                </c:pt>
                <c:pt idx="54">
                  <c:v>25.308653855198099</c:v>
                </c:pt>
                <c:pt idx="55">
                  <c:v>24.979387618347594</c:v>
                </c:pt>
                <c:pt idx="56">
                  <c:v>24.660045980289414</c:v>
                </c:pt>
                <c:pt idx="57">
                  <c:v>24.350646394134397</c:v>
                </c:pt>
                <c:pt idx="58">
                  <c:v>24.051201644401093</c:v>
                </c:pt>
                <c:pt idx="59">
                  <c:v>23.761720236795171</c:v>
                </c:pt>
                <c:pt idx="60">
                  <c:v>23.482206779611673</c:v>
                </c:pt>
                <c:pt idx="61">
                  <c:v>23.212662355791945</c:v>
                </c:pt>
                <c:pt idx="62">
                  <c:v>22.95308488479899</c:v>
                </c:pt>
                <c:pt idx="63">
                  <c:v>22.703469473600869</c:v>
                </c:pt>
                <c:pt idx="64">
                  <c:v>22.463808756166877</c:v>
                </c:pt>
                <c:pt idx="65">
                  <c:v>22.234093220992662</c:v>
                </c:pt>
                <c:pt idx="66">
                  <c:v>22.014311526262393</c:v>
                </c:pt>
                <c:pt idx="67">
                  <c:v>21.804450802351877</c:v>
                </c:pt>
                <c:pt idx="68">
                  <c:v>21.604496941454613</c:v>
                </c:pt>
                <c:pt idx="69">
                  <c:v>21.41443487418681</c:v>
                </c:pt>
                <c:pt idx="70">
                  <c:v>21.234248833089168</c:v>
                </c:pt>
                <c:pt idx="71">
                  <c:v>21.063922603002098</c:v>
                </c:pt>
                <c:pt idx="72">
                  <c:v>20.903439758340291</c:v>
                </c:pt>
                <c:pt idx="73">
                  <c:v>20.75278388732994</c:v>
                </c:pt>
                <c:pt idx="74">
                  <c:v>20.611938803311489</c:v>
                </c:pt>
                <c:pt idx="75">
                  <c:v>20.480888743237234</c:v>
                </c:pt>
                <c:pt idx="76">
                  <c:v>20.35961855351561</c:v>
                </c:pt>
                <c:pt idx="77">
                  <c:v>20.248113863369859</c:v>
                </c:pt>
                <c:pt idx="78">
                  <c:v>20.146361245895939</c:v>
                </c:pt>
                <c:pt idx="79">
                  <c:v>20.054348367002941</c:v>
                </c:pt>
                <c:pt idx="80">
                  <c:v>19.972064122433512</c:v>
                </c:pt>
                <c:pt idx="81">
                  <c:v>19.899498763050765</c:v>
                </c:pt>
                <c:pt idx="82">
                  <c:v>19.836644008581409</c:v>
                </c:pt>
                <c:pt idx="83">
                  <c:v>19.783493149993891</c:v>
                </c:pt>
                <c:pt idx="84">
                  <c:v>19.740041140681264</c:v>
                </c:pt>
                <c:pt idx="85">
                  <c:v>19.706284676606472</c:v>
                </c:pt>
                <c:pt idx="86">
                  <c:v>19.682222265553126</c:v>
                </c:pt>
                <c:pt idx="87">
                  <c:v>19.667854285606918</c:v>
                </c:pt>
                <c:pt idx="88">
                  <c:v>19.663183032978324</c:v>
                </c:pt>
                <c:pt idx="89">
                  <c:v>19.66821275925377</c:v>
                </c:pt>
                <c:pt idx="90">
                  <c:v>19.68294969814594</c:v>
                </c:pt>
                <c:pt idx="91">
                  <c:v>19.707402081790498</c:v>
                </c:pt>
                <c:pt idx="92">
                  <c:v>19.741580146616116</c:v>
                </c:pt>
                <c:pt idx="93">
                  <c:v>19.785496128793479</c:v>
                </c:pt>
                <c:pt idx="94">
                  <c:v>19.839164249245119</c:v>
                </c:pt>
                <c:pt idx="95">
                  <c:v>19.902600688178239</c:v>
                </c:pt>
                <c:pt idx="96">
                  <c:v>19.975823549082115</c:v>
                </c:pt>
                <c:pt idx="97">
                  <c:v>20.058852812107602</c:v>
                </c:pt>
                <c:pt idx="98">
                  <c:v>20.151710276731407</c:v>
                </c:pt>
                <c:pt idx="99">
                  <c:v>20.254419493586312</c:v>
                </c:pt>
                <c:pt idx="100">
                  <c:v>20.367005685322994</c:v>
                </c:pt>
                <c:pt idx="101">
                  <c:v>20.489495656353167</c:v>
                </c:pt>
                <c:pt idx="102">
                  <c:v>20.621917691311523</c:v>
                </c:pt>
                <c:pt idx="103">
                  <c:v>20.764301442063328</c:v>
                </c:pt>
                <c:pt idx="104">
                  <c:v>20.916677803075377</c:v>
                </c:pt>
                <c:pt idx="105">
                  <c:v>21.079078774963403</c:v>
                </c:pt>
                <c:pt idx="106">
                  <c:v>21.25153731602914</c:v>
                </c:pt>
                <c:pt idx="107">
                  <c:v>21.43408718159824</c:v>
                </c:pt>
                <c:pt idx="108">
                  <c:v>21.626762750981115</c:v>
                </c:pt>
                <c:pt idx="109">
                  <c:v>21.829598841886302</c:v>
                </c:pt>
                <c:pt idx="110">
                  <c:v>22.042630512131819</c:v>
                </c:pt>
                <c:pt idx="111">
                  <c:v>22.265892848522778</c:v>
                </c:pt>
                <c:pt idx="112">
                  <c:v>22.499420742788867</c:v>
                </c:pt>
                <c:pt idx="113">
                  <c:v>22.743248654506381</c:v>
                </c:pt>
                <c:pt idx="114">
                  <c:v>22.997410360974534</c:v>
                </c:pt>
                <c:pt idx="115">
                  <c:v>23.261938694057438</c:v>
                </c:pt>
                <c:pt idx="116">
                  <c:v>23.536865264055972</c:v>
                </c:pt>
                <c:pt idx="117">
                  <c:v>23.822220170745183</c:v>
                </c:pt>
                <c:pt idx="118">
                  <c:v>24.118031701769045</c:v>
                </c:pt>
                <c:pt idx="119">
                  <c:v>24.42432601867511</c:v>
                </c:pt>
                <c:pt idx="120">
                  <c:v>24.74112683095149</c:v>
                </c:pt>
                <c:pt idx="121">
                  <c:v>25.06845505852845</c:v>
                </c:pt>
                <c:pt idx="122">
                  <c:v>25.406328483307981</c:v>
                </c:pt>
                <c:pt idx="123">
                  <c:v>25.754761390403868</c:v>
                </c:pt>
                <c:pt idx="124">
                  <c:v>26.11376419989201</c:v>
                </c:pt>
                <c:pt idx="125">
                  <c:v>26.483343090002453</c:v>
                </c:pt>
                <c:pt idx="126">
                  <c:v>26.863499612828818</c:v>
                </c:pt>
                <c:pt idx="127">
                  <c:v>27.254230303767386</c:v>
                </c:pt>
                <c:pt idx="128">
                  <c:v>27.655526286056713</c:v>
                </c:pt>
                <c:pt idx="129">
                  <c:v>28.06737287194867</c:v>
                </c:pt>
                <c:pt idx="130">
                  <c:v>28.489749162193068</c:v>
                </c:pt>
                <c:pt idx="131">
                  <c:v>28.922627645696295</c:v>
                </c:pt>
                <c:pt idx="132">
                  <c:v>29.36597380136676</c:v>
                </c:pt>
                <c:pt idx="133">
                  <c:v>29.819745704336931</c:v>
                </c:pt>
                <c:pt idx="134">
                  <c:v>30.283893638897876</c:v>
                </c:pt>
                <c:pt idx="135">
                  <c:v>30.758359720653146</c:v>
                </c:pt>
                <c:pt idx="136">
                  <c:v>31.243077530533601</c:v>
                </c:pt>
                <c:pt idx="137">
                  <c:v>31.737971763455398</c:v>
                </c:pt>
                <c:pt idx="138">
                  <c:v>32.242957894521716</c:v>
                </c:pt>
                <c:pt idx="139">
                  <c:v>32.757941865778342</c:v>
                </c:pt>
                <c:pt idx="140">
                  <c:v>33.28281979660418</c:v>
                </c:pt>
                <c:pt idx="141">
                  <c:v>33.817477720887233</c:v>
                </c:pt>
                <c:pt idx="142">
                  <c:v>34.361791354158726</c:v>
                </c:pt>
                <c:pt idx="143">
                  <c:v>34.915625893863407</c:v>
                </c:pt>
                <c:pt idx="144">
                  <c:v>35.478835855905082</c:v>
                </c:pt>
                <c:pt idx="145">
                  <c:v>36.05126495053775</c:v>
                </c:pt>
                <c:pt idx="146">
                  <c:v>36.63274600056441</c:v>
                </c:pt>
                <c:pt idx="147">
                  <c:v>37.223100904648518</c:v>
                </c:pt>
                <c:pt idx="148">
                  <c:v>37.822140648357269</c:v>
                </c:pt>
                <c:pt idx="149">
                  <c:v>38.429665365313085</c:v>
                </c:pt>
                <c:pt idx="150">
                  <c:v>39.045464450550227</c:v>
                </c:pt>
                <c:pt idx="151">
                  <c:v>39.669316727856042</c:v>
                </c:pt>
                <c:pt idx="152">
                  <c:v>40.300990672499509</c:v>
                </c:pt>
                <c:pt idx="153">
                  <c:v>40.940244690365553</c:v>
                </c:pt>
                <c:pt idx="154">
                  <c:v>41.586827454052859</c:v>
                </c:pt>
                <c:pt idx="155">
                  <c:v>42.240478296043321</c:v>
                </c:pt>
                <c:pt idx="156">
                  <c:v>42.900927658541114</c:v>
                </c:pt>
                <c:pt idx="157">
                  <c:v>43.567897599071131</c:v>
                </c:pt>
                <c:pt idx="158">
                  <c:v>44.241102350392005</c:v>
                </c:pt>
                <c:pt idx="159">
                  <c:v>44.920248932745181</c:v>
                </c:pt>
                <c:pt idx="160">
                  <c:v>45.605037815928881</c:v>
                </c:pt>
                <c:pt idx="161">
                  <c:v>46.295163628154455</c:v>
                </c:pt>
                <c:pt idx="162">
                  <c:v>46.990315908144254</c:v>
                </c:pt>
                <c:pt idx="163">
                  <c:v>47.690179896446082</c:v>
                </c:pt>
                <c:pt idx="164">
                  <c:v>48.394437361492074</c:v>
                </c:pt>
                <c:pt idx="165">
                  <c:v>49.10276745553363</c:v>
                </c:pt>
                <c:pt idx="166">
                  <c:v>49.814847595225714</c:v>
                </c:pt>
                <c:pt idx="167">
                  <c:v>50.530354361338098</c:v>
                </c:pt>
                <c:pt idx="168">
                  <c:v>51.248964411842159</c:v>
                </c:pt>
                <c:pt idx="169">
                  <c:v>51.970355402442856</c:v>
                </c:pt>
                <c:pt idx="170">
                  <c:v>52.694206908534966</c:v>
                </c:pt>
                <c:pt idx="171">
                  <c:v>53.420201342529204</c:v>
                </c:pt>
                <c:pt idx="172">
                  <c:v>54.148024860537404</c:v>
                </c:pt>
                <c:pt idx="173">
                  <c:v>54.87736825252054</c:v>
                </c:pt>
                <c:pt idx="174">
                  <c:v>55.607927810178488</c:v>
                </c:pt>
                <c:pt idx="175">
                  <c:v>56.339406167119513</c:v>
                </c:pt>
                <c:pt idx="176">
                  <c:v>57.071513106134944</c:v>
                </c:pt>
                <c:pt idx="177">
                  <c:v>57.803966328779779</c:v>
                </c:pt>
                <c:pt idx="178">
                  <c:v>58.536492182861593</c:v>
                </c:pt>
                <c:pt idx="179">
                  <c:v>59.268826343878814</c:v>
                </c:pt>
                <c:pt idx="180">
                  <c:v>60.000714446945153</c:v>
                </c:pt>
                <c:pt idx="181">
                  <c:v>60.731912666223081</c:v>
                </c:pt>
                <c:pt idx="182">
                  <c:v>61.462188239413706</c:v>
                </c:pt>
                <c:pt idx="183">
                  <c:v>62.191319935378942</c:v>
                </c:pt>
                <c:pt idx="184">
                  <c:v>62.919098463482015</c:v>
                </c:pt>
                <c:pt idx="185">
                  <c:v>63.645326823761422</c:v>
                </c:pt>
                <c:pt idx="186">
                  <c:v>64.369820597540382</c:v>
                </c:pt>
                <c:pt idx="187">
                  <c:v>65.09240817855212</c:v>
                </c:pt>
                <c:pt idx="188">
                  <c:v>65.812930945109969</c:v>
                </c:pt>
                <c:pt idx="189">
                  <c:v>66.531243374265998</c:v>
                </c:pt>
                <c:pt idx="190">
                  <c:v>67.247213099271619</c:v>
                </c:pt>
                <c:pt idx="191">
                  <c:v>67.96072091200277</c:v>
                </c:pt>
                <c:pt idx="192">
                  <c:v>68.671660712297751</c:v>
                </c:pt>
                <c:pt idx="193">
                  <c:v>69.37993940641087</c:v>
                </c:pt>
                <c:pt idx="194">
                  <c:v>70.085476756998062</c:v>
                </c:pt>
                <c:pt idx="195">
                  <c:v>70.78820518720859</c:v>
                </c:pt>
                <c:pt idx="196">
                  <c:v>71.488069541589311</c:v>
                </c:pt>
                <c:pt idx="197">
                  <c:v>72.185026806583039</c:v>
                </c:pt>
                <c:pt idx="198">
                  <c:v>72.879045793456569</c:v>
                </c:pt>
                <c:pt idx="199">
                  <c:v>73.570106786497036</c:v>
                </c:pt>
                <c:pt idx="200">
                  <c:v>74.258201159297499</c:v>
                </c:pt>
                <c:pt idx="201">
                  <c:v>74.943330961902006</c:v>
                </c:pt>
                <c:pt idx="202">
                  <c:v>75.625508481498727</c:v>
                </c:pt>
                <c:pt idx="203">
                  <c:v>76.304755779258528</c:v>
                </c:pt>
                <c:pt idx="204">
                  <c:v>76.981104205792391</c:v>
                </c:pt>
                <c:pt idx="205">
                  <c:v>77.654593897571772</c:v>
                </c:pt>
                <c:pt idx="206">
                  <c:v>78.32527325651256</c:v>
                </c:pt>
                <c:pt idx="207">
                  <c:v>78.993198414769509</c:v>
                </c:pt>
                <c:pt idx="208">
                  <c:v>79.658432686628529</c:v>
                </c:pt>
                <c:pt idx="209">
                  <c:v>80.321046009228951</c:v>
                </c:pt>
                <c:pt idx="210">
                  <c:v>80.981114373684292</c:v>
                </c:pt>
                <c:pt idx="211">
                  <c:v>81.638719248014084</c:v>
                </c:pt>
                <c:pt idx="212">
                  <c:v>82.293946993146946</c:v>
                </c:pt>
                <c:pt idx="213">
                  <c:v>82.946888273113444</c:v>
                </c:pt>
                <c:pt idx="214">
                  <c:v>83.597637460407256</c:v>
                </c:pt>
                <c:pt idx="215">
                  <c:v>84.246292037370992</c:v>
                </c:pt>
                <c:pt idx="216">
                  <c:v>84.892951994350881</c:v>
                </c:pt>
                <c:pt idx="217">
                  <c:v>85.537719225259238</c:v>
                </c:pt>
                <c:pt idx="218">
                  <c:v>86.180696921104087</c:v>
                </c:pt>
                <c:pt idx="219">
                  <c:v>86.821988961972423</c:v>
                </c:pt>
                <c:pt idx="220">
                  <c:v>87.461699307893838</c:v>
                </c:pt>
                <c:pt idx="221">
                  <c:v>88.099931388981972</c:v>
                </c:pt>
                <c:pt idx="222">
                  <c:v>88.7367874952146</c:v>
                </c:pt>
                <c:pt idx="223">
                  <c:v>89.372368166224632</c:v>
                </c:pt>
                <c:pt idx="224">
                  <c:v>90.006771581468712</c:v>
                </c:pt>
                <c:pt idx="225">
                  <c:v>90.640092951176044</c:v>
                </c:pt>
                <c:pt idx="226">
                  <c:v>91.272423908526804</c:v>
                </c:pt>
                <c:pt idx="227">
                  <c:v>91.903851903560167</c:v>
                </c:pt>
                <c:pt idx="228">
                  <c:v>92.534459599393585</c:v>
                </c:pt>
                <c:pt idx="229">
                  <c:v>93.164324271430246</c:v>
                </c:pt>
                <c:pt idx="230">
                  <c:v>93.793517210320942</c:v>
                </c:pt>
                <c:pt idx="231">
                  <c:v>94.422103129582126</c:v>
                </c:pt>
                <c:pt idx="232">
                  <c:v>95.050139578885322</c:v>
                </c:pt>
                <c:pt idx="233">
                  <c:v>95.677676364186283</c:v>
                </c:pt>
                <c:pt idx="234">
                  <c:v>96.30475497599862</c:v>
                </c:pt>
                <c:pt idx="235">
                  <c:v>96.931408027278067</c:v>
                </c:pt>
                <c:pt idx="236">
                  <c:v>97.557658702545979</c:v>
                </c:pt>
                <c:pt idx="237">
                  <c:v>98.18352022003323</c:v>
                </c:pt>
                <c:pt idx="238">
                  <c:v>98.808995308799453</c:v>
                </c:pt>
                <c:pt idx="239">
                  <c:v>99.434075702932901</c:v>
                </c:pt>
                <c:pt idx="240">
                  <c:v>100.05874165509573</c:v>
                </c:pt>
                <c:pt idx="241">
                  <c:v>100.68296147182247</c:v>
                </c:pt>
                <c:pt idx="242">
                  <c:v>101.30669107311078</c:v>
                </c:pt>
                <c:pt idx="243">
                  <c:v>101.92987357896219</c:v>
                </c:pt>
                <c:pt idx="244">
                  <c:v>102.55243892563027</c:v>
                </c:pt>
                <c:pt idx="245">
                  <c:v>103.17430351440495</c:v>
                </c:pt>
                <c:pt idx="246">
                  <c:v>103.79536989581369</c:v>
                </c:pt>
                <c:pt idx="247">
                  <c:v>104.4155264921412</c:v>
                </c:pt>
                <c:pt idx="248">
                  <c:v>105.03464736115272</c:v>
                </c:pt>
                <c:pt idx="249">
                  <c:v>105.65259200386092</c:v>
                </c:pt>
                <c:pt idx="250">
                  <c:v>106.26920521908876</c:v>
                </c:pt>
                <c:pt idx="251">
                  <c:v>106.88431700745166</c:v>
                </c:pt>
                <c:pt idx="252">
                  <c:v>107.49774252721714</c:v>
                </c:pt>
                <c:pt idx="253">
                  <c:v>108.10928210428403</c:v>
                </c:pt>
                <c:pt idx="254">
                  <c:v>108.71872129827329</c:v>
                </c:pt>
                <c:pt idx="255">
                  <c:v>109.32583102641851</c:v>
                </c:pt>
                <c:pt idx="256">
                  <c:v>109.93036774661049</c:v>
                </c:pt>
                <c:pt idx="257">
                  <c:v>110.53207370057362</c:v>
                </c:pt>
                <c:pt idx="258">
                  <c:v>111.13067721772877</c:v>
                </c:pt>
                <c:pt idx="259">
                  <c:v>111.72589307986441</c:v>
                </c:pt>
                <c:pt idx="260">
                  <c:v>112.31742294625501</c:v>
                </c:pt>
                <c:pt idx="261">
                  <c:v>112.90495583838145</c:v>
                </c:pt>
                <c:pt idx="262">
                  <c:v>113.48816868288939</c:v>
                </c:pt>
                <c:pt idx="263">
                  <c:v>114.06672691091948</c:v>
                </c:pt>
                <c:pt idx="264">
                  <c:v>114.64028511142071</c:v>
                </c:pt>
                <c:pt idx="265">
                  <c:v>115.20848773555051</c:v>
                </c:pt>
                <c:pt idx="266">
                  <c:v>115.77096984879164</c:v>
                </c:pt>
                <c:pt idx="267">
                  <c:v>116.32735792693141</c:v>
                </c:pt>
                <c:pt idx="268">
                  <c:v>116.8772706916407</c:v>
                </c:pt>
                <c:pt idx="269">
                  <c:v>117.42031998098901</c:v>
                </c:pt>
                <c:pt idx="270">
                  <c:v>117.95611164989948</c:v>
                </c:pt>
                <c:pt idx="271">
                  <c:v>118.48424649526717</c:v>
                </c:pt>
                <c:pt idx="272">
                  <c:v>119.00432120023369</c:v>
                </c:pt>
                <c:pt idx="273">
                  <c:v>119.5159292919663</c:v>
                </c:pt>
                <c:pt idx="274">
                  <c:v>120.0186621071914</c:v>
                </c:pt>
                <c:pt idx="275">
                  <c:v>120.51210975972418</c:v>
                </c:pt>
                <c:pt idx="276">
                  <c:v>120.99586210428622</c:v>
                </c:pt>
                <c:pt idx="277">
                  <c:v>121.46950969102687</c:v>
                </c:pt>
                <c:pt idx="278">
                  <c:v>121.93264470536184</c:v>
                </c:pt>
                <c:pt idx="279">
                  <c:v>122.38486188799961</c:v>
                </c:pt>
                <c:pt idx="280">
                  <c:v>122.82575943033777</c:v>
                </c:pt>
                <c:pt idx="281">
                  <c:v>123.2549398407951</c:v>
                </c:pt>
                <c:pt idx="282">
                  <c:v>123.67201077805638</c:v>
                </c:pt>
                <c:pt idx="283">
                  <c:v>124.07658584767013</c:v>
                </c:pt>
                <c:pt idx="284">
                  <c:v>124.46828535893242</c:v>
                </c:pt>
                <c:pt idx="285">
                  <c:v>124.84673703950214</c:v>
                </c:pt>
                <c:pt idx="286">
                  <c:v>125.21157670572524</c:v>
                </c:pt>
                <c:pt idx="287">
                  <c:v>125.56244888718261</c:v>
                </c:pt>
                <c:pt idx="288">
                  <c:v>125.89900740450715</c:v>
                </c:pt>
                <c:pt idx="289">
                  <c:v>126.22091590004148</c:v>
                </c:pt>
                <c:pt idx="290">
                  <c:v>126.52784832140915</c:v>
                </c:pt>
                <c:pt idx="291">
                  <c:v>126.81948935856114</c:v>
                </c:pt>
                <c:pt idx="292">
                  <c:v>127.09553483529791</c:v>
                </c:pt>
                <c:pt idx="293">
                  <c:v>127.35569205669303</c:v>
                </c:pt>
                <c:pt idx="294">
                  <c:v>127.59968011420129</c:v>
                </c:pt>
                <c:pt idx="295">
                  <c:v>127.82723015057825</c:v>
                </c:pt>
                <c:pt idx="296">
                  <c:v>128.03808558701397</c:v>
                </c:pt>
                <c:pt idx="297">
                  <c:v>128.23200231510819</c:v>
                </c:pt>
                <c:pt idx="298">
                  <c:v>128.40874885650581</c:v>
                </c:pt>
                <c:pt idx="299">
                  <c:v>128.5681064931486</c:v>
                </c:pt>
                <c:pt idx="300">
                  <c:v>128.70986937117078</c:v>
                </c:pt>
                <c:pt idx="301">
                  <c:v>128.83384458150661</c:v>
                </c:pt>
                <c:pt idx="302">
                  <c:v>128.93985222027229</c:v>
                </c:pt>
                <c:pt idx="303">
                  <c:v>129.02772543192691</c:v>
                </c:pt>
                <c:pt idx="304">
                  <c:v>129.09731043811308</c:v>
                </c:pt>
                <c:pt idx="305">
                  <c:v>129.14846655495322</c:v>
                </c:pt>
                <c:pt idx="306">
                  <c:v>129.18106620140432</c:v>
                </c:pt>
                <c:pt idx="307">
                  <c:v>129.19499490106369</c:v>
                </c:pt>
                <c:pt idx="308">
                  <c:v>129.19015127959869</c:v>
                </c:pt>
                <c:pt idx="309">
                  <c:v>129.16644705970418</c:v>
                </c:pt>
                <c:pt idx="310">
                  <c:v>129.12380705522833</c:v>
                </c:pt>
                <c:pt idx="311">
                  <c:v>129.06216916579524</c:v>
                </c:pt>
                <c:pt idx="312">
                  <c:v>128.98148437295842</c:v>
                </c:pt>
                <c:pt idx="313">
                  <c:v>128.88171673858778</c:v>
                </c:pt>
                <c:pt idx="314">
                  <c:v>128.76284340587725</c:v>
                </c:pt>
                <c:pt idx="315">
                  <c:v>128.62485460301465</c:v>
                </c:pt>
                <c:pt idx="316">
                  <c:v>128.46775364924684</c:v>
                </c:pt>
                <c:pt idx="317">
                  <c:v>128.29155696273111</c:v>
                </c:pt>
                <c:pt idx="318">
                  <c:v>128.09629406925367</c:v>
                </c:pt>
                <c:pt idx="319">
                  <c:v>127.8820076105973</c:v>
                </c:pt>
                <c:pt idx="320">
                  <c:v>127.64875335103423</c:v>
                </c:pt>
                <c:pt idx="321">
                  <c:v>127.39660018017115</c:v>
                </c:pt>
                <c:pt idx="322">
                  <c:v>127.12563011010381</c:v>
                </c:pt>
                <c:pt idx="323">
                  <c:v>126.83593826463287</c:v>
                </c:pt>
                <c:pt idx="324">
                  <c:v>126.52763285809064</c:v>
                </c:pt>
                <c:pt idx="325">
                  <c:v>126.20083516117801</c:v>
                </c:pt>
                <c:pt idx="326">
                  <c:v>125.85567945107631</c:v>
                </c:pt>
                <c:pt idx="327">
                  <c:v>125.49231294303554</c:v>
                </c:pt>
                <c:pt idx="328">
                  <c:v>125.1108957005774</c:v>
                </c:pt>
                <c:pt idx="329">
                  <c:v>124.71160052147758</c:v>
                </c:pt>
                <c:pt idx="330">
                  <c:v>124.29461279673197</c:v>
                </c:pt>
                <c:pt idx="331">
                  <c:v>123.86013033981459</c:v>
                </c:pt>
                <c:pt idx="332">
                  <c:v>123.40836318369256</c:v>
                </c:pt>
                <c:pt idx="333">
                  <c:v>122.93953334325147</c:v>
                </c:pt>
                <c:pt idx="334">
                  <c:v>122.45387454105038</c:v>
                </c:pt>
                <c:pt idx="335">
                  <c:v>121.95163189461142</c:v>
                </c:pt>
                <c:pt idx="336">
                  <c:v>121.43306156381028</c:v>
                </c:pt>
                <c:pt idx="337">
                  <c:v>120.89843035729992</c:v>
                </c:pt>
                <c:pt idx="338">
                  <c:v>120.34801529735591</c:v>
                </c:pt>
                <c:pt idx="339">
                  <c:v>119.7821031429775</c:v>
                </c:pt>
                <c:pt idx="340">
                  <c:v>119.20098987157883</c:v>
                </c:pt>
                <c:pt idx="341">
                  <c:v>118.60498012012106</c:v>
                </c:pt>
                <c:pt idx="342">
                  <c:v>117.99438658706758</c:v>
                </c:pt>
                <c:pt idx="343">
                  <c:v>117.36952939708685</c:v>
                </c:pt>
                <c:pt idx="344">
                  <c:v>116.73073543096474</c:v>
                </c:pt>
                <c:pt idx="345">
                  <c:v>116.07833762372319</c:v>
                </c:pt>
                <c:pt idx="346">
                  <c:v>115.41267423444951</c:v>
                </c:pt>
                <c:pt idx="347">
                  <c:v>114.7340880918351</c:v>
                </c:pt>
                <c:pt idx="348">
                  <c:v>114.04292581986348</c:v>
                </c:pt>
                <c:pt idx="349">
                  <c:v>113.33953704850094</c:v>
                </c:pt>
                <c:pt idx="350">
                  <c:v>112.62427361460119</c:v>
                </c:pt>
                <c:pt idx="351">
                  <c:v>111.89748875852023</c:v>
                </c:pt>
                <c:pt idx="352">
                  <c:v>111.15953632218397</c:v>
                </c:pt>
                <c:pt idx="353">
                  <c:v>110.4107699545132</c:v>
                </c:pt>
                <c:pt idx="354">
                  <c:v>109.65154233017857</c:v>
                </c:pt>
                <c:pt idx="355">
                  <c:v>108.88220438772093</c:v>
                </c:pt>
                <c:pt idx="356">
                  <c:v>108.10310459295222</c:v>
                </c:pt>
                <c:pt idx="357">
                  <c:v>107.31458823346935</c:v>
                </c:pt>
                <c:pt idx="358">
                  <c:v>106.51699674986672</c:v>
                </c:pt>
                <c:pt idx="359">
                  <c:v>105.71066710897057</c:v>
                </c:pt>
                <c:pt idx="360">
                  <c:v>104.89593122405809</c:v>
                </c:pt>
                <c:pt idx="361">
                  <c:v>104.0731154266349</c:v>
                </c:pt>
                <c:pt idx="362">
                  <c:v>103.24253999384921</c:v>
                </c:pt>
                <c:pt idx="363">
                  <c:v>102.4045187351395</c:v>
                </c:pt>
                <c:pt idx="364">
                  <c:v>101.5593586411398</c:v>
                </c:pt>
                <c:pt idx="365">
                  <c:v>100.70735959729662</c:v>
                </c:pt>
                <c:pt idx="366">
                  <c:v>99.848814164020297</c:v>
                </c:pt>
                <c:pt idx="367">
                  <c:v>98.984007424598531</c:v>
                </c:pt>
                <c:pt idx="368">
                  <c:v>98.113216901435536</c:v>
                </c:pt>
                <c:pt idx="369">
                  <c:v>97.236712540572682</c:v>
                </c:pt>
                <c:pt idx="370">
                  <c:v>96.354756763800964</c:v>
                </c:pt>
                <c:pt idx="371">
                  <c:v>95.467604587074831</c:v>
                </c:pt>
                <c:pt idx="372">
                  <c:v>94.575503803335423</c:v>
                </c:pt>
                <c:pt idx="373">
                  <c:v>93.678695227293787</c:v>
                </c:pt>
                <c:pt idx="374">
                  <c:v>92.777412999173521</c:v>
                </c:pt>
                <c:pt idx="375">
                  <c:v>91.871884943926133</c:v>
                </c:pt>
                <c:pt idx="376">
                  <c:v>90.962332981949018</c:v>
                </c:pt>
                <c:pt idx="377">
                  <c:v>90.04897358692503</c:v>
                </c:pt>
                <c:pt idx="378">
                  <c:v>89.132018286010222</c:v>
                </c:pt>
                <c:pt idx="379">
                  <c:v>88.211674197264841</c:v>
                </c:pt>
                <c:pt idx="380">
                  <c:v>87.288144598920624</c:v>
                </c:pt>
                <c:pt idx="381">
                  <c:v>86.361629524841675</c:v>
                </c:pt>
                <c:pt idx="382">
                  <c:v>85.432326380322735</c:v>
                </c:pt>
                <c:pt idx="383">
                  <c:v>84.500430572225554</c:v>
                </c:pt>
                <c:pt idx="384">
                  <c:v>83.566136147345787</c:v>
                </c:pt>
                <c:pt idx="385">
                  <c:v>82.629636432837515</c:v>
                </c:pt>
                <c:pt idx="386">
                  <c:v>81.691124672521966</c:v>
                </c:pt>
                <c:pt idx="387">
                  <c:v>80.750794652935795</c:v>
                </c:pt>
                <c:pt idx="388">
                  <c:v>79.808841313059446</c:v>
                </c:pt>
                <c:pt idx="389">
                  <c:v>78.865461331803203</c:v>
                </c:pt>
                <c:pt idx="390">
                  <c:v>77.920853687497228</c:v>
                </c:pt>
                <c:pt idx="391">
                  <c:v>76.975220183868458</c:v>
                </c:pt>
                <c:pt idx="392">
                  <c:v>76.028765937250796</c:v>
                </c:pt>
                <c:pt idx="393">
                  <c:v>75.081699820100027</c:v>
                </c:pt>
                <c:pt idx="394">
                  <c:v>74.134234856245044</c:v>
                </c:pt>
                <c:pt idx="395">
                  <c:v>73.186588563713343</c:v>
                </c:pt>
                <c:pt idx="396">
                  <c:v>72.238983241424052</c:v>
                </c:pt>
                <c:pt idx="397">
                  <c:v>71.291646196520745</c:v>
                </c:pt>
                <c:pt idx="398">
                  <c:v>70.344809909649612</c:v>
                </c:pt>
                <c:pt idx="399">
                  <c:v>69.398712136043329</c:v>
                </c:pt>
                <c:pt idx="400">
                  <c:v>68.453595940856772</c:v>
                </c:pt>
                <c:pt idx="401">
                  <c:v>67.509709667814136</c:v>
                </c:pt>
                <c:pt idx="402">
                  <c:v>66.567306840849113</c:v>
                </c:pt>
                <c:pt idx="403">
                  <c:v>65.62664599906887</c:v>
                </c:pt>
                <c:pt idx="404">
                  <c:v>64.687990466002717</c:v>
                </c:pt>
                <c:pt idx="405">
                  <c:v>63.751608054754229</c:v>
                </c:pt>
                <c:pt idx="406">
                  <c:v>62.817770711289135</c:v>
                </c:pt>
                <c:pt idx="407">
                  <c:v>61.886754098716246</c:v>
                </c:pt>
                <c:pt idx="408">
                  <c:v>60.958837125991458</c:v>
                </c:pt>
                <c:pt idx="409">
                  <c:v>60.03430142503133</c:v>
                </c:pt>
                <c:pt idx="410">
                  <c:v>59.11343078072624</c:v>
                </c:pt>
                <c:pt idx="411">
                  <c:v>58.196510518794227</c:v>
                </c:pt>
                <c:pt idx="412">
                  <c:v>57.283826856819168</c:v>
                </c:pt>
                <c:pt idx="413">
                  <c:v>56.37566622414797</c:v>
                </c:pt>
                <c:pt idx="414">
                  <c:v>55.472314556588643</c:v>
                </c:pt>
                <c:pt idx="415">
                  <c:v>54.574056572042196</c:v>
                </c:pt>
                <c:pt idx="416">
                  <c:v>53.681175033323271</c:v>
                </c:pt>
                <c:pt idx="417">
                  <c:v>52.793950004465351</c:v>
                </c:pt>
                <c:pt idx="418">
                  <c:v>51.912658106772732</c:v>
                </c:pt>
                <c:pt idx="419">
                  <c:v>51.037571780772815</c:v>
                </c:pt>
                <c:pt idx="420">
                  <c:v>50.168958560041567</c:v>
                </c:pt>
                <c:pt idx="421">
                  <c:v>49.307080362631012</c:v>
                </c:pt>
                <c:pt idx="422">
                  <c:v>48.452192805511515</c:v>
                </c:pt>
                <c:pt idx="423">
                  <c:v>47.604544547072159</c:v>
                </c:pt>
                <c:pt idx="424">
                  <c:v>46.764376662318114</c:v>
                </c:pt>
                <c:pt idx="425">
                  <c:v>45.931922054926169</c:v>
                </c:pt>
                <c:pt idx="426">
                  <c:v>45.107404909840774</c:v>
                </c:pt>
                <c:pt idx="427">
                  <c:v>44.291040189575412</c:v>
                </c:pt>
                <c:pt idx="428">
                  <c:v>43.483033176840976</c:v>
                </c:pt>
                <c:pt idx="429">
                  <c:v>42.683579065585462</c:v>
                </c:pt>
                <c:pt idx="430">
                  <c:v>41.892862601998978</c:v>
                </c:pt>
                <c:pt idx="431">
                  <c:v>41.111057776483769</c:v>
                </c:pt>
                <c:pt idx="432">
                  <c:v>40.338327567095028</c:v>
                </c:pt>
                <c:pt idx="433">
                  <c:v>39.57482373444455</c:v>
                </c:pt>
                <c:pt idx="434">
                  <c:v>38.820686667603773</c:v>
                </c:pt>
                <c:pt idx="435">
                  <c:v>38.076045280105618</c:v>
                </c:pt>
                <c:pt idx="436">
                  <c:v>37.341016954743374</c:v>
                </c:pt>
                <c:pt idx="437">
                  <c:v>36.615707535513202</c:v>
                </c:pt>
                <c:pt idx="438">
                  <c:v>35.900211364724825</c:v>
                </c:pt>
                <c:pt idx="439">
                  <c:v>35.194611363037225</c:v>
                </c:pt>
                <c:pt idx="440">
                  <c:v>34.498979149946727</c:v>
                </c:pt>
                <c:pt idx="441">
                  <c:v>33.813375202060122</c:v>
                </c:pt>
                <c:pt idx="442">
                  <c:v>33.137849046360465</c:v>
                </c:pt>
                <c:pt idx="443">
                  <c:v>32.472439485548065</c:v>
                </c:pt>
                <c:pt idx="444">
                  <c:v>31.817174852492229</c:v>
                </c:pt>
                <c:pt idx="445">
                  <c:v>31.172073290790472</c:v>
                </c:pt>
                <c:pt idx="446">
                  <c:v>30.537143058442524</c:v>
                </c:pt>
                <c:pt idx="447">
                  <c:v>29.912382851673261</c:v>
                </c:pt>
                <c:pt idx="448">
                  <c:v>29.297782146010739</c:v>
                </c:pt>
                <c:pt idx="449">
                  <c:v>28.693321551800118</c:v>
                </c:pt>
                <c:pt idx="450">
                  <c:v>28.098973181441433</c:v>
                </c:pt>
                <c:pt idx="451">
                  <c:v>27.514701025764591</c:v>
                </c:pt>
                <c:pt idx="452">
                  <c:v>26.940461337086859</c:v>
                </c:pt>
                <c:pt idx="453">
                  <c:v>26.376203016639927</c:v>
                </c:pt>
                <c:pt idx="454">
                  <c:v>25.821868004215563</c:v>
                </c:pt>
                <c:pt idx="455">
                  <c:v>25.277391668030006</c:v>
                </c:pt>
                <c:pt idx="456">
                  <c:v>24.742703192974613</c:v>
                </c:pt>
                <c:pt idx="457">
                  <c:v>24.217725965575635</c:v>
                </c:pt>
                <c:pt idx="458">
                  <c:v>23.702377954154471</c:v>
                </c:pt>
                <c:pt idx="459">
                  <c:v>23.196572082833192</c:v>
                </c:pt>
                <c:pt idx="460">
                  <c:v>22.700216598185822</c:v>
                </c:pt>
                <c:pt idx="461">
                  <c:v>22.213215427486116</c:v>
                </c:pt>
                <c:pt idx="462">
                  <c:v>21.735468527640137</c:v>
                </c:pt>
                <c:pt idx="463">
                  <c:v>21.26687222403276</c:v>
                </c:pt>
                <c:pt idx="464">
                  <c:v>20.807319538642272</c:v>
                </c:pt>
                <c:pt idx="465">
                  <c:v>20.356700506897411</c:v>
                </c:pt>
                <c:pt idx="466">
                  <c:v>19.914902482860981</c:v>
                </c:pt>
                <c:pt idx="467">
                  <c:v>19.481810432428826</c:v>
                </c:pt>
                <c:pt idx="468">
                  <c:v>19.057307214328215</c:v>
                </c:pt>
                <c:pt idx="469">
                  <c:v>18.641273848782397</c:v>
                </c:pt>
                <c:pt idx="470">
                  <c:v>18.233589773789816</c:v>
                </c:pt>
                <c:pt idx="471">
                  <c:v>17.834133089034225</c:v>
                </c:pt>
                <c:pt idx="472">
                  <c:v>17.442780787505882</c:v>
                </c:pt>
                <c:pt idx="473">
                  <c:v>17.059408974968846</c:v>
                </c:pt>
                <c:pt idx="474">
                  <c:v>16.683893077454936</c:v>
                </c:pt>
                <c:pt idx="475">
                  <c:v>16.316108037017219</c:v>
                </c:pt>
                <c:pt idx="476">
                  <c:v>15.955928495993717</c:v>
                </c:pt>
                <c:pt idx="477">
                  <c:v>15.603228970085144</c:v>
                </c:pt>
                <c:pt idx="478">
                  <c:v>15.257884010554667</c:v>
                </c:pt>
                <c:pt idx="479">
                  <c:v>14.91976835589292</c:v>
                </c:pt>
                <c:pt idx="480">
                  <c:v>14.588757073300842</c:v>
                </c:pt>
                <c:pt idx="481">
                  <c:v>14.264725690357466</c:v>
                </c:pt>
                <c:pt idx="482">
                  <c:v>13.947550317247003</c:v>
                </c:pt>
                <c:pt idx="483">
                  <c:v>13.637107759928465</c:v>
                </c:pt>
                <c:pt idx="484">
                  <c:v>13.333275624629522</c:v>
                </c:pt>
                <c:pt idx="485">
                  <c:v>13.035932414050098</c:v>
                </c:pt>
                <c:pt idx="486">
                  <c:v>12.744957615658006</c:v>
                </c:pt>
                <c:pt idx="487">
                  <c:v>12.460231782454814</c:v>
                </c:pt>
                <c:pt idx="488">
                  <c:v>12.18163660658486</c:v>
                </c:pt>
                <c:pt idx="489">
                  <c:v>11.909054986155217</c:v>
                </c:pt>
                <c:pt idx="490">
                  <c:v>11.642371085623024</c:v>
                </c:pt>
                <c:pt idx="491">
                  <c:v>11.381470390099768</c:v>
                </c:pt>
                <c:pt idx="492">
                  <c:v>11.126239753913035</c:v>
                </c:pt>
                <c:pt idx="493">
                  <c:v>10.876567443753569</c:v>
                </c:pt>
                <c:pt idx="494">
                  <c:v>10.632343176724895</c:v>
                </c:pt>
                <c:pt idx="495">
                  <c:v>10.393458153604442</c:v>
                </c:pt>
                <c:pt idx="496">
                  <c:v>10.15980508760712</c:v>
                </c:pt>
                <c:pt idx="497">
                  <c:v>9.9312782289387531</c:v>
                </c:pt>
                <c:pt idx="498">
                  <c:v>9.7077733854068295</c:v>
                </c:pt>
                <c:pt idx="499">
                  <c:v>9.4891879393508631</c:v>
                </c:pt>
                <c:pt idx="500">
                  <c:v>9.2754208611377233</c:v>
                </c:pt>
                <c:pt idx="501">
                  <c:v>9.0663727194600661</c:v>
                </c:pt>
                <c:pt idx="502">
                  <c:v>8.8619456886606365</c:v>
                </c:pt>
                <c:pt idx="503">
                  <c:v>8.6620435532975755</c:v>
                </c:pt>
                <c:pt idx="504">
                  <c:v>8.46657171015198</c:v>
                </c:pt>
                <c:pt idx="505">
                  <c:v>8.275437167871031</c:v>
                </c:pt>
                <c:pt idx="506">
                  <c:v>8.0885485444268816</c:v>
                </c:pt>
                <c:pt idx="507">
                  <c:v>7.9058160625648508</c:v>
                </c:pt>
                <c:pt idx="508">
                  <c:v>7.7271515434011881</c:v>
                </c:pt>
                <c:pt idx="509">
                  <c:v>7.5524683983248471</c:v>
                </c:pt>
                <c:pt idx="510">
                  <c:v>7.3816816193465922</c:v>
                </c:pt>
                <c:pt idx="511">
                  <c:v>7.2147077680310749</c:v>
                </c:pt>
                <c:pt idx="512">
                  <c:v>7.0514649631391206</c:v>
                </c:pt>
                <c:pt idx="513">
                  <c:v>6.8918728670999743</c:v>
                </c:pt>
                <c:pt idx="514">
                  <c:v>6.7358526714256586</c:v>
                </c:pt>
                <c:pt idx="515">
                  <c:v>6.5833270811724356</c:v>
                </c:pt>
                <c:pt idx="516">
                  <c:v>6.4342202985474213</c:v>
                </c:pt>
                <c:pt idx="517">
                  <c:v>6.2884580057526902</c:v>
                </c:pt>
                <c:pt idx="518">
                  <c:v>6.1459673471528102</c:v>
                </c:pt>
                <c:pt idx="519">
                  <c:v>6.006676910844809</c:v>
                </c:pt>
                <c:pt idx="520">
                  <c:v>5.8705167097067577</c:v>
                </c:pt>
                <c:pt idx="521">
                  <c:v>5.7374181619932019</c:v>
                </c:pt>
                <c:pt idx="522">
                  <c:v>5.6073140715430183</c:v>
                </c:pt>
                <c:pt idx="523">
                  <c:v>5.4801386076584153</c:v>
                </c:pt>
                <c:pt idx="524">
                  <c:v>5.3558272847120429</c:v>
                </c:pt>
                <c:pt idx="525">
                  <c:v>5.2343169415331934</c:v>
                </c:pt>
                <c:pt idx="526">
                  <c:v>5.1155457206207942</c:v>
                </c:pt>
                <c:pt idx="527">
                  <c:v>4.9994530472272629</c:v>
                </c:pt>
                <c:pt idx="528">
                  <c:v>4.8859796083543925</c:v>
                </c:pt>
                <c:pt idx="529">
                  <c:v>4.7750673316979304</c:v>
                </c:pt>
                <c:pt idx="530">
                  <c:v>4.666659364576593</c:v>
                </c:pt>
                <c:pt idx="531">
                  <c:v>4.5607000528758483</c:v>
                </c:pt>
                <c:pt idx="532">
                  <c:v>4.4571349200368635</c:v>
                </c:pt>
                <c:pt idx="533">
                  <c:v>4.3559106461161186</c:v>
                </c:pt>
                <c:pt idx="534">
                  <c:v>4.2569750469408696</c:v>
                </c:pt>
                <c:pt idx="535">
                  <c:v>4.1602770533819795</c:v>
                </c:pt>
                <c:pt idx="536">
                  <c:v>4.0657666907650096</c:v>
                </c:pt>
                <c:pt idx="537">
                  <c:v>3.9733950584368376</c:v>
                </c:pt>
                <c:pt idx="538">
                  <c:v>3.8831143095054577</c:v>
                </c:pt>
                <c:pt idx="539">
                  <c:v>3.7948776307666998</c:v>
                </c:pt>
                <c:pt idx="540">
                  <c:v>3.7086392228325242</c:v>
                </c:pt>
                <c:pt idx="541">
                  <c:v>3.624354280471497</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2"/>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12</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12</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91"/>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4" zoomScaleNormal="100" workbookViewId="0">
      <selection activeCell="AC82" sqref="AC82"/>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12</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54</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324</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79.629629629629633</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1.4753848498704465</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32.374298540965206</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44.101899108039461</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1.3604856301769195</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1204.9586776859501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3000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539.99999999999989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20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502.32558139534882</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12V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0.9</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3.5</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33.659999999999982</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7.924999223917423</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379.67613826751983</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1.1554480108129006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2.985781466530121</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1" activePane="bottomLeft" state="frozen"/>
      <selection pane="bottomLeft" activeCell="B246" sqref="B246"/>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12</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54</v>
      </c>
      <c r="C12" t="s">
        <v>10</v>
      </c>
      <c r="E12" t="s">
        <v>32</v>
      </c>
    </row>
    <row r="13" spans="1:17" x14ac:dyDescent="0.25">
      <c r="A13" t="s">
        <v>33</v>
      </c>
      <c r="B13" s="3">
        <f>'Design Converter'!H11</f>
        <v>6</v>
      </c>
      <c r="C13" t="s">
        <v>11</v>
      </c>
      <c r="E13" t="s">
        <v>34</v>
      </c>
    </row>
    <row r="14" spans="1:17" x14ac:dyDescent="0.25">
      <c r="A14" t="s">
        <v>35</v>
      </c>
      <c r="B14" s="17">
        <f>VOUT/IOUT</f>
        <v>9</v>
      </c>
      <c r="C14" s="2" t="s">
        <v>36</v>
      </c>
      <c r="E14" t="s">
        <v>41</v>
      </c>
    </row>
    <row r="15" spans="1:17" x14ac:dyDescent="0.25">
      <c r="A15" t="s">
        <v>37</v>
      </c>
      <c r="B15" s="1">
        <f>VOUT*IOUT</f>
        <v>324</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0.79629629629629628</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0.59259259259259256</v>
      </c>
    </row>
    <row r="33" spans="1:5" x14ac:dyDescent="0.25">
      <c r="A33" t="s">
        <v>94</v>
      </c>
      <c r="B33" s="1">
        <f>VOUT*(1-DC_rip)</f>
        <v>22</v>
      </c>
      <c r="C33" t="s">
        <v>10</v>
      </c>
      <c r="E33" t="s">
        <v>120</v>
      </c>
    </row>
    <row r="35" spans="1:5" x14ac:dyDescent="0.25">
      <c r="A35" t="s">
        <v>95</v>
      </c>
      <c r="B35" s="16">
        <f>(VOUT*IOUT)/(VIN_33)</f>
        <v>14.727272727272727</v>
      </c>
      <c r="C35" t="s">
        <v>11</v>
      </c>
      <c r="E35" t="s">
        <v>119</v>
      </c>
    </row>
    <row r="36" spans="1:5" x14ac:dyDescent="0.25">
      <c r="A36" t="s">
        <v>96</v>
      </c>
      <c r="B36" s="23">
        <f>(VIN_33*DC_rip)/(IIN_33*ILrip*Fsw)</f>
        <v>1.4753848498704465E-6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8.4418604651162788E-8</v>
      </c>
      <c r="C40" t="s">
        <v>87</v>
      </c>
      <c r="E40" t="s">
        <v>427</v>
      </c>
    </row>
    <row r="41" spans="1:5" x14ac:dyDescent="0.25">
      <c r="A41" t="s">
        <v>431</v>
      </c>
      <c r="B41" s="12">
        <v>0.2</v>
      </c>
      <c r="E41" t="s">
        <v>432</v>
      </c>
    </row>
    <row r="42" spans="1:5" x14ac:dyDescent="0.25">
      <c r="A42" t="s">
        <v>433</v>
      </c>
      <c r="B42" s="23">
        <f>(1-M_L_DCM)*((VIN_min^2)*(1-(VIN_min/VOUT)))/(2*IOUT*VOUT*Fsw)</f>
        <v>1.1895290352080477E-7</v>
      </c>
      <c r="C42" t="s">
        <v>87</v>
      </c>
      <c r="E42" t="s">
        <v>434</v>
      </c>
    </row>
    <row r="43" spans="1:5" x14ac:dyDescent="0.25">
      <c r="A43" t="s">
        <v>435</v>
      </c>
      <c r="B43" s="23">
        <f>MIN(B40,B42)</f>
        <v>8.4418604651162788E-8</v>
      </c>
      <c r="C43" t="s">
        <v>87</v>
      </c>
      <c r="E43" t="s">
        <v>436</v>
      </c>
    </row>
    <row r="44" spans="1:5" x14ac:dyDescent="0.25">
      <c r="B44" s="154"/>
    </row>
    <row r="45" spans="1:5" x14ac:dyDescent="0.25">
      <c r="A45" t="s">
        <v>439</v>
      </c>
      <c r="B45" s="23">
        <f>IF(B25=1,B43,Lopt_2)</f>
        <v>1.4753848498704465E-6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0.79629629629629628</v>
      </c>
      <c r="E55" t="s">
        <v>421</v>
      </c>
    </row>
    <row r="56" spans="1:9" x14ac:dyDescent="0.25">
      <c r="B56" s="13">
        <f>B55/Fsw</f>
        <v>7.9629629629629627E-7</v>
      </c>
      <c r="C56" t="s">
        <v>51</v>
      </c>
      <c r="E56" t="s">
        <v>276</v>
      </c>
    </row>
    <row r="57" spans="1:9" x14ac:dyDescent="0.25">
      <c r="A57" t="s">
        <v>82</v>
      </c>
      <c r="B57" s="17">
        <f>(VOUT*IOUT)/(VIN_min)</f>
        <v>29.454545454545453</v>
      </c>
      <c r="C57" t="s">
        <v>11</v>
      </c>
      <c r="E57" t="s">
        <v>84</v>
      </c>
    </row>
    <row r="58" spans="1:9" x14ac:dyDescent="0.25">
      <c r="A58" t="s">
        <v>100</v>
      </c>
      <c r="B58" s="16">
        <f>(VIN_min*Dc_VIN_min)/(Lm*Fsw)</f>
        <v>5.8395061728395063</v>
      </c>
      <c r="C58" t="s">
        <v>11</v>
      </c>
      <c r="E58" t="s">
        <v>101</v>
      </c>
    </row>
    <row r="59" spans="1:9" x14ac:dyDescent="0.25">
      <c r="A59" t="s">
        <v>98</v>
      </c>
      <c r="B59" s="16">
        <f>IF(B54=0,(VIN_min*Dc_VIN_min)/(Lm*Fsw),(IL_avg_VIN_min/EFF_est)+(ILrip_VINmin/2))</f>
        <v>32.374298540965206</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0.77777777777777779</v>
      </c>
      <c r="E63" t="s">
        <v>422</v>
      </c>
    </row>
    <row r="64" spans="1:9" x14ac:dyDescent="0.25">
      <c r="B64" s="13">
        <f>B63/Fsw</f>
        <v>7.7777777777777779E-7</v>
      </c>
      <c r="C64" t="s">
        <v>51</v>
      </c>
      <c r="E64" t="s">
        <v>276</v>
      </c>
    </row>
    <row r="65" spans="1:5" x14ac:dyDescent="0.25">
      <c r="A65" t="s">
        <v>83</v>
      </c>
      <c r="B65" s="17">
        <f>(VOUT*IOUT)/(VIN_nom)</f>
        <v>27</v>
      </c>
      <c r="C65" t="s">
        <v>11</v>
      </c>
      <c r="E65" t="s">
        <v>85</v>
      </c>
    </row>
    <row r="66" spans="1:5" x14ac:dyDescent="0.25">
      <c r="A66" t="s">
        <v>102</v>
      </c>
      <c r="B66" s="16">
        <f>(VIN_nom*Dc_VIN_nom)/(Lm*Fsw)</f>
        <v>6.2222222222222223</v>
      </c>
      <c r="C66" t="s">
        <v>11</v>
      </c>
      <c r="E66" t="s">
        <v>108</v>
      </c>
    </row>
    <row r="67" spans="1:5" x14ac:dyDescent="0.25">
      <c r="A67" t="s">
        <v>103</v>
      </c>
      <c r="B67" s="16">
        <f>IF(B62=0,(VIN_nom*Dc_VIN_nom)/(Lm*Fsw),(IL_avg_VIN_nom/EFF_est)+(ILrip_VINnom/2))</f>
        <v>30.111111111111111</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0.59259259259259256</v>
      </c>
      <c r="E71" t="s">
        <v>423</v>
      </c>
    </row>
    <row r="72" spans="1:5" x14ac:dyDescent="0.25">
      <c r="B72" s="13">
        <f>B71/Fsw</f>
        <v>5.9259259259259258E-7</v>
      </c>
      <c r="C72" t="s">
        <v>51</v>
      </c>
      <c r="E72" t="s">
        <v>276</v>
      </c>
    </row>
    <row r="73" spans="1:5" x14ac:dyDescent="0.25">
      <c r="A73" t="s">
        <v>446</v>
      </c>
      <c r="B73" s="17">
        <f>(VOUT*IOUT)/(VIN_max)</f>
        <v>14.727272727272727</v>
      </c>
      <c r="C73" t="s">
        <v>11</v>
      </c>
      <c r="E73" t="s">
        <v>86</v>
      </c>
    </row>
    <row r="74" spans="1:5" x14ac:dyDescent="0.25">
      <c r="A74" t="s">
        <v>104</v>
      </c>
      <c r="B74" s="16">
        <f>(VIN_max*Dc_VIN_max)/(Lm*Fsw)</f>
        <v>8.6913580246913575</v>
      </c>
      <c r="C74" t="s">
        <v>11</v>
      </c>
      <c r="E74" t="s">
        <v>110</v>
      </c>
    </row>
    <row r="75" spans="1:5" x14ac:dyDescent="0.25">
      <c r="A75" t="s">
        <v>105</v>
      </c>
      <c r="B75" s="16">
        <f>IF(B70=0,(VIN_max*Dc_VIN_max)/(Lm*Fsw),(IL_avg_VIN_max/EFF_est)+(ILrip_VINmax/2))</f>
        <v>19.072951739618404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44.101899108039461</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2.3570081709616592E-3</v>
      </c>
      <c r="C83" s="2" t="s">
        <v>36</v>
      </c>
      <c r="E83" t="s">
        <v>125</v>
      </c>
    </row>
    <row r="84" spans="1:11" x14ac:dyDescent="0.25">
      <c r="A84" t="s">
        <v>131</v>
      </c>
      <c r="B84" s="23">
        <f>Vcl/Ipk_selected</f>
        <v>1.3604856301769196E-3</v>
      </c>
      <c r="C84" s="2" t="s">
        <v>36</v>
      </c>
      <c r="E84" t="s">
        <v>492</v>
      </c>
    </row>
    <row r="86" spans="1:11" x14ac:dyDescent="0.25">
      <c r="A86" t="s">
        <v>134</v>
      </c>
      <c r="B86" s="1">
        <f>IF(Rcs_wo_sl&gt;Rcs_max,1,0)</f>
        <v>0</v>
      </c>
      <c r="E86" t="s">
        <v>448</v>
      </c>
    </row>
    <row r="87" spans="1:11" x14ac:dyDescent="0.25">
      <c r="A87" t="s">
        <v>135</v>
      </c>
      <c r="B87" s="25">
        <f>IF(B54=0,Rcs_wo_sl,IF(B86=0,Rcs_wo_sl,Rcs_w_sl))</f>
        <v>1.3604856301769196E-3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1.0465116279069768</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49794.23868312758</v>
      </c>
      <c r="C104" t="s">
        <v>489</v>
      </c>
      <c r="E104" t="s">
        <v>540</v>
      </c>
    </row>
    <row r="105" spans="1:5" x14ac:dyDescent="0.25">
      <c r="B105">
        <f>B104/(2*PI())</f>
        <v>7924.9992239174235</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1.20495867768595E-3</v>
      </c>
      <c r="C108" t="s">
        <v>162</v>
      </c>
      <c r="E108" t="s">
        <v>163</v>
      </c>
    </row>
    <row r="109" spans="1:5" x14ac:dyDescent="0.25">
      <c r="A109" t="s">
        <v>164</v>
      </c>
      <c r="B109" s="165">
        <f>SQRT((1-Dc_VIN_min)*((IOUT^2)*(Dc_VIN_min/((1-Dc_VIN_min)^2))+((ILrip_VINmin^2)/3)))</f>
        <v>11.960045712366478</v>
      </c>
      <c r="C109" t="s">
        <v>11</v>
      </c>
      <c r="E109" s="31" t="s">
        <v>541</v>
      </c>
    </row>
    <row r="110" spans="1:5" x14ac:dyDescent="0.25">
      <c r="A110" t="s">
        <v>169</v>
      </c>
      <c r="B110" s="3">
        <f>'Design Converter'!H37*(10^-6)</f>
        <v>3.0000000000000001E-3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9.1320282190726605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5.3999999999999991E-7</v>
      </c>
      <c r="C117" t="s">
        <v>162</v>
      </c>
      <c r="E117" t="s">
        <v>282</v>
      </c>
    </row>
    <row r="118" spans="1:7" x14ac:dyDescent="0.25">
      <c r="A118" t="s">
        <v>283</v>
      </c>
      <c r="B118" s="3">
        <f>'Design Converter'!H42*(10^-3)</f>
        <v>0.02</v>
      </c>
      <c r="C118" t="s">
        <v>51</v>
      </c>
      <c r="E118" t="s">
        <v>284</v>
      </c>
    </row>
    <row r="119" spans="1:7" x14ac:dyDescent="0.25">
      <c r="A119" t="s">
        <v>287</v>
      </c>
      <c r="B119" s="1">
        <f>(tss*Iss)/(Vref*(1-(VIN_min/VOUT)))</f>
        <v>5.023255813953488E-7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12V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0.9</v>
      </c>
      <c r="C142" t="s">
        <v>10</v>
      </c>
      <c r="E142" t="s">
        <v>563</v>
      </c>
    </row>
    <row r="143" spans="1:7" x14ac:dyDescent="0.25">
      <c r="A143" t="s">
        <v>560</v>
      </c>
      <c r="B143" s="1">
        <f>((Vref*Rmax)-(VTRK*Rmax))/Vref</f>
        <v>3500</v>
      </c>
      <c r="E143">
        <f>Vref</f>
        <v>1</v>
      </c>
    </row>
    <row r="144" spans="1:7" x14ac:dyDescent="0.25">
      <c r="A144" t="s">
        <v>561</v>
      </c>
      <c r="B144" s="1">
        <f>((Vref*Rmin)-(VTRK*Rmin))/Vref</f>
        <v>2000</v>
      </c>
    </row>
    <row r="145" spans="1:5" x14ac:dyDescent="0.25">
      <c r="A145" t="s">
        <v>189</v>
      </c>
      <c r="B145" s="3">
        <f>'Design Converter'!H60*(10^3)</f>
        <v>3740</v>
      </c>
      <c r="C145" s="2" t="s">
        <v>36</v>
      </c>
      <c r="E145" t="s">
        <v>239</v>
      </c>
    </row>
    <row r="146" spans="1:5" x14ac:dyDescent="0.25">
      <c r="A146" t="s">
        <v>243</v>
      </c>
      <c r="B146" s="18">
        <f>RFBT/((Vref/VTRK)-1)</f>
        <v>33659.999999999985</v>
      </c>
      <c r="C146" s="2" t="s">
        <v>36</v>
      </c>
      <c r="E146" t="s">
        <v>246</v>
      </c>
    </row>
    <row r="147" spans="1:5" x14ac:dyDescent="0.25">
      <c r="A147" t="s">
        <v>190</v>
      </c>
      <c r="B147" s="3">
        <f>'Design Converter'!H62*(10^3)</f>
        <v>30900</v>
      </c>
      <c r="C147" s="2" t="s">
        <v>36</v>
      </c>
      <c r="E147" t="s">
        <v>247</v>
      </c>
    </row>
    <row r="148" spans="1:5" x14ac:dyDescent="0.25">
      <c r="A148" t="s">
        <v>248</v>
      </c>
      <c r="B148">
        <f>VOUT/(RFBB+RFBT)</f>
        <v>1.5588914549653579E-3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8.11042524005487E-4</v>
      </c>
      <c r="E154" t="s">
        <v>497</v>
      </c>
    </row>
    <row r="155" spans="1:5" x14ac:dyDescent="0.25">
      <c r="A155" t="s">
        <v>502</v>
      </c>
      <c r="B155" s="20">
        <f>1/((0.5-(1-(VIN_min/VOUT)))*(R_cs*Acs/(Lm*Fsw))+(Vsl*Acs/VOUT))</f>
        <v>186.20689655172413</v>
      </c>
      <c r="E155" t="s">
        <v>497</v>
      </c>
    </row>
    <row r="156" spans="1:5" x14ac:dyDescent="0.25">
      <c r="A156" t="s">
        <v>503</v>
      </c>
      <c r="B156" s="20">
        <f>2+((VOUT*((VIN_min/VOUT)^2))/(IOUT*R_cs*Acs))*((1/Km_VINmin)+(Kex_VINmin/(VIN_min/VOUT)))</f>
        <v>2.2328341716201798</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54.738602523955386</v>
      </c>
    </row>
    <row r="161" spans="1:5" x14ac:dyDescent="0.25">
      <c r="B161" s="20"/>
    </row>
    <row r="162" spans="1:5" x14ac:dyDescent="0.25">
      <c r="A162" t="s">
        <v>399</v>
      </c>
      <c r="B162" s="20">
        <f>Kd_VINmin/(Cout*(VOUT/IOUT))</f>
        <v>82.697561911858514</v>
      </c>
      <c r="C162" t="s">
        <v>385</v>
      </c>
      <c r="E162" t="s">
        <v>384</v>
      </c>
    </row>
    <row r="163" spans="1:5" x14ac:dyDescent="0.25">
      <c r="A163" t="s">
        <v>400</v>
      </c>
      <c r="B163" s="20">
        <f>B162/(2*PI())</f>
        <v>13.161725759920333</v>
      </c>
      <c r="C163" t="s">
        <v>65</v>
      </c>
      <c r="E163" t="s">
        <v>249</v>
      </c>
    </row>
    <row r="164" spans="1:5" x14ac:dyDescent="0.25">
      <c r="B164" s="20"/>
    </row>
    <row r="165" spans="1:5" x14ac:dyDescent="0.25">
      <c r="A165" t="s">
        <v>401</v>
      </c>
      <c r="B165" s="20">
        <f>1/(Cout*Resr)</f>
        <v>33333.333333333336</v>
      </c>
      <c r="C165" t="s">
        <v>386</v>
      </c>
      <c r="E165" t="s">
        <v>387</v>
      </c>
    </row>
    <row r="166" spans="1:5" x14ac:dyDescent="0.25">
      <c r="A166" t="s">
        <v>402</v>
      </c>
      <c r="B166" s="20">
        <f>B165/(2*PI())</f>
        <v>5305.1647697298449</v>
      </c>
      <c r="C166" t="s">
        <v>65</v>
      </c>
      <c r="E166" t="s">
        <v>251</v>
      </c>
    </row>
    <row r="167" spans="1:5" x14ac:dyDescent="0.25">
      <c r="B167" s="20"/>
    </row>
    <row r="168" spans="1:5" x14ac:dyDescent="0.25">
      <c r="A168" t="s">
        <v>403</v>
      </c>
      <c r="B168" s="20">
        <f>((VOUT/IOUT)*((VIN_min/VOUT)^2))/(Lm)</f>
        <v>248971.19341563786</v>
      </c>
      <c r="E168" t="s">
        <v>383</v>
      </c>
    </row>
    <row r="169" spans="1:5" x14ac:dyDescent="0.25">
      <c r="A169" t="s">
        <v>404</v>
      </c>
      <c r="B169" s="20">
        <f>B168/(2*PI())</f>
        <v>39624.996119587115</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0.59271496048016203</v>
      </c>
      <c r="E177" t="s">
        <v>499</v>
      </c>
    </row>
    <row r="178" spans="1:5" x14ac:dyDescent="0.25">
      <c r="B178" s="20"/>
    </row>
    <row r="179" spans="1:5" x14ac:dyDescent="0.25">
      <c r="A179" t="s">
        <v>254</v>
      </c>
      <c r="B179" s="20">
        <f>IF(B171=0,fz_rhp/5,Fsw/10)</f>
        <v>7924.9992239174226</v>
      </c>
      <c r="C179" t="s">
        <v>65</v>
      </c>
      <c r="E179" t="s">
        <v>464</v>
      </c>
    </row>
    <row r="180" spans="1:5" x14ac:dyDescent="0.25">
      <c r="B180" s="29">
        <f>fcross</f>
        <v>10000</v>
      </c>
      <c r="C180" t="s">
        <v>539</v>
      </c>
      <c r="E180" t="s">
        <v>570</v>
      </c>
    </row>
    <row r="181" spans="1:5" x14ac:dyDescent="0.25">
      <c r="A181" t="s">
        <v>261</v>
      </c>
      <c r="B181" s="51">
        <f>SQRT(B163*fcross)</f>
        <v>362.79092822065343</v>
      </c>
      <c r="C181" t="s">
        <v>65</v>
      </c>
      <c r="E181" t="s">
        <v>490</v>
      </c>
    </row>
    <row r="182" spans="1:5" x14ac:dyDescent="0.25">
      <c r="A182" t="s">
        <v>263</v>
      </c>
      <c r="B182" s="30">
        <f>SQRT(fz_rhp*Fsw/2)</f>
        <v>140756.87571054409</v>
      </c>
      <c r="C182" t="s">
        <v>65</v>
      </c>
      <c r="E182" t="s">
        <v>417</v>
      </c>
    </row>
    <row r="184" spans="1:5" x14ac:dyDescent="0.25">
      <c r="A184" t="s">
        <v>509</v>
      </c>
      <c r="B184" s="20">
        <f>10^(-Loop_Modeling!AD7/20)</f>
        <v>6.3082451249767804</v>
      </c>
    </row>
    <row r="185" spans="1:5" x14ac:dyDescent="0.25">
      <c r="A185" t="s">
        <v>507</v>
      </c>
      <c r="B185" s="20">
        <f>SQRT(1+((B179/fp_ea_est)^2))</f>
        <v>1.0015837457195313</v>
      </c>
    </row>
    <row r="186" spans="1:5" x14ac:dyDescent="0.25">
      <c r="A186" t="s">
        <v>508</v>
      </c>
      <c r="B186" s="20">
        <f>SQRT(1+(fz_ea_est/B179)^2)</f>
        <v>1.0010472660712251</v>
      </c>
    </row>
    <row r="188" spans="1:5" x14ac:dyDescent="0.25">
      <c r="A188" t="s">
        <v>472</v>
      </c>
      <c r="B188" s="17">
        <f>(fp_ea_est*B184*Kfb)/((fp_ea_est-fz_ea_est)*gm_ea)*(B185/B186)</f>
        <v>379676.13826751983</v>
      </c>
      <c r="C188" s="2" t="s">
        <v>36</v>
      </c>
      <c r="E188" s="31" t="s">
        <v>506</v>
      </c>
    </row>
    <row r="189" spans="1:5" x14ac:dyDescent="0.25">
      <c r="A189" t="s">
        <v>473</v>
      </c>
      <c r="B189" s="155">
        <f>1/(2*PI()*fz_ea_est*Rcomp_calc_CCM)</f>
        <v>1.1554480108129006E-9</v>
      </c>
      <c r="C189" s="2" t="s">
        <v>162</v>
      </c>
    </row>
    <row r="190" spans="1:5" x14ac:dyDescent="0.25">
      <c r="A190" t="s">
        <v>474</v>
      </c>
      <c r="B190" s="155">
        <f>((gm_ea)/(2*PI()*fp_ea_est*B184*Kfb))*(B186/B185)</f>
        <v>2.9857814665301211E-12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546.57874680108159</v>
      </c>
      <c r="C196" t="s">
        <v>150</v>
      </c>
    </row>
    <row r="197" spans="1:5" x14ac:dyDescent="0.25">
      <c r="A197" t="s">
        <v>460</v>
      </c>
      <c r="B197">
        <f>(IOUT*((2*VOUT)-VIN_min))/(Cout*VOUT*(VOUT-VIN_min))</f>
        <v>83.54866494401378</v>
      </c>
      <c r="C197" t="s">
        <v>385</v>
      </c>
    </row>
    <row r="198" spans="1:5" x14ac:dyDescent="0.25">
      <c r="B198">
        <f>B197/(2*PI())</f>
        <v>13.297183014568345</v>
      </c>
      <c r="C198" t="s">
        <v>65</v>
      </c>
    </row>
    <row r="199" spans="1:5" x14ac:dyDescent="0.25">
      <c r="A199" t="s">
        <v>461</v>
      </c>
      <c r="B199">
        <f>1/(Cout*Resr)</f>
        <v>33333.333333333336</v>
      </c>
      <c r="C199" t="s">
        <v>385</v>
      </c>
    </row>
    <row r="200" spans="1:5" x14ac:dyDescent="0.25">
      <c r="B200">
        <f>B199/(2*PI())</f>
        <v>5305.1647697298449</v>
      </c>
      <c r="C200" t="s">
        <v>65</v>
      </c>
    </row>
    <row r="201" spans="1:5" x14ac:dyDescent="0.25">
      <c r="A201" t="s">
        <v>462</v>
      </c>
      <c r="B201">
        <f>2*Fsw/(Dc_VIN_min)</f>
        <v>2511627.9069767441</v>
      </c>
      <c r="C201" t="s">
        <v>385</v>
      </c>
      <c r="E201" t="s">
        <v>478</v>
      </c>
    </row>
    <row r="202" spans="1:5" x14ac:dyDescent="0.25">
      <c r="B202">
        <f>B201/(2*PI())</f>
        <v>399737.99660289992</v>
      </c>
      <c r="C202" t="s">
        <v>65</v>
      </c>
    </row>
    <row r="204" spans="1:5" x14ac:dyDescent="0.25">
      <c r="A204" t="s">
        <v>463</v>
      </c>
      <c r="B204">
        <f>IF(2*Fsw/(2*PI()*Dc_VIN_min*5)&lt;Fsw/10,2*Fsw/(2*PI()*Dc_VIN_min*5),Fsw/10)</f>
        <v>79947.599320579975</v>
      </c>
      <c r="C204" t="s">
        <v>65</v>
      </c>
      <c r="E204" t="s">
        <v>569</v>
      </c>
    </row>
    <row r="205" spans="1:5" x14ac:dyDescent="0.25">
      <c r="B205" s="29">
        <f>fcross</f>
        <v>10000</v>
      </c>
      <c r="C205" t="s">
        <v>539</v>
      </c>
      <c r="E205" t="s">
        <v>570</v>
      </c>
    </row>
    <row r="206" spans="1:5" x14ac:dyDescent="0.25">
      <c r="A206" t="s">
        <v>261</v>
      </c>
      <c r="B206" s="51">
        <f>SQRT(B198*fcross)</f>
        <v>364.65302706227936</v>
      </c>
      <c r="C206" t="s">
        <v>65</v>
      </c>
    </row>
    <row r="207" spans="1:5" x14ac:dyDescent="0.25">
      <c r="A207" t="s">
        <v>263</v>
      </c>
      <c r="B207" s="30">
        <f>Fsw/2</f>
        <v>500000</v>
      </c>
      <c r="C207" t="s">
        <v>65</v>
      </c>
    </row>
    <row r="209" spans="1:5" x14ac:dyDescent="0.25">
      <c r="A209" t="s">
        <v>509</v>
      </c>
      <c r="B209" s="20">
        <f>10^(-Loop_Modeling!AQ7/20)</f>
        <v>2.0188668203352118</v>
      </c>
    </row>
    <row r="210" spans="1:5" x14ac:dyDescent="0.25">
      <c r="A210" t="s">
        <v>507</v>
      </c>
      <c r="B210" s="20">
        <f>SQRT(1+((fcross/B207)^2))</f>
        <v>1.0001999800039989</v>
      </c>
    </row>
    <row r="211" spans="1:5" x14ac:dyDescent="0.25">
      <c r="A211" t="s">
        <v>508</v>
      </c>
      <c r="B211" s="20">
        <f>SQRT(1+(B206/fcross)^2)</f>
        <v>1.0006646382787077</v>
      </c>
    </row>
    <row r="214" spans="1:5" x14ac:dyDescent="0.25">
      <c r="A214" t="s">
        <v>466</v>
      </c>
      <c r="B214">
        <f>(B207*B209*Kfb)/((B207-B206)*gm_ea)*(B210/B211)</f>
        <v>121164.12734562447</v>
      </c>
      <c r="C214" t="s">
        <v>469</v>
      </c>
      <c r="E214" t="s">
        <v>260</v>
      </c>
    </row>
    <row r="215" spans="1:5" x14ac:dyDescent="0.25">
      <c r="A215" t="s">
        <v>470</v>
      </c>
      <c r="B215">
        <f>1/(2*PI()*B206*RCOMP_CALC_DCM)</f>
        <v>3.6021869605227981E-9</v>
      </c>
      <c r="C215" t="s">
        <v>162</v>
      </c>
      <c r="E215" t="s">
        <v>467</v>
      </c>
    </row>
    <row r="216" spans="1:5" x14ac:dyDescent="0.25">
      <c r="A216" t="s">
        <v>471</v>
      </c>
      <c r="B216">
        <f>((gm_ea)/(2*PI()*B207*Kfb))*(B211/B210)</f>
        <v>5.307629365568908E-12</v>
      </c>
      <c r="C216" t="s">
        <v>162</v>
      </c>
      <c r="E216" t="s">
        <v>468</v>
      </c>
    </row>
    <row r="217" spans="1:5" ht="16.5" customHeight="1" x14ac:dyDescent="0.25"/>
    <row r="218" spans="1:5" ht="16.5" customHeight="1" x14ac:dyDescent="0.25">
      <c r="A218" s="152" t="s">
        <v>465</v>
      </c>
    </row>
    <row r="219" spans="1:5" x14ac:dyDescent="0.25">
      <c r="B219">
        <f>IF(B54=0,B204,B179)</f>
        <v>7924.9992239174226</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379676.13826751983</v>
      </c>
    </row>
    <row r="223" spans="1:5" x14ac:dyDescent="0.25">
      <c r="A223" t="s">
        <v>180</v>
      </c>
      <c r="B223" s="3">
        <f>'Design Converter'!H68*1000</f>
        <v>220000</v>
      </c>
      <c r="C223" s="2" t="s">
        <v>36</v>
      </c>
      <c r="E223" t="s">
        <v>186</v>
      </c>
    </row>
    <row r="224" spans="1:5" x14ac:dyDescent="0.25">
      <c r="A224" t="s">
        <v>262</v>
      </c>
      <c r="B224">
        <f>IF(B54=0,CCOMP_CALC_DCM,CCOMP_calc_CCM)</f>
        <v>1.1554480108129006E-9</v>
      </c>
    </row>
    <row r="225" spans="1:5" x14ac:dyDescent="0.25">
      <c r="A225" t="s">
        <v>184</v>
      </c>
      <c r="B225" s="3">
        <f>'Design Converter'!H69*(10^-9)</f>
        <v>1.5000000000000002E-9</v>
      </c>
      <c r="C225" t="s">
        <v>162</v>
      </c>
      <c r="E225" t="s">
        <v>187</v>
      </c>
    </row>
    <row r="226" spans="1:5" x14ac:dyDescent="0.25">
      <c r="A226" t="s">
        <v>475</v>
      </c>
      <c r="B226">
        <f>IF(B54=0,CHF_CALC_DCM,CHF_CALC_CCM)</f>
        <v>2.9857814665301211E-12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1.6272727272727274</v>
      </c>
      <c r="C248" s="2" t="s">
        <v>10</v>
      </c>
      <c r="E248" s="78" t="s">
        <v>351</v>
      </c>
    </row>
    <row r="249" spans="1:8" x14ac:dyDescent="0.25">
      <c r="A249" t="s">
        <v>360</v>
      </c>
      <c r="B249" s="23">
        <f>(Qgd+(Qgs-B247))*((Rgate+B242+B246)/(Vcc-B248))</f>
        <v>3.6824797843665782E-9</v>
      </c>
      <c r="C249" s="2" t="s">
        <v>51</v>
      </c>
      <c r="E249" s="78" t="s">
        <v>352</v>
      </c>
    </row>
    <row r="250" spans="1:8" ht="15.75" thickBot="1" x14ac:dyDescent="0.3">
      <c r="A250" t="s">
        <v>361</v>
      </c>
      <c r="B250" s="23">
        <f>(Qgd+(Qgs-B247))*((B242+Rgate)/B248)</f>
        <v>2.9681564245810065E-9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1.6272727272727274</v>
      </c>
      <c r="C266" s="2" t="s">
        <v>10</v>
      </c>
      <c r="E266" s="78" t="s">
        <v>351</v>
      </c>
    </row>
    <row r="267" spans="1:5" x14ac:dyDescent="0.25">
      <c r="A267" t="s">
        <v>360</v>
      </c>
      <c r="B267" s="1">
        <f>(B256+(B257/2))*((B258+B259+B265)/(Vcc-B266))</f>
        <v>5.2035040431266855E-9</v>
      </c>
      <c r="C267" s="2" t="s">
        <v>51</v>
      </c>
      <c r="E267" s="78" t="s">
        <v>352</v>
      </c>
    </row>
    <row r="268" spans="1:5" ht="15.75" thickBot="1" x14ac:dyDescent="0.3">
      <c r="A268" t="s">
        <v>361</v>
      </c>
      <c r="B268" s="1">
        <f>(Qgd+(Qgs/2))*((B259+Rgate)/B266)</f>
        <v>4.1941340782122901E-9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K1" zoomScaleNormal="100" workbookViewId="0">
      <pane ySplit="6" topLeftCell="A136" activePane="bottomLeft" state="frozen"/>
      <selection activeCell="R1" sqref="R1"/>
      <selection pane="bottomLeft" activeCell="Z158" sqref="Z158"/>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54</v>
      </c>
      <c r="S7" s="71">
        <f t="shared" ref="S7:S38" si="1">Q7*$O$12</f>
        <v>0</v>
      </c>
      <c r="T7" s="71">
        <f t="shared" ref="T7:T70" si="2">VIN_var</f>
        <v>12</v>
      </c>
      <c r="U7" s="74">
        <f t="shared" ref="U7:U38" si="3">(R7*S7)/(T7*EFF_est)</f>
        <v>0</v>
      </c>
      <c r="V7" s="73">
        <f>IF(Variable_Management!$B$20=3,2,IF((S7*R7/T7)&lt;((T7*(1-(T7/R7)))/(2*Lm*Fsw)),1,2))</f>
        <v>2</v>
      </c>
      <c r="W7" s="71">
        <f>CHOOSE(V7,SQRT((2*S7*Lm*Fsw*(R7-T7))/((T7)^2)),1-(T7/R7))</f>
        <v>0.77777777777777779</v>
      </c>
      <c r="X7" s="74">
        <f t="shared" ref="X7:X38" si="4">CHOOSE(V7,(Lm*Z7*Fsw)/(R7-T7),1-W7)</f>
        <v>0.22222222222222221</v>
      </c>
      <c r="Y7" s="73">
        <f t="shared" ref="Y7:Y38" si="5">(T7*W7)/(Lm*Fsw)</f>
        <v>6.2222222222222223</v>
      </c>
      <c r="Z7" s="71">
        <f>CHOOSE(V7,Y7,U7+(0.5*Y7))</f>
        <v>3.1111111111111112</v>
      </c>
      <c r="AA7" s="71">
        <f>CHOOSE(V7,Z7*SQRT((W7+X7)/3),SQRT((U7^2)+((Y7^2)/12)))</f>
        <v>1.7962008374788356</v>
      </c>
      <c r="AB7" s="71">
        <v>0</v>
      </c>
      <c r="AC7" s="71">
        <f t="shared" ref="AC7:AC38" si="6">(AA7^2)*Rdcr</f>
        <v>7.4205761316872417E-3</v>
      </c>
      <c r="AD7" s="74">
        <f>AB7+AC7</f>
        <v>7.4205761316872417E-3</v>
      </c>
      <c r="AE7" s="73">
        <f>U7*W7</f>
        <v>0</v>
      </c>
      <c r="AF7" s="71">
        <f>CHOOSE(V7,Z7*SQRT(W7/3),SQRT(W7*((Z7^2)+((Y7^2)/3)-(Z7*Y7))))</f>
        <v>1.5841002402316477</v>
      </c>
      <c r="AG7" s="71">
        <f t="shared" ref="AG7:AG38" si="7">(AF7^2)*RDS_on</f>
        <v>1.0037494284407856E-2</v>
      </c>
      <c r="AH7" s="71">
        <f>((R7*U7)/2)*Fsw*(tr_sw+tf_sw)</f>
        <v>0</v>
      </c>
      <c r="AI7" s="74">
        <f>AG7+AH7</f>
        <v>1.0037494284407856E-2</v>
      </c>
      <c r="AJ7" s="73">
        <f>X7*U7</f>
        <v>0</v>
      </c>
      <c r="AK7" s="71">
        <f>CHOOSE(V7,Z7*SQRT(X7/3),SQRT(X7*((Z7^2)+((Y7^2)/3)-(Y7*Z7))))</f>
        <v>0.84673719503615996</v>
      </c>
      <c r="AL7" s="71">
        <f t="shared" ref="AL7:AL38" si="8">(AK7^2)*RDS_on_HS</f>
        <v>2.8678555098308159E-3</v>
      </c>
      <c r="AM7" s="71">
        <f>CHOOSE(V7,0,(R7+Vd_rect)*Qrr*Fsw)</f>
        <v>0</v>
      </c>
      <c r="AN7" s="188">
        <f>Vd_rect*t_dead*Fsw*Z7</f>
        <v>3.7333333333333336E-2</v>
      </c>
      <c r="AO7" s="74">
        <f>AL7+AM7+AN7</f>
        <v>4.0201188843164155E-2</v>
      </c>
      <c r="AP7" s="73">
        <f>(AA7^2)*R_cs</f>
        <v>4.8395061728395052E-3</v>
      </c>
      <c r="AQ7" s="206">
        <f t="shared" ref="AQ7:AQ38" si="9">Rdcr*AA7^2</f>
        <v>7.4205761316872417E-3</v>
      </c>
      <c r="AR7" s="206">
        <f t="shared" ref="AR7:AR38" si="10">ABS(7.759*10^-3*Fsw^0.9458*(0.00787*Y7)^2.304)</f>
        <v>3.5170780624182356</v>
      </c>
      <c r="AS7" s="71">
        <f t="shared" ref="AS7:AS38" si="11">(Qg_tot+Qg_tot_HS)*Vcc*Fsw</f>
        <v>0.16</v>
      </c>
      <c r="AT7" s="74">
        <f t="shared" ref="AT7:AT38" si="12">IQ*T7</f>
        <v>3.96E-5</v>
      </c>
      <c r="AU7" s="73">
        <f>AP7+AO7+AI7+AD7+AS7+AT7+AQ7+AR7</f>
        <v>3.7470370039820216</v>
      </c>
      <c r="AV7" s="71">
        <f>R7*S7</f>
        <v>0</v>
      </c>
      <c r="AW7" s="74">
        <f>(AV7/(AV7+AU7))*100</f>
        <v>0</v>
      </c>
    </row>
    <row r="8" spans="1:49" x14ac:dyDescent="0.25">
      <c r="M8">
        <f>Fsw</f>
        <v>1000000</v>
      </c>
      <c r="Q8">
        <v>1</v>
      </c>
      <c r="R8" s="73">
        <f t="shared" si="0"/>
        <v>54</v>
      </c>
      <c r="S8" s="71">
        <f t="shared" si="1"/>
        <v>0.04</v>
      </c>
      <c r="T8" s="71">
        <f t="shared" si="2"/>
        <v>12</v>
      </c>
      <c r="U8" s="74">
        <f t="shared" si="3"/>
        <v>0.18000000000000002</v>
      </c>
      <c r="V8" s="73">
        <f>IF(Variable_Management!$B$20=3,2,IF((S8*R8/T8)&lt;((T8*(1-(T8/R8)))/(2*Lm*Fsw)),1,2))</f>
        <v>2</v>
      </c>
      <c r="W8" s="71">
        <f t="shared" ref="W8:W38" si="13">CHOOSE(V8,SQRT((2*S8*Lm*Fsw*(R8-T8))/((T8)^2)),1-(T8/R8))</f>
        <v>0.77777777777777779</v>
      </c>
      <c r="X8" s="74">
        <f t="shared" si="4"/>
        <v>0.22222222222222221</v>
      </c>
      <c r="Y8" s="73">
        <f t="shared" si="5"/>
        <v>6.2222222222222223</v>
      </c>
      <c r="Z8" s="71">
        <f t="shared" ref="Z8:Z15" si="14">CHOOSE(V8,Y8,U8+(0.5*Y8))</f>
        <v>3.2911111111111113</v>
      </c>
      <c r="AA8" s="71">
        <f t="shared" ref="AA8:AA15" si="15">CHOOSE(V8,Z8*SQRT((W8+X8)/3),SQRT((U8^2)+((Y8^2)/12)))</f>
        <v>1.8051973433837285</v>
      </c>
      <c r="AB8" s="71">
        <v>0</v>
      </c>
      <c r="AC8" s="71">
        <f t="shared" si="6"/>
        <v>7.4950961316872433E-3</v>
      </c>
      <c r="AD8" s="74">
        <f t="shared" ref="AD8:AD71" si="16">AB8+AC8</f>
        <v>7.4950961316872433E-3</v>
      </c>
      <c r="AE8" s="73">
        <f>U8*W8</f>
        <v>0.14000000000000001</v>
      </c>
      <c r="AF8" s="71">
        <f t="shared" ref="AF8:AF71" si="17">CHOOSE(V8,Z8*SQRT(W8/3),SQRT(W8*((Z8^2)+((Y8^2)/3)-(Z8*Y8))))</f>
        <v>1.5920344126626054</v>
      </c>
      <c r="AG8" s="71">
        <f t="shared" si="7"/>
        <v>1.0138294284407868E-2</v>
      </c>
      <c r="AH8" s="71">
        <f t="shared" ref="AH8:AH38" si="18">((R8*U8)/2)*Fsw*(tr_sw+tf_sw)</f>
        <v>3.2322091975485259E-2</v>
      </c>
      <c r="AI8" s="74">
        <f t="shared" ref="AI8:AI71" si="19">AG8+AH8</f>
        <v>4.2460386259893124E-2</v>
      </c>
      <c r="AJ8" s="73">
        <f t="shared" ref="AJ8:AJ71" si="20">X8*U8</f>
        <v>0.04</v>
      </c>
      <c r="AK8" s="71">
        <f t="shared" ref="AK8:AK38" si="21">CHOOSE(V8,Z8*SQRT(X8/3),SQRT(X8*((Z8^2)+((Y8^2)/3)-(Y8*Z8))))</f>
        <v>0.85097818859105001</v>
      </c>
      <c r="AL8" s="71">
        <f t="shared" si="8"/>
        <v>2.8966555098308188E-3</v>
      </c>
      <c r="AM8" s="71">
        <f t="shared" ref="AM8:AM39" si="22">CHOOSE(V8,(R8+Vd_rect)*Qrr*Fsw,(R8+Vd_rect)*Qrr*Fsw)</f>
        <v>0</v>
      </c>
      <c r="AN8" s="188">
        <f t="shared" ref="AN8:AN38" si="23">Vd_rect*t_dead*Fsw*Z8</f>
        <v>3.9493333333333339E-2</v>
      </c>
      <c r="AO8" s="74">
        <f t="shared" ref="AO8:AO71" si="24">AL8+AM8+AN8</f>
        <v>4.238998884316416E-2</v>
      </c>
      <c r="AP8" s="73">
        <f t="shared" ref="AP8:AP38" si="25">(AA8^2)*R_cs</f>
        <v>4.8881061728395072E-3</v>
      </c>
      <c r="AQ8" s="206">
        <f t="shared" si="9"/>
        <v>7.4950961316872433E-3</v>
      </c>
      <c r="AR8" s="206">
        <f t="shared" si="10"/>
        <v>3.5170780624182356</v>
      </c>
      <c r="AS8" s="71">
        <f t="shared" si="11"/>
        <v>0.16</v>
      </c>
      <c r="AT8" s="74">
        <f t="shared" si="12"/>
        <v>3.96E-5</v>
      </c>
      <c r="AU8" s="73">
        <f t="shared" ref="AU8:AU71" si="26">AP8+AO8+AI8+AD8+AS8+AT8+AQ8+AR8</f>
        <v>3.781846335957507</v>
      </c>
      <c r="AV8" s="71">
        <f t="shared" ref="AV8:AV71" si="27">R8*S8</f>
        <v>2.16</v>
      </c>
      <c r="AW8" s="74">
        <f t="shared" ref="AW8:AW71" si="28">(AV8/(AV8+AU8))*100</f>
        <v>36.352336931512447</v>
      </c>
    </row>
    <row r="9" spans="1:49" x14ac:dyDescent="0.25">
      <c r="N9" s="71" t="s">
        <v>198</v>
      </c>
      <c r="O9" s="71">
        <f>VIN_var</f>
        <v>12</v>
      </c>
      <c r="P9" t="s">
        <v>10</v>
      </c>
      <c r="Q9">
        <v>2</v>
      </c>
      <c r="R9" s="73">
        <f t="shared" si="0"/>
        <v>54</v>
      </c>
      <c r="S9" s="71">
        <f t="shared" si="1"/>
        <v>0.08</v>
      </c>
      <c r="T9" s="71">
        <f t="shared" si="2"/>
        <v>12</v>
      </c>
      <c r="U9" s="74">
        <f t="shared" si="3"/>
        <v>0.36000000000000004</v>
      </c>
      <c r="V9" s="73">
        <f>IF(Variable_Management!$B$20=3,2,IF((S9*R9/T9)&lt;((T9*(1-(T9/R9)))/(2*Lm*Fsw)),1,2))</f>
        <v>2</v>
      </c>
      <c r="W9" s="71">
        <f t="shared" si="13"/>
        <v>0.77777777777777779</v>
      </c>
      <c r="X9" s="74">
        <f t="shared" si="4"/>
        <v>0.22222222222222221</v>
      </c>
      <c r="Y9" s="73">
        <f t="shared" si="5"/>
        <v>6.2222222222222223</v>
      </c>
      <c r="Z9" s="71">
        <f t="shared" si="14"/>
        <v>3.471111111111111</v>
      </c>
      <c r="AA9" s="71">
        <f t="shared" si="15"/>
        <v>1.8319217910597796</v>
      </c>
      <c r="AB9" s="71">
        <v>0</v>
      </c>
      <c r="AC9" s="71">
        <f t="shared" si="6"/>
        <v>7.7186561316872427E-3</v>
      </c>
      <c r="AD9" s="74">
        <f t="shared" si="16"/>
        <v>7.7186561316872427E-3</v>
      </c>
      <c r="AE9" s="73">
        <f t="shared" ref="AE9:AE72" si="29">U9*W9</f>
        <v>0.28000000000000003</v>
      </c>
      <c r="AF9" s="71">
        <f t="shared" si="17"/>
        <v>1.6156031601547345</v>
      </c>
      <c r="AG9" s="71">
        <f t="shared" si="7"/>
        <v>1.0440694284407859E-2</v>
      </c>
      <c r="AH9" s="71">
        <f t="shared" si="18"/>
        <v>6.4644183950970519E-2</v>
      </c>
      <c r="AI9" s="74">
        <f t="shared" si="19"/>
        <v>7.5084878235378377E-2</v>
      </c>
      <c r="AJ9" s="73">
        <f t="shared" si="20"/>
        <v>0.08</v>
      </c>
      <c r="AK9" s="71">
        <f t="shared" si="21"/>
        <v>0.86357621404118357</v>
      </c>
      <c r="AL9" s="71">
        <f t="shared" si="8"/>
        <v>2.9830555098308165E-3</v>
      </c>
      <c r="AM9" s="71">
        <f t="shared" si="22"/>
        <v>0</v>
      </c>
      <c r="AN9" s="188">
        <f t="shared" si="23"/>
        <v>4.1653333333333334E-2</v>
      </c>
      <c r="AO9" s="74">
        <f t="shared" si="24"/>
        <v>4.4636388843164149E-2</v>
      </c>
      <c r="AP9" s="73">
        <f t="shared" si="25"/>
        <v>5.033906172839506E-3</v>
      </c>
      <c r="AQ9" s="206">
        <f t="shared" si="9"/>
        <v>7.7186561316872427E-3</v>
      </c>
      <c r="AR9" s="206">
        <f t="shared" si="10"/>
        <v>3.5170780624182356</v>
      </c>
      <c r="AS9" s="71">
        <f t="shared" si="11"/>
        <v>0.16</v>
      </c>
      <c r="AT9" s="74">
        <f t="shared" si="12"/>
        <v>3.96E-5</v>
      </c>
      <c r="AU9" s="73">
        <f t="shared" si="26"/>
        <v>3.8173101479329921</v>
      </c>
      <c r="AV9" s="71">
        <f t="shared" si="27"/>
        <v>4.32</v>
      </c>
      <c r="AW9" s="74">
        <f t="shared" si="28"/>
        <v>53.088796192650335</v>
      </c>
    </row>
    <row r="10" spans="1:49" x14ac:dyDescent="0.25">
      <c r="N10" s="71"/>
      <c r="O10" s="71"/>
      <c r="Q10">
        <v>3</v>
      </c>
      <c r="R10" s="73">
        <f t="shared" si="0"/>
        <v>54</v>
      </c>
      <c r="S10" s="71">
        <f t="shared" si="1"/>
        <v>0.12</v>
      </c>
      <c r="T10" s="71">
        <f t="shared" si="2"/>
        <v>12</v>
      </c>
      <c r="U10" s="74">
        <f t="shared" si="3"/>
        <v>0.53999999999999992</v>
      </c>
      <c r="V10" s="73">
        <f>IF(Variable_Management!$B$20=3,2,IF((S10*R10/T10)&lt;((T10*(1-(T10/R10)))/(2*Lm*Fsw)),1,2))</f>
        <v>2</v>
      </c>
      <c r="W10" s="71">
        <f t="shared" si="13"/>
        <v>0.77777777777777779</v>
      </c>
      <c r="X10" s="74">
        <f t="shared" si="4"/>
        <v>0.22222222222222221</v>
      </c>
      <c r="Y10" s="73">
        <f t="shared" si="5"/>
        <v>6.2222222222222223</v>
      </c>
      <c r="Z10" s="71">
        <f t="shared" si="14"/>
        <v>3.6511111111111112</v>
      </c>
      <c r="AA10" s="71">
        <f t="shared" si="15"/>
        <v>1.8756165515796854</v>
      </c>
      <c r="AB10" s="71">
        <v>0</v>
      </c>
      <c r="AC10" s="71">
        <f t="shared" si="6"/>
        <v>8.0912561316872425E-3</v>
      </c>
      <c r="AD10" s="74">
        <f t="shared" si="16"/>
        <v>8.0912561316872425E-3</v>
      </c>
      <c r="AE10" s="73">
        <f t="shared" si="29"/>
        <v>0.41999999999999993</v>
      </c>
      <c r="AF10" s="71">
        <f t="shared" si="17"/>
        <v>1.6541383167987997</v>
      </c>
      <c r="AG10" s="71">
        <f t="shared" si="7"/>
        <v>1.0944694284407867E-2</v>
      </c>
      <c r="AH10" s="71">
        <f t="shared" si="18"/>
        <v>9.6966275926455778E-2</v>
      </c>
      <c r="AI10" s="74">
        <f t="shared" si="19"/>
        <v>0.10791097021086364</v>
      </c>
      <c r="AJ10" s="73">
        <f t="shared" si="20"/>
        <v>0.11999999999999998</v>
      </c>
      <c r="AK10" s="71">
        <f t="shared" si="21"/>
        <v>0.88417412168514897</v>
      </c>
      <c r="AL10" s="71">
        <f t="shared" si="8"/>
        <v>3.1270555098308183E-3</v>
      </c>
      <c r="AM10" s="71">
        <f t="shared" si="22"/>
        <v>0</v>
      </c>
      <c r="AN10" s="188">
        <f t="shared" si="23"/>
        <v>4.3813333333333336E-2</v>
      </c>
      <c r="AO10" s="74">
        <f t="shared" si="24"/>
        <v>4.6940388843164156E-2</v>
      </c>
      <c r="AP10" s="73">
        <f t="shared" si="25"/>
        <v>5.2769061728395062E-3</v>
      </c>
      <c r="AQ10" s="206">
        <f t="shared" si="9"/>
        <v>8.0912561316872425E-3</v>
      </c>
      <c r="AR10" s="206">
        <f t="shared" si="10"/>
        <v>3.5170780624182356</v>
      </c>
      <c r="AS10" s="71">
        <f t="shared" si="11"/>
        <v>0.16</v>
      </c>
      <c r="AT10" s="74">
        <f t="shared" si="12"/>
        <v>3.96E-5</v>
      </c>
      <c r="AU10" s="73">
        <f t="shared" si="26"/>
        <v>3.8534284399084773</v>
      </c>
      <c r="AV10" s="71">
        <f t="shared" si="27"/>
        <v>6.4799999999999995</v>
      </c>
      <c r="AW10" s="74">
        <f t="shared" si="28"/>
        <v>62.709100253443019</v>
      </c>
    </row>
    <row r="11" spans="1:49" x14ac:dyDescent="0.25">
      <c r="N11" s="71" t="s">
        <v>268</v>
      </c>
      <c r="O11" s="71">
        <v>150</v>
      </c>
      <c r="Q11">
        <v>4</v>
      </c>
      <c r="R11" s="73">
        <f t="shared" si="0"/>
        <v>54</v>
      </c>
      <c r="S11" s="71">
        <f t="shared" si="1"/>
        <v>0.16</v>
      </c>
      <c r="T11" s="71">
        <f t="shared" si="2"/>
        <v>12</v>
      </c>
      <c r="U11" s="74">
        <f t="shared" si="3"/>
        <v>0.72000000000000008</v>
      </c>
      <c r="V11" s="73">
        <f>IF(Variable_Management!$B$20=3,2,IF((S11*R11/T11)&lt;((T11*(1-(T11/R11)))/(2*Lm*Fsw)),1,2))</f>
        <v>2</v>
      </c>
      <c r="W11" s="71">
        <f t="shared" si="13"/>
        <v>0.77777777777777779</v>
      </c>
      <c r="X11" s="74">
        <f t="shared" si="4"/>
        <v>0.22222222222222221</v>
      </c>
      <c r="Y11" s="73">
        <f t="shared" si="5"/>
        <v>6.2222222222222223</v>
      </c>
      <c r="Z11" s="71">
        <f t="shared" si="14"/>
        <v>3.8311111111111114</v>
      </c>
      <c r="AA11" s="71">
        <f t="shared" si="15"/>
        <v>1.9351324111180792</v>
      </c>
      <c r="AB11" s="71">
        <v>0</v>
      </c>
      <c r="AC11" s="71">
        <f t="shared" si="6"/>
        <v>8.6128961316872428E-3</v>
      </c>
      <c r="AD11" s="74">
        <f t="shared" si="16"/>
        <v>8.6128961316872428E-3</v>
      </c>
      <c r="AE11" s="73">
        <f t="shared" si="29"/>
        <v>0.56000000000000005</v>
      </c>
      <c r="AF11" s="71">
        <f t="shared" si="17"/>
        <v>1.7066263712664138</v>
      </c>
      <c r="AG11" s="71">
        <f t="shared" si="7"/>
        <v>1.1650294284407869E-2</v>
      </c>
      <c r="AH11" s="71">
        <f t="shared" si="18"/>
        <v>0.12928836790194104</v>
      </c>
      <c r="AI11" s="74">
        <f t="shared" si="19"/>
        <v>0.1409386621863489</v>
      </c>
      <c r="AJ11" s="73">
        <f t="shared" si="20"/>
        <v>0.16</v>
      </c>
      <c r="AK11" s="71">
        <f t="shared" si="21"/>
        <v>0.912230166930312</v>
      </c>
      <c r="AL11" s="71">
        <f t="shared" si="8"/>
        <v>3.3286555098308197E-3</v>
      </c>
      <c r="AM11" s="71">
        <f t="shared" si="22"/>
        <v>0</v>
      </c>
      <c r="AN11" s="188">
        <f t="shared" si="23"/>
        <v>4.5973333333333338E-2</v>
      </c>
      <c r="AO11" s="74">
        <f t="shared" si="24"/>
        <v>4.9301988843164155E-2</v>
      </c>
      <c r="AP11" s="73">
        <f t="shared" si="25"/>
        <v>5.6171061728395068E-3</v>
      </c>
      <c r="AQ11" s="206">
        <f t="shared" si="9"/>
        <v>8.6128961316872428E-3</v>
      </c>
      <c r="AR11" s="206">
        <f t="shared" si="10"/>
        <v>3.5170780624182356</v>
      </c>
      <c r="AS11" s="71">
        <f t="shared" si="11"/>
        <v>0.16</v>
      </c>
      <c r="AT11" s="74">
        <f t="shared" si="12"/>
        <v>3.96E-5</v>
      </c>
      <c r="AU11" s="73">
        <f t="shared" si="26"/>
        <v>3.8902012118839626</v>
      </c>
      <c r="AV11" s="71">
        <f t="shared" si="27"/>
        <v>8.64</v>
      </c>
      <c r="AW11" s="74">
        <f t="shared" si="28"/>
        <v>68.95340189593766</v>
      </c>
    </row>
    <row r="12" spans="1:49" x14ac:dyDescent="0.25">
      <c r="N12" s="71" t="s">
        <v>269</v>
      </c>
      <c r="O12" s="71">
        <f>IOUT/(O11)</f>
        <v>0.04</v>
      </c>
      <c r="Q12">
        <v>5</v>
      </c>
      <c r="R12" s="73">
        <f t="shared" si="0"/>
        <v>54</v>
      </c>
      <c r="S12" s="71">
        <f t="shared" si="1"/>
        <v>0.2</v>
      </c>
      <c r="T12" s="71">
        <f t="shared" si="2"/>
        <v>12</v>
      </c>
      <c r="U12" s="74">
        <f t="shared" si="3"/>
        <v>0.9</v>
      </c>
      <c r="V12" s="73">
        <f>IF(Variable_Management!$B$20=3,2,IF((S12*R12/T12)&lt;((T12*(1-(T12/R12)))/(2*Lm*Fsw)),1,2))</f>
        <v>2</v>
      </c>
      <c r="W12" s="71">
        <f t="shared" si="13"/>
        <v>0.77777777777777779</v>
      </c>
      <c r="X12" s="74">
        <f t="shared" si="4"/>
        <v>0.22222222222222221</v>
      </c>
      <c r="Y12" s="73">
        <f t="shared" si="5"/>
        <v>6.2222222222222223</v>
      </c>
      <c r="Z12" s="71">
        <f t="shared" si="14"/>
        <v>4.0111111111111111</v>
      </c>
      <c r="AA12" s="71">
        <f t="shared" si="15"/>
        <v>2.009063823913932</v>
      </c>
      <c r="AB12" s="71">
        <v>0</v>
      </c>
      <c r="AC12" s="71">
        <f t="shared" si="6"/>
        <v>9.2835761316872427E-3</v>
      </c>
      <c r="AD12" s="74">
        <f t="shared" si="16"/>
        <v>9.2835761316872427E-3</v>
      </c>
      <c r="AE12" s="73">
        <f t="shared" si="29"/>
        <v>0.70000000000000007</v>
      </c>
      <c r="AF12" s="71">
        <f t="shared" si="17"/>
        <v>1.7718277487109091</v>
      </c>
      <c r="AG12" s="71">
        <f t="shared" si="7"/>
        <v>1.2557494284407873E-2</v>
      </c>
      <c r="AH12" s="71">
        <f t="shared" si="18"/>
        <v>0.16161045987742631</v>
      </c>
      <c r="AI12" s="74">
        <f t="shared" si="19"/>
        <v>0.17416795416183417</v>
      </c>
      <c r="AJ12" s="73">
        <f t="shared" si="20"/>
        <v>0.19999999999999998</v>
      </c>
      <c r="AK12" s="71">
        <f t="shared" si="21"/>
        <v>0.94708176915074516</v>
      </c>
      <c r="AL12" s="71">
        <f t="shared" si="8"/>
        <v>3.5878555098308213E-3</v>
      </c>
      <c r="AM12" s="71">
        <f t="shared" si="22"/>
        <v>0</v>
      </c>
      <c r="AN12" s="188">
        <f t="shared" si="23"/>
        <v>4.8133333333333334E-2</v>
      </c>
      <c r="AO12" s="74">
        <f t="shared" si="24"/>
        <v>5.1721188843164158E-2</v>
      </c>
      <c r="AP12" s="73">
        <f t="shared" si="25"/>
        <v>6.054506172839506E-3</v>
      </c>
      <c r="AQ12" s="206">
        <f t="shared" si="9"/>
        <v>9.2835761316872427E-3</v>
      </c>
      <c r="AR12" s="206">
        <f t="shared" si="10"/>
        <v>3.5170780624182356</v>
      </c>
      <c r="AS12" s="71">
        <f t="shared" si="11"/>
        <v>0.16</v>
      </c>
      <c r="AT12" s="74">
        <f t="shared" si="12"/>
        <v>3.96E-5</v>
      </c>
      <c r="AU12" s="73">
        <f t="shared" si="26"/>
        <v>3.9276284638594481</v>
      </c>
      <c r="AV12" s="71">
        <f t="shared" si="27"/>
        <v>10.8</v>
      </c>
      <c r="AW12" s="74">
        <f t="shared" si="28"/>
        <v>73.331562012868744</v>
      </c>
    </row>
    <row r="13" spans="1:49" x14ac:dyDescent="0.25">
      <c r="Q13">
        <v>6</v>
      </c>
      <c r="R13" s="73">
        <f t="shared" si="0"/>
        <v>54</v>
      </c>
      <c r="S13" s="71">
        <f t="shared" si="1"/>
        <v>0.24</v>
      </c>
      <c r="T13" s="71">
        <f t="shared" si="2"/>
        <v>12</v>
      </c>
      <c r="U13" s="74">
        <f t="shared" si="3"/>
        <v>1.0799999999999998</v>
      </c>
      <c r="V13" s="73">
        <f>IF(Variable_Management!$B$20=3,2,IF((S13*R13/T13)&lt;((T13*(1-(T13/R13)))/(2*Lm*Fsw)),1,2))</f>
        <v>2</v>
      </c>
      <c r="W13" s="71">
        <f t="shared" si="13"/>
        <v>0.77777777777777779</v>
      </c>
      <c r="X13" s="74">
        <f t="shared" si="4"/>
        <v>0.22222222222222221</v>
      </c>
      <c r="Y13" s="73">
        <f t="shared" si="5"/>
        <v>6.2222222222222223</v>
      </c>
      <c r="Z13" s="71">
        <f t="shared" si="14"/>
        <v>4.1911111111111108</v>
      </c>
      <c r="AA13" s="71">
        <f t="shared" si="15"/>
        <v>2.0958858386275887</v>
      </c>
      <c r="AB13" s="71">
        <v>0</v>
      </c>
      <c r="AC13" s="71">
        <f t="shared" si="6"/>
        <v>1.0103296131687242E-2</v>
      </c>
      <c r="AD13" s="74">
        <f t="shared" si="16"/>
        <v>1.0103296131687242E-2</v>
      </c>
      <c r="AE13" s="73">
        <f t="shared" si="29"/>
        <v>0.83999999999999986</v>
      </c>
      <c r="AF13" s="71">
        <f t="shared" si="17"/>
        <v>1.8483975684635507</v>
      </c>
      <c r="AG13" s="71">
        <f t="shared" si="7"/>
        <v>1.3666294284407868E-2</v>
      </c>
      <c r="AH13" s="71">
        <f t="shared" si="18"/>
        <v>0.19393255185291156</v>
      </c>
      <c r="AI13" s="74">
        <f t="shared" si="19"/>
        <v>0.20759884613731944</v>
      </c>
      <c r="AJ13" s="73">
        <f t="shared" si="20"/>
        <v>0.23999999999999996</v>
      </c>
      <c r="AK13" s="71">
        <f t="shared" si="21"/>
        <v>0.9880100593909481</v>
      </c>
      <c r="AL13" s="71">
        <f t="shared" si="8"/>
        <v>3.9046555098308194E-3</v>
      </c>
      <c r="AM13" s="71">
        <f t="shared" si="22"/>
        <v>0</v>
      </c>
      <c r="AN13" s="188">
        <f t="shared" si="23"/>
        <v>5.0293333333333329E-2</v>
      </c>
      <c r="AO13" s="74">
        <f t="shared" si="24"/>
        <v>5.4197988843164145E-2</v>
      </c>
      <c r="AP13" s="73">
        <f t="shared" si="25"/>
        <v>6.5891061728395057E-3</v>
      </c>
      <c r="AQ13" s="206">
        <f t="shared" si="9"/>
        <v>1.0103296131687242E-2</v>
      </c>
      <c r="AR13" s="206">
        <f t="shared" si="10"/>
        <v>3.5170780624182356</v>
      </c>
      <c r="AS13" s="71">
        <f t="shared" si="11"/>
        <v>0.16</v>
      </c>
      <c r="AT13" s="74">
        <f t="shared" si="12"/>
        <v>3.96E-5</v>
      </c>
      <c r="AU13" s="73">
        <f t="shared" si="26"/>
        <v>3.9657101958349332</v>
      </c>
      <c r="AV13" s="71">
        <f t="shared" si="27"/>
        <v>12.959999999999999</v>
      </c>
      <c r="AW13" s="74">
        <f t="shared" si="28"/>
        <v>76.569903714818352</v>
      </c>
    </row>
    <row r="14" spans="1:49" x14ac:dyDescent="0.25">
      <c r="Q14">
        <v>7</v>
      </c>
      <c r="R14" s="73">
        <f t="shared" si="0"/>
        <v>54</v>
      </c>
      <c r="S14" s="71">
        <f t="shared" si="1"/>
        <v>0.28000000000000003</v>
      </c>
      <c r="T14" s="71">
        <f t="shared" si="2"/>
        <v>12</v>
      </c>
      <c r="U14" s="74">
        <f t="shared" si="3"/>
        <v>1.26</v>
      </c>
      <c r="V14" s="73">
        <f>IF(Variable_Management!$B$20=3,2,IF((S14*R14/T14)&lt;((T14*(1-(T14/R14)))/(2*Lm*Fsw)),1,2))</f>
        <v>2</v>
      </c>
      <c r="W14" s="71">
        <f t="shared" si="13"/>
        <v>0.77777777777777779</v>
      </c>
      <c r="X14" s="74">
        <f t="shared" si="4"/>
        <v>0.22222222222222221</v>
      </c>
      <c r="Y14" s="73">
        <f t="shared" si="5"/>
        <v>6.2222222222222223</v>
      </c>
      <c r="Z14" s="71">
        <f t="shared" si="14"/>
        <v>4.3711111111111114</v>
      </c>
      <c r="AA14" s="71">
        <f t="shared" si="15"/>
        <v>2.1940686973200432</v>
      </c>
      <c r="AB14" s="71">
        <v>0</v>
      </c>
      <c r="AC14" s="71">
        <f t="shared" si="6"/>
        <v>1.1072056131687245E-2</v>
      </c>
      <c r="AD14" s="74">
        <f t="shared" si="16"/>
        <v>1.1072056131687245E-2</v>
      </c>
      <c r="AE14" s="73">
        <f t="shared" si="29"/>
        <v>0.98</v>
      </c>
      <c r="AF14" s="71">
        <f t="shared" si="17"/>
        <v>1.9349867108334282</v>
      </c>
      <c r="AG14" s="71">
        <f t="shared" si="7"/>
        <v>1.4976694284407878E-2</v>
      </c>
      <c r="AH14" s="71">
        <f t="shared" si="18"/>
        <v>0.22625464382839683</v>
      </c>
      <c r="AI14" s="74">
        <f t="shared" si="19"/>
        <v>0.2412313381128047</v>
      </c>
      <c r="AJ14" s="73">
        <f t="shared" si="20"/>
        <v>0.27999999999999997</v>
      </c>
      <c r="AK14" s="71">
        <f t="shared" si="21"/>
        <v>1.0342939028427582</v>
      </c>
      <c r="AL14" s="71">
        <f t="shared" si="8"/>
        <v>4.2790555098308203E-3</v>
      </c>
      <c r="AM14" s="71">
        <f t="shared" si="22"/>
        <v>0</v>
      </c>
      <c r="AN14" s="188">
        <f t="shared" si="23"/>
        <v>5.2453333333333338E-2</v>
      </c>
      <c r="AO14" s="74">
        <f t="shared" si="24"/>
        <v>5.6732388843164158E-2</v>
      </c>
      <c r="AP14" s="73">
        <f t="shared" si="25"/>
        <v>7.2209061728395075E-3</v>
      </c>
      <c r="AQ14" s="206">
        <f t="shared" si="9"/>
        <v>1.1072056131687245E-2</v>
      </c>
      <c r="AR14" s="206">
        <f t="shared" si="10"/>
        <v>3.5170780624182356</v>
      </c>
      <c r="AS14" s="71">
        <f t="shared" si="11"/>
        <v>0.16</v>
      </c>
      <c r="AT14" s="74">
        <f t="shared" si="12"/>
        <v>3.96E-5</v>
      </c>
      <c r="AU14" s="73">
        <f t="shared" si="26"/>
        <v>4.0044464078104189</v>
      </c>
      <c r="AV14" s="71">
        <f t="shared" si="27"/>
        <v>15.120000000000001</v>
      </c>
      <c r="AW14" s="74">
        <f t="shared" si="28"/>
        <v>79.061112032110884</v>
      </c>
    </row>
    <row r="15" spans="1:49" x14ac:dyDescent="0.25">
      <c r="O15">
        <f>0.205*2.5/(Lm*Fsw)</f>
        <v>0.34166666666666662</v>
      </c>
      <c r="Q15">
        <v>8</v>
      </c>
      <c r="R15" s="73">
        <f t="shared" si="0"/>
        <v>54</v>
      </c>
      <c r="S15" s="71">
        <f t="shared" si="1"/>
        <v>0.32</v>
      </c>
      <c r="T15" s="71">
        <f t="shared" si="2"/>
        <v>12</v>
      </c>
      <c r="U15" s="74">
        <f t="shared" si="3"/>
        <v>1.4400000000000002</v>
      </c>
      <c r="V15" s="73">
        <f>IF(Variable_Management!$B$20=3,2,IF((S15*R15/T15)&lt;((T15*(1-(T15/R15)))/(2*Lm*Fsw)),1,2))</f>
        <v>2</v>
      </c>
      <c r="W15" s="71">
        <f t="shared" si="13"/>
        <v>0.77777777777777779</v>
      </c>
      <c r="X15" s="74">
        <f t="shared" si="4"/>
        <v>0.22222222222222221</v>
      </c>
      <c r="Y15" s="73">
        <f t="shared" si="5"/>
        <v>6.2222222222222223</v>
      </c>
      <c r="Z15" s="71">
        <f t="shared" si="14"/>
        <v>4.5511111111111111</v>
      </c>
      <c r="AA15" s="71">
        <f t="shared" si="15"/>
        <v>2.3021593012994717</v>
      </c>
      <c r="AB15" s="71">
        <v>0</v>
      </c>
      <c r="AC15" s="71">
        <f t="shared" si="6"/>
        <v>1.2189856131687245E-2</v>
      </c>
      <c r="AD15" s="74">
        <f t="shared" si="16"/>
        <v>1.2189856131687245E-2</v>
      </c>
      <c r="AE15" s="73">
        <f t="shared" si="29"/>
        <v>1.1200000000000001</v>
      </c>
      <c r="AF15" s="71">
        <f t="shared" si="17"/>
        <v>2.0303136632308725</v>
      </c>
      <c r="AG15" s="71">
        <f t="shared" si="7"/>
        <v>1.648869428440786E-2</v>
      </c>
      <c r="AH15" s="71">
        <f t="shared" si="18"/>
        <v>0.25857673580388207</v>
      </c>
      <c r="AI15" s="74">
        <f t="shared" si="19"/>
        <v>0.27506543008828993</v>
      </c>
      <c r="AJ15" s="73">
        <f t="shared" si="20"/>
        <v>0.32</v>
      </c>
      <c r="AK15" s="71">
        <f t="shared" si="21"/>
        <v>1.0852483022136932</v>
      </c>
      <c r="AL15" s="71">
        <f t="shared" si="8"/>
        <v>4.7110555098308143E-3</v>
      </c>
      <c r="AM15" s="71">
        <f t="shared" si="22"/>
        <v>0</v>
      </c>
      <c r="AN15" s="188">
        <f t="shared" si="23"/>
        <v>5.4613333333333333E-2</v>
      </c>
      <c r="AO15" s="74">
        <f t="shared" si="24"/>
        <v>5.9324388843164148E-2</v>
      </c>
      <c r="AP15" s="73">
        <f t="shared" si="25"/>
        <v>7.949906172839508E-3</v>
      </c>
      <c r="AQ15" s="206">
        <f t="shared" si="9"/>
        <v>1.2189856131687245E-2</v>
      </c>
      <c r="AR15" s="206">
        <f t="shared" si="10"/>
        <v>3.5170780624182356</v>
      </c>
      <c r="AS15" s="71">
        <f t="shared" si="11"/>
        <v>0.16</v>
      </c>
      <c r="AT15" s="74">
        <f t="shared" si="12"/>
        <v>3.96E-5</v>
      </c>
      <c r="AU15" s="73">
        <f t="shared" si="26"/>
        <v>4.0438370997859039</v>
      </c>
      <c r="AV15" s="71">
        <f t="shared" si="27"/>
        <v>17.28</v>
      </c>
      <c r="AW15" s="74">
        <f t="shared" si="28"/>
        <v>81.036072068724891</v>
      </c>
    </row>
    <row r="16" spans="1:49" x14ac:dyDescent="0.25">
      <c r="Q16">
        <v>9</v>
      </c>
      <c r="R16" s="73">
        <f t="shared" si="0"/>
        <v>54</v>
      </c>
      <c r="S16" s="71">
        <f t="shared" si="1"/>
        <v>0.36</v>
      </c>
      <c r="T16" s="71">
        <f t="shared" si="2"/>
        <v>12</v>
      </c>
      <c r="U16" s="74">
        <f t="shared" si="3"/>
        <v>1.6199999999999999</v>
      </c>
      <c r="V16" s="73">
        <f>IF(Variable_Management!$B$20=3,2,IF((S16*R16/T16)&lt;((T16*(1-(T16/R16)))/(2*Lm*Fsw)),1,2))</f>
        <v>2</v>
      </c>
      <c r="W16" s="71">
        <f t="shared" si="13"/>
        <v>0.77777777777777779</v>
      </c>
      <c r="X16" s="74">
        <f t="shared" si="4"/>
        <v>0.22222222222222221</v>
      </c>
      <c r="Y16" s="73">
        <f t="shared" si="5"/>
        <v>6.2222222222222223</v>
      </c>
      <c r="Z16" s="71">
        <f t="shared" ref="Z16:Z79" si="30">CHOOSE(V16,Y16,U16+(0.5*Y16))</f>
        <v>4.7311111111111108</v>
      </c>
      <c r="AA16" s="71">
        <f t="shared" ref="AA16:AA79" si="31">CHOOSE(V16,Z16*SQRT((W16+X16)/3),SQRT((U16^2)+((Y16^2)/12)))</f>
        <v>2.4188297684127482</v>
      </c>
      <c r="AB16" s="71">
        <v>0</v>
      </c>
      <c r="AC16" s="71">
        <f t="shared" si="6"/>
        <v>1.3456696131687238E-2</v>
      </c>
      <c r="AD16" s="74">
        <f t="shared" si="16"/>
        <v>1.3456696131687238E-2</v>
      </c>
      <c r="AE16" s="73">
        <f t="shared" si="29"/>
        <v>1.26</v>
      </c>
      <c r="AF16" s="71">
        <f t="shared" si="17"/>
        <v>2.1332073436733632</v>
      </c>
      <c r="AG16" s="71">
        <f t="shared" si="7"/>
        <v>1.8202294284407866E-2</v>
      </c>
      <c r="AH16" s="71">
        <f t="shared" si="18"/>
        <v>0.29089882777936732</v>
      </c>
      <c r="AI16" s="74">
        <f t="shared" si="19"/>
        <v>0.30910112206377516</v>
      </c>
      <c r="AJ16" s="73">
        <f t="shared" si="20"/>
        <v>0.35999999999999993</v>
      </c>
      <c r="AK16" s="71">
        <f t="shared" si="21"/>
        <v>1.1402472878536938</v>
      </c>
      <c r="AL16" s="71">
        <f t="shared" si="8"/>
        <v>5.2006555098308175E-3</v>
      </c>
      <c r="AM16" s="71">
        <f t="shared" si="22"/>
        <v>0</v>
      </c>
      <c r="AN16" s="188">
        <f t="shared" si="23"/>
        <v>5.6773333333333328E-2</v>
      </c>
      <c r="AO16" s="74">
        <f t="shared" si="24"/>
        <v>6.1973988843164143E-2</v>
      </c>
      <c r="AP16" s="73">
        <f t="shared" si="25"/>
        <v>8.7761061728395037E-3</v>
      </c>
      <c r="AQ16" s="206">
        <f t="shared" si="9"/>
        <v>1.3456696131687238E-2</v>
      </c>
      <c r="AR16" s="206">
        <f t="shared" si="10"/>
        <v>3.5170780624182356</v>
      </c>
      <c r="AS16" s="71">
        <f t="shared" si="11"/>
        <v>0.16</v>
      </c>
      <c r="AT16" s="74">
        <f t="shared" si="12"/>
        <v>3.96E-5</v>
      </c>
      <c r="AU16" s="73">
        <f t="shared" si="26"/>
        <v>4.0838822717613894</v>
      </c>
      <c r="AV16" s="71">
        <f t="shared" si="27"/>
        <v>19.439999999999998</v>
      </c>
      <c r="AW16" s="74">
        <f t="shared" si="28"/>
        <v>82.639420548946646</v>
      </c>
    </row>
    <row r="17" spans="17:49" x14ac:dyDescent="0.25">
      <c r="Q17">
        <v>10</v>
      </c>
      <c r="R17" s="73">
        <f t="shared" si="0"/>
        <v>54</v>
      </c>
      <c r="S17" s="71">
        <f t="shared" si="1"/>
        <v>0.4</v>
      </c>
      <c r="T17" s="71">
        <f t="shared" si="2"/>
        <v>12</v>
      </c>
      <c r="U17" s="74">
        <f t="shared" si="3"/>
        <v>1.8</v>
      </c>
      <c r="V17" s="73">
        <f>IF(Variable_Management!$B$20=3,2,IF((S17*R17/T17)&lt;((T17*(1-(T17/R17)))/(2*Lm*Fsw)),1,2))</f>
        <v>2</v>
      </c>
      <c r="W17" s="71">
        <f t="shared" si="13"/>
        <v>0.77777777777777779</v>
      </c>
      <c r="X17" s="74">
        <f t="shared" si="4"/>
        <v>0.22222222222222221</v>
      </c>
      <c r="Y17" s="73">
        <f t="shared" si="5"/>
        <v>6.2222222222222223</v>
      </c>
      <c r="Z17" s="71">
        <f t="shared" si="30"/>
        <v>4.9111111111111114</v>
      </c>
      <c r="AA17" s="71">
        <f t="shared" si="31"/>
        <v>2.5428994177040645</v>
      </c>
      <c r="AB17" s="71">
        <v>0</v>
      </c>
      <c r="AC17" s="71">
        <f t="shared" si="6"/>
        <v>1.4872576131687241E-2</v>
      </c>
      <c r="AD17" s="74">
        <f t="shared" si="16"/>
        <v>1.4872576131687241E-2</v>
      </c>
      <c r="AE17" s="73">
        <f t="shared" si="29"/>
        <v>1.4000000000000001</v>
      </c>
      <c r="AF17" s="71">
        <f t="shared" si="17"/>
        <v>2.242626489431971</v>
      </c>
      <c r="AG17" s="71">
        <f t="shared" si="7"/>
        <v>2.0117494284407865E-2</v>
      </c>
      <c r="AH17" s="71">
        <f t="shared" si="18"/>
        <v>0.32322091975485262</v>
      </c>
      <c r="AI17" s="74">
        <f t="shared" si="19"/>
        <v>0.34333841403926046</v>
      </c>
      <c r="AJ17" s="73">
        <f t="shared" si="20"/>
        <v>0.39999999999999997</v>
      </c>
      <c r="AK17" s="71">
        <f t="shared" si="21"/>
        <v>1.1987342814225781</v>
      </c>
      <c r="AL17" s="71">
        <f t="shared" si="8"/>
        <v>5.7478555098308187E-3</v>
      </c>
      <c r="AM17" s="71">
        <f t="shared" si="22"/>
        <v>0</v>
      </c>
      <c r="AN17" s="188">
        <f t="shared" si="23"/>
        <v>5.8933333333333338E-2</v>
      </c>
      <c r="AO17" s="74">
        <f t="shared" si="24"/>
        <v>6.468118884316415E-2</v>
      </c>
      <c r="AP17" s="73">
        <f t="shared" si="25"/>
        <v>9.6995061728395067E-3</v>
      </c>
      <c r="AQ17" s="206">
        <f t="shared" si="9"/>
        <v>1.4872576131687241E-2</v>
      </c>
      <c r="AR17" s="206">
        <f t="shared" si="10"/>
        <v>3.5170780624182356</v>
      </c>
      <c r="AS17" s="71">
        <f t="shared" si="11"/>
        <v>0.16</v>
      </c>
      <c r="AT17" s="74">
        <f t="shared" si="12"/>
        <v>3.96E-5</v>
      </c>
      <c r="AU17" s="73">
        <f t="shared" si="26"/>
        <v>4.1245819237368746</v>
      </c>
      <c r="AV17" s="71">
        <f t="shared" si="27"/>
        <v>21.6</v>
      </c>
      <c r="AW17" s="74">
        <f t="shared" si="28"/>
        <v>83.966379177843919</v>
      </c>
    </row>
    <row r="18" spans="17:49" x14ac:dyDescent="0.25">
      <c r="Q18">
        <v>11</v>
      </c>
      <c r="R18" s="73">
        <f t="shared" si="0"/>
        <v>54</v>
      </c>
      <c r="S18" s="71">
        <f t="shared" si="1"/>
        <v>0.44</v>
      </c>
      <c r="T18" s="71">
        <f t="shared" si="2"/>
        <v>12</v>
      </c>
      <c r="U18" s="74">
        <f t="shared" si="3"/>
        <v>1.9800000000000002</v>
      </c>
      <c r="V18" s="73">
        <f>IF(Variable_Management!$B$20=3,2,IF((S18*R18/T18)&lt;((T18*(1-(T18/R18)))/(2*Lm*Fsw)),1,2))</f>
        <v>2</v>
      </c>
      <c r="W18" s="71">
        <f t="shared" si="13"/>
        <v>0.77777777777777779</v>
      </c>
      <c r="X18" s="74">
        <f t="shared" si="4"/>
        <v>0.22222222222222221</v>
      </c>
      <c r="Y18" s="73">
        <f t="shared" si="5"/>
        <v>6.2222222222222223</v>
      </c>
      <c r="Z18" s="71">
        <f t="shared" si="30"/>
        <v>5.0911111111111111</v>
      </c>
      <c r="AA18" s="71">
        <f t="shared" si="31"/>
        <v>2.6733382592855084</v>
      </c>
      <c r="AB18" s="71">
        <v>0</v>
      </c>
      <c r="AC18" s="71">
        <f t="shared" si="6"/>
        <v>1.6437496131687244E-2</v>
      </c>
      <c r="AD18" s="74">
        <f t="shared" si="16"/>
        <v>1.6437496131687244E-2</v>
      </c>
      <c r="AE18" s="73">
        <f t="shared" si="29"/>
        <v>1.5400000000000003</v>
      </c>
      <c r="AF18" s="71">
        <f t="shared" si="17"/>
        <v>2.3576627348079211</v>
      </c>
      <c r="AG18" s="71">
        <f t="shared" si="7"/>
        <v>2.2234294284407864E-2</v>
      </c>
      <c r="AH18" s="71">
        <f t="shared" si="18"/>
        <v>0.35554301173033792</v>
      </c>
      <c r="AI18" s="74">
        <f t="shared" si="19"/>
        <v>0.3777773060147458</v>
      </c>
      <c r="AJ18" s="73">
        <f t="shared" si="20"/>
        <v>0.44</v>
      </c>
      <c r="AK18" s="71">
        <f t="shared" si="21"/>
        <v>1.2602237410308157</v>
      </c>
      <c r="AL18" s="71">
        <f t="shared" si="8"/>
        <v>6.3526555098308178E-3</v>
      </c>
      <c r="AM18" s="71">
        <f t="shared" si="22"/>
        <v>0</v>
      </c>
      <c r="AN18" s="188">
        <f t="shared" si="23"/>
        <v>6.1093333333333333E-2</v>
      </c>
      <c r="AO18" s="74">
        <f t="shared" si="24"/>
        <v>6.7445988843164148E-2</v>
      </c>
      <c r="AP18" s="73">
        <f t="shared" si="25"/>
        <v>1.0720106172839508E-2</v>
      </c>
      <c r="AQ18" s="206">
        <f t="shared" si="9"/>
        <v>1.6437496131687244E-2</v>
      </c>
      <c r="AR18" s="206">
        <f t="shared" si="10"/>
        <v>3.5170780624182356</v>
      </c>
      <c r="AS18" s="71">
        <f t="shared" si="11"/>
        <v>0.16</v>
      </c>
      <c r="AT18" s="74">
        <f t="shared" si="12"/>
        <v>3.96E-5</v>
      </c>
      <c r="AU18" s="73">
        <f t="shared" si="26"/>
        <v>4.1659360557123595</v>
      </c>
      <c r="AV18" s="71">
        <f t="shared" si="27"/>
        <v>23.76</v>
      </c>
      <c r="AW18" s="74">
        <f t="shared" si="28"/>
        <v>85.082197254189438</v>
      </c>
    </row>
    <row r="19" spans="17:49" x14ac:dyDescent="0.25">
      <c r="Q19">
        <v>12</v>
      </c>
      <c r="R19" s="73">
        <f t="shared" si="0"/>
        <v>54</v>
      </c>
      <c r="S19" s="71">
        <f t="shared" si="1"/>
        <v>0.48</v>
      </c>
      <c r="T19" s="71">
        <f t="shared" si="2"/>
        <v>12</v>
      </c>
      <c r="U19" s="74">
        <f t="shared" si="3"/>
        <v>2.1599999999999997</v>
      </c>
      <c r="V19" s="73">
        <f>IF(Variable_Management!$B$20=3,2,IF((S19*R19/T19)&lt;((T19*(1-(T19/R19)))/(2*Lm*Fsw)),1,2))</f>
        <v>2</v>
      </c>
      <c r="W19" s="71">
        <f t="shared" si="13"/>
        <v>0.77777777777777779</v>
      </c>
      <c r="X19" s="74">
        <f t="shared" si="4"/>
        <v>0.22222222222222221</v>
      </c>
      <c r="Y19" s="73">
        <f t="shared" si="5"/>
        <v>6.2222222222222223</v>
      </c>
      <c r="Z19" s="71">
        <f t="shared" si="30"/>
        <v>5.2711111111111109</v>
      </c>
      <c r="AA19" s="71">
        <f t="shared" si="31"/>
        <v>2.8092592348446006</v>
      </c>
      <c r="AB19" s="71">
        <v>0</v>
      </c>
      <c r="AC19" s="71">
        <f t="shared" si="6"/>
        <v>1.8151456131687241E-2</v>
      </c>
      <c r="AD19" s="74">
        <f t="shared" si="16"/>
        <v>1.8151456131687241E-2</v>
      </c>
      <c r="AE19" s="73">
        <f t="shared" si="29"/>
        <v>1.6799999999999997</v>
      </c>
      <c r="AF19" s="71">
        <f t="shared" si="17"/>
        <v>2.4775337679034695</v>
      </c>
      <c r="AG19" s="71">
        <f t="shared" si="7"/>
        <v>2.4552694284407848E-2</v>
      </c>
      <c r="AH19" s="71">
        <f t="shared" si="18"/>
        <v>0.38786510370582311</v>
      </c>
      <c r="AI19" s="74">
        <f t="shared" si="19"/>
        <v>0.41241779799023098</v>
      </c>
      <c r="AJ19" s="73">
        <f t="shared" si="20"/>
        <v>0.47999999999999993</v>
      </c>
      <c r="AK19" s="71">
        <f t="shared" si="21"/>
        <v>1.3242975033796989</v>
      </c>
      <c r="AL19" s="71">
        <f t="shared" si="8"/>
        <v>7.0150555098308148E-3</v>
      </c>
      <c r="AM19" s="71">
        <f t="shared" si="22"/>
        <v>0</v>
      </c>
      <c r="AN19" s="188">
        <f t="shared" si="23"/>
        <v>6.3253333333333328E-2</v>
      </c>
      <c r="AO19" s="74">
        <f t="shared" si="24"/>
        <v>7.0268388843164137E-2</v>
      </c>
      <c r="AP19" s="73">
        <f t="shared" si="25"/>
        <v>1.1837906172839507E-2</v>
      </c>
      <c r="AQ19" s="206">
        <f t="shared" si="9"/>
        <v>1.8151456131687241E-2</v>
      </c>
      <c r="AR19" s="206">
        <f t="shared" si="10"/>
        <v>3.5170780624182356</v>
      </c>
      <c r="AS19" s="71">
        <f t="shared" si="11"/>
        <v>0.16</v>
      </c>
      <c r="AT19" s="74">
        <f t="shared" si="12"/>
        <v>3.96E-5</v>
      </c>
      <c r="AU19" s="73">
        <f t="shared" si="26"/>
        <v>4.2079446676878449</v>
      </c>
      <c r="AV19" s="71">
        <f t="shared" si="27"/>
        <v>25.919999999999998</v>
      </c>
      <c r="AW19" s="74">
        <f t="shared" si="28"/>
        <v>86.033084187781128</v>
      </c>
    </row>
    <row r="20" spans="17:49" x14ac:dyDescent="0.25">
      <c r="Q20">
        <v>13</v>
      </c>
      <c r="R20" s="73">
        <f t="shared" si="0"/>
        <v>54</v>
      </c>
      <c r="S20" s="71">
        <f t="shared" si="1"/>
        <v>0.52</v>
      </c>
      <c r="T20" s="71">
        <f t="shared" si="2"/>
        <v>12</v>
      </c>
      <c r="U20" s="74">
        <f t="shared" si="3"/>
        <v>2.3400000000000003</v>
      </c>
      <c r="V20" s="73">
        <f>IF(Variable_Management!$B$20=3,2,IF((S20*R20/T20)&lt;((T20*(1-(T20/R20)))/(2*Lm*Fsw)),1,2))</f>
        <v>2</v>
      </c>
      <c r="W20" s="71">
        <f t="shared" si="13"/>
        <v>0.77777777777777779</v>
      </c>
      <c r="X20" s="74">
        <f t="shared" si="4"/>
        <v>0.22222222222222221</v>
      </c>
      <c r="Y20" s="73">
        <f t="shared" si="5"/>
        <v>6.2222222222222223</v>
      </c>
      <c r="Z20" s="71">
        <f t="shared" si="30"/>
        <v>5.4511111111111115</v>
      </c>
      <c r="AA20" s="71">
        <f t="shared" si="31"/>
        <v>2.949904650757321</v>
      </c>
      <c r="AB20" s="71">
        <v>0</v>
      </c>
      <c r="AC20" s="71">
        <f t="shared" si="6"/>
        <v>2.0014456131687244E-2</v>
      </c>
      <c r="AD20" s="74">
        <f t="shared" si="16"/>
        <v>2.0014456131687244E-2</v>
      </c>
      <c r="AE20" s="73">
        <f t="shared" si="29"/>
        <v>1.8200000000000003</v>
      </c>
      <c r="AF20" s="71">
        <f t="shared" si="17"/>
        <v>2.6015713657522381</v>
      </c>
      <c r="AG20" s="71">
        <f t="shared" si="7"/>
        <v>2.7072694284407863E-2</v>
      </c>
      <c r="AH20" s="71">
        <f t="shared" si="18"/>
        <v>0.42018719568130847</v>
      </c>
      <c r="AI20" s="74">
        <f t="shared" si="19"/>
        <v>0.44725988996571631</v>
      </c>
      <c r="AJ20" s="73">
        <f t="shared" si="20"/>
        <v>0.52</v>
      </c>
      <c r="AK20" s="71">
        <f t="shared" si="21"/>
        <v>1.3905983882694903</v>
      </c>
      <c r="AL20" s="71">
        <f t="shared" si="8"/>
        <v>7.7350555098308167E-3</v>
      </c>
      <c r="AM20" s="71">
        <f t="shared" si="22"/>
        <v>0</v>
      </c>
      <c r="AN20" s="188">
        <f t="shared" si="23"/>
        <v>6.5413333333333337E-2</v>
      </c>
      <c r="AO20" s="74">
        <f t="shared" si="24"/>
        <v>7.3148388843164158E-2</v>
      </c>
      <c r="AP20" s="73">
        <f t="shared" si="25"/>
        <v>1.3052906172839508E-2</v>
      </c>
      <c r="AQ20" s="206">
        <f t="shared" si="9"/>
        <v>2.0014456131687244E-2</v>
      </c>
      <c r="AR20" s="206">
        <f t="shared" si="10"/>
        <v>3.5170780624182356</v>
      </c>
      <c r="AS20" s="71">
        <f t="shared" si="11"/>
        <v>0.16</v>
      </c>
      <c r="AT20" s="74">
        <f t="shared" si="12"/>
        <v>3.96E-5</v>
      </c>
      <c r="AU20" s="73">
        <f t="shared" si="26"/>
        <v>4.25060775966333</v>
      </c>
      <c r="AV20" s="71">
        <f t="shared" si="27"/>
        <v>28.080000000000002</v>
      </c>
      <c r="AW20" s="74">
        <f t="shared" si="28"/>
        <v>86.852682166505645</v>
      </c>
    </row>
    <row r="21" spans="17:49" x14ac:dyDescent="0.25">
      <c r="Q21">
        <v>14</v>
      </c>
      <c r="R21" s="73">
        <f t="shared" si="0"/>
        <v>54</v>
      </c>
      <c r="S21" s="71">
        <f t="shared" si="1"/>
        <v>0.56000000000000005</v>
      </c>
      <c r="T21" s="71">
        <f t="shared" si="2"/>
        <v>12</v>
      </c>
      <c r="U21" s="74">
        <f t="shared" si="3"/>
        <v>2.52</v>
      </c>
      <c r="V21" s="73">
        <f>IF(Variable_Management!$B$20=3,2,IF((S21*R21/T21)&lt;((T21*(1-(T21/R21)))/(2*Lm*Fsw)),1,2))</f>
        <v>2</v>
      </c>
      <c r="W21" s="71">
        <f t="shared" si="13"/>
        <v>0.77777777777777779</v>
      </c>
      <c r="X21" s="74">
        <f t="shared" si="4"/>
        <v>0.22222222222222221</v>
      </c>
      <c r="Y21" s="73">
        <f t="shared" si="5"/>
        <v>6.2222222222222223</v>
      </c>
      <c r="Z21" s="71">
        <f t="shared" si="30"/>
        <v>5.6311111111111112</v>
      </c>
      <c r="AA21" s="71">
        <f t="shared" si="31"/>
        <v>3.0946304219663565</v>
      </c>
      <c r="AB21" s="71">
        <v>0</v>
      </c>
      <c r="AC21" s="71">
        <f t="shared" si="6"/>
        <v>2.2026496131687237E-2</v>
      </c>
      <c r="AD21" s="74">
        <f t="shared" si="16"/>
        <v>2.2026496131687237E-2</v>
      </c>
      <c r="AE21" s="73">
        <f t="shared" si="29"/>
        <v>1.96</v>
      </c>
      <c r="AF21" s="71">
        <f t="shared" si="17"/>
        <v>2.7292074987259514</v>
      </c>
      <c r="AG21" s="71">
        <f t="shared" si="7"/>
        <v>2.9794294284407854E-2</v>
      </c>
      <c r="AH21" s="71">
        <f t="shared" si="18"/>
        <v>0.45250928765679366</v>
      </c>
      <c r="AI21" s="74">
        <f t="shared" si="19"/>
        <v>0.48230358194120149</v>
      </c>
      <c r="AJ21" s="73">
        <f t="shared" si="20"/>
        <v>0.55999999999999994</v>
      </c>
      <c r="AK21" s="71">
        <f t="shared" si="21"/>
        <v>1.4588227710923984</v>
      </c>
      <c r="AL21" s="71">
        <f t="shared" si="8"/>
        <v>8.5126555098308191E-3</v>
      </c>
      <c r="AM21" s="71">
        <f t="shared" si="22"/>
        <v>0</v>
      </c>
      <c r="AN21" s="188">
        <f t="shared" si="23"/>
        <v>6.7573333333333332E-2</v>
      </c>
      <c r="AO21" s="74">
        <f t="shared" si="24"/>
        <v>7.6085988843164157E-2</v>
      </c>
      <c r="AP21" s="73">
        <f t="shared" si="25"/>
        <v>1.4365106172839504E-2</v>
      </c>
      <c r="AQ21" s="206">
        <f t="shared" si="9"/>
        <v>2.2026496131687237E-2</v>
      </c>
      <c r="AR21" s="206">
        <f t="shared" si="10"/>
        <v>3.5170780624182356</v>
      </c>
      <c r="AS21" s="71">
        <f t="shared" si="11"/>
        <v>0.16</v>
      </c>
      <c r="AT21" s="74">
        <f t="shared" si="12"/>
        <v>3.96E-5</v>
      </c>
      <c r="AU21" s="73">
        <f t="shared" si="26"/>
        <v>4.2939253316388157</v>
      </c>
      <c r="AV21" s="71">
        <f t="shared" si="27"/>
        <v>30.240000000000002</v>
      </c>
      <c r="AW21" s="74">
        <f t="shared" si="28"/>
        <v>87.566066439296819</v>
      </c>
    </row>
    <row r="22" spans="17:49" x14ac:dyDescent="0.25">
      <c r="Q22">
        <v>15</v>
      </c>
      <c r="R22" s="73">
        <f t="shared" si="0"/>
        <v>54</v>
      </c>
      <c r="S22" s="71">
        <f t="shared" si="1"/>
        <v>0.6</v>
      </c>
      <c r="T22" s="71">
        <f t="shared" si="2"/>
        <v>12</v>
      </c>
      <c r="U22" s="74">
        <f t="shared" si="3"/>
        <v>2.6999999999999997</v>
      </c>
      <c r="V22" s="73">
        <f>IF(Variable_Management!$B$20=3,2,IF((S22*R22/T22)&lt;((T22*(1-(T22/R22)))/(2*Lm*Fsw)),1,2))</f>
        <v>2</v>
      </c>
      <c r="W22" s="71">
        <f t="shared" si="13"/>
        <v>0.77777777777777779</v>
      </c>
      <c r="X22" s="74">
        <f t="shared" si="4"/>
        <v>0.22222222222222221</v>
      </c>
      <c r="Y22" s="73">
        <f t="shared" si="5"/>
        <v>6.2222222222222223</v>
      </c>
      <c r="Z22" s="71">
        <f t="shared" si="30"/>
        <v>5.8111111111111109</v>
      </c>
      <c r="AA22" s="71">
        <f t="shared" si="31"/>
        <v>3.2428902924026999</v>
      </c>
      <c r="AB22" s="71">
        <v>0</v>
      </c>
      <c r="AC22" s="71">
        <f t="shared" si="6"/>
        <v>2.4187576131687236E-2</v>
      </c>
      <c r="AD22" s="74">
        <f t="shared" si="16"/>
        <v>2.4187576131687236E-2</v>
      </c>
      <c r="AE22" s="73">
        <f t="shared" si="29"/>
        <v>2.0999999999999996</v>
      </c>
      <c r="AF22" s="71">
        <f t="shared" si="17"/>
        <v>2.8599604142543589</v>
      </c>
      <c r="AG22" s="71">
        <f t="shared" si="7"/>
        <v>3.2717494284407858E-2</v>
      </c>
      <c r="AH22" s="71">
        <f t="shared" si="18"/>
        <v>0.48483137963227885</v>
      </c>
      <c r="AI22" s="74">
        <f t="shared" si="19"/>
        <v>0.51754887391668669</v>
      </c>
      <c r="AJ22" s="73">
        <f t="shared" si="20"/>
        <v>0.59999999999999987</v>
      </c>
      <c r="AK22" s="71">
        <f t="shared" si="21"/>
        <v>1.5287131442679833</v>
      </c>
      <c r="AL22" s="71">
        <f t="shared" si="8"/>
        <v>9.3478555098308169E-3</v>
      </c>
      <c r="AM22" s="71">
        <f t="shared" si="22"/>
        <v>0</v>
      </c>
      <c r="AN22" s="188">
        <f t="shared" si="23"/>
        <v>6.9733333333333328E-2</v>
      </c>
      <c r="AO22" s="74">
        <f t="shared" si="24"/>
        <v>7.9081188843164146E-2</v>
      </c>
      <c r="AP22" s="73">
        <f t="shared" si="25"/>
        <v>1.57745061728395E-2</v>
      </c>
      <c r="AQ22" s="206">
        <f t="shared" si="9"/>
        <v>2.4187576131687236E-2</v>
      </c>
      <c r="AR22" s="206">
        <f t="shared" si="10"/>
        <v>3.5170780624182356</v>
      </c>
      <c r="AS22" s="71">
        <f t="shared" si="11"/>
        <v>0.16</v>
      </c>
      <c r="AT22" s="74">
        <f t="shared" si="12"/>
        <v>3.96E-5</v>
      </c>
      <c r="AU22" s="73">
        <f t="shared" si="26"/>
        <v>4.3378973836143002</v>
      </c>
      <c r="AV22" s="71">
        <f t="shared" si="27"/>
        <v>32.4</v>
      </c>
      <c r="AW22" s="74">
        <f t="shared" si="28"/>
        <v>88.192309052643097</v>
      </c>
    </row>
    <row r="23" spans="17:49" x14ac:dyDescent="0.25">
      <c r="Q23">
        <v>16</v>
      </c>
      <c r="R23" s="73">
        <f t="shared" si="0"/>
        <v>54</v>
      </c>
      <c r="S23" s="71">
        <f t="shared" si="1"/>
        <v>0.64</v>
      </c>
      <c r="T23" s="71">
        <f t="shared" si="2"/>
        <v>12</v>
      </c>
      <c r="U23" s="74">
        <f t="shared" si="3"/>
        <v>2.8800000000000003</v>
      </c>
      <c r="V23" s="73">
        <f>IF(Variable_Management!$B$20=3,2,IF((S23*R23/T23)&lt;((T23*(1-(T23/R23)))/(2*Lm*Fsw)),1,2))</f>
        <v>2</v>
      </c>
      <c r="W23" s="71">
        <f t="shared" si="13"/>
        <v>0.77777777777777779</v>
      </c>
      <c r="X23" s="74">
        <f t="shared" si="4"/>
        <v>0.22222222222222221</v>
      </c>
      <c r="Y23" s="73">
        <f t="shared" si="5"/>
        <v>6.2222222222222223</v>
      </c>
      <c r="Z23" s="71">
        <f t="shared" si="30"/>
        <v>5.9911111111111115</v>
      </c>
      <c r="AA23" s="71">
        <f t="shared" si="31"/>
        <v>3.3942211843896786</v>
      </c>
      <c r="AB23" s="71">
        <v>0</v>
      </c>
      <c r="AC23" s="71">
        <f t="shared" si="6"/>
        <v>2.6497696131687246E-2</v>
      </c>
      <c r="AD23" s="74">
        <f t="shared" si="16"/>
        <v>2.6497696131687246E-2</v>
      </c>
      <c r="AE23" s="73">
        <f t="shared" si="29"/>
        <v>2.2400000000000002</v>
      </c>
      <c r="AF23" s="71">
        <f t="shared" si="17"/>
        <v>2.9934217162140664</v>
      </c>
      <c r="AG23" s="71">
        <f t="shared" si="7"/>
        <v>3.5842294284407862E-2</v>
      </c>
      <c r="AH23" s="71">
        <f t="shared" si="18"/>
        <v>0.51715347160776415</v>
      </c>
      <c r="AI23" s="74">
        <f t="shared" si="19"/>
        <v>0.55299576589217203</v>
      </c>
      <c r="AJ23" s="73">
        <f t="shared" si="20"/>
        <v>0.64</v>
      </c>
      <c r="AK23" s="71">
        <f t="shared" si="21"/>
        <v>1.6000512108859843</v>
      </c>
      <c r="AL23" s="71">
        <f t="shared" si="8"/>
        <v>1.0240655509830819E-2</v>
      </c>
      <c r="AM23" s="71">
        <f t="shared" si="22"/>
        <v>0</v>
      </c>
      <c r="AN23" s="188">
        <f t="shared" si="23"/>
        <v>7.1893333333333337E-2</v>
      </c>
      <c r="AO23" s="74">
        <f t="shared" si="24"/>
        <v>8.2133988843164155E-2</v>
      </c>
      <c r="AP23" s="73">
        <f t="shared" si="25"/>
        <v>1.7281106172839508E-2</v>
      </c>
      <c r="AQ23" s="206">
        <f t="shared" si="9"/>
        <v>2.6497696131687246E-2</v>
      </c>
      <c r="AR23" s="206">
        <f t="shared" si="10"/>
        <v>3.5170780624182356</v>
      </c>
      <c r="AS23" s="71">
        <f t="shared" si="11"/>
        <v>0.16</v>
      </c>
      <c r="AT23" s="74">
        <f t="shared" si="12"/>
        <v>3.96E-5</v>
      </c>
      <c r="AU23" s="73">
        <f t="shared" si="26"/>
        <v>4.3825239155897862</v>
      </c>
      <c r="AV23" s="71">
        <f t="shared" si="27"/>
        <v>34.56</v>
      </c>
      <c r="AW23" s="74">
        <f t="shared" si="28"/>
        <v>88.746173912381323</v>
      </c>
    </row>
    <row r="24" spans="17:49" x14ac:dyDescent="0.25">
      <c r="Q24">
        <v>17</v>
      </c>
      <c r="R24" s="73">
        <f t="shared" si="0"/>
        <v>54</v>
      </c>
      <c r="S24" s="71">
        <f t="shared" si="1"/>
        <v>0.68</v>
      </c>
      <c r="T24" s="71">
        <f t="shared" si="2"/>
        <v>12</v>
      </c>
      <c r="U24" s="74">
        <f t="shared" si="3"/>
        <v>3.0600000000000005</v>
      </c>
      <c r="V24" s="73">
        <f>IF(Variable_Management!$B$20=3,2,IF((S24*R24/T24)&lt;((T24*(1-(T24/R24)))/(2*Lm*Fsw)),1,2))</f>
        <v>2</v>
      </c>
      <c r="W24" s="71">
        <f t="shared" si="13"/>
        <v>0.77777777777777779</v>
      </c>
      <c r="X24" s="74">
        <f t="shared" si="4"/>
        <v>0.22222222222222221</v>
      </c>
      <c r="Y24" s="73">
        <f t="shared" si="5"/>
        <v>6.2222222222222223</v>
      </c>
      <c r="Z24" s="71">
        <f t="shared" si="30"/>
        <v>6.1711111111111112</v>
      </c>
      <c r="AA24" s="71">
        <f t="shared" si="31"/>
        <v>3.5482301853966116</v>
      </c>
      <c r="AB24" s="71">
        <v>0</v>
      </c>
      <c r="AC24" s="71">
        <f t="shared" si="6"/>
        <v>2.8956856131687244E-2</v>
      </c>
      <c r="AD24" s="74">
        <f t="shared" si="16"/>
        <v>2.8956856131687244E-2</v>
      </c>
      <c r="AE24" s="73">
        <f t="shared" si="29"/>
        <v>2.3800000000000003</v>
      </c>
      <c r="AF24" s="71">
        <f t="shared" si="17"/>
        <v>3.1292448883240138</v>
      </c>
      <c r="AG24" s="71">
        <f t="shared" si="7"/>
        <v>3.9168694284407876E-2</v>
      </c>
      <c r="AH24" s="71">
        <f t="shared" si="18"/>
        <v>0.54947556358324956</v>
      </c>
      <c r="AI24" s="74">
        <f t="shared" si="19"/>
        <v>0.58864425786765739</v>
      </c>
      <c r="AJ24" s="73">
        <f t="shared" si="20"/>
        <v>0.68</v>
      </c>
      <c r="AK24" s="71">
        <f t="shared" si="21"/>
        <v>1.6726517502031633</v>
      </c>
      <c r="AL24" s="71">
        <f t="shared" si="8"/>
        <v>1.1191055509830822E-2</v>
      </c>
      <c r="AM24" s="71">
        <f t="shared" si="22"/>
        <v>0</v>
      </c>
      <c r="AN24" s="188">
        <f t="shared" si="23"/>
        <v>7.4053333333333332E-2</v>
      </c>
      <c r="AO24" s="74">
        <f t="shared" si="24"/>
        <v>8.5244388843164154E-2</v>
      </c>
      <c r="AP24" s="73">
        <f t="shared" si="25"/>
        <v>1.888490617283951E-2</v>
      </c>
      <c r="AQ24" s="206">
        <f t="shared" si="9"/>
        <v>2.8956856131687244E-2</v>
      </c>
      <c r="AR24" s="206">
        <f t="shared" si="10"/>
        <v>3.5170780624182356</v>
      </c>
      <c r="AS24" s="71">
        <f t="shared" si="11"/>
        <v>0.16</v>
      </c>
      <c r="AT24" s="74">
        <f t="shared" si="12"/>
        <v>3.96E-5</v>
      </c>
      <c r="AU24" s="73">
        <f t="shared" si="26"/>
        <v>4.4278049275652709</v>
      </c>
      <c r="AV24" s="71">
        <f t="shared" si="27"/>
        <v>36.720000000000006</v>
      </c>
      <c r="AW24" s="74">
        <f t="shared" si="28"/>
        <v>89.239268205534231</v>
      </c>
    </row>
    <row r="25" spans="17:49" x14ac:dyDescent="0.25">
      <c r="Q25">
        <v>18</v>
      </c>
      <c r="R25" s="73">
        <f t="shared" si="0"/>
        <v>54</v>
      </c>
      <c r="S25" s="71">
        <f t="shared" si="1"/>
        <v>0.72</v>
      </c>
      <c r="T25" s="71">
        <f t="shared" si="2"/>
        <v>12</v>
      </c>
      <c r="U25" s="74">
        <f t="shared" si="3"/>
        <v>3.2399999999999998</v>
      </c>
      <c r="V25" s="73">
        <f>IF(Variable_Management!$B$20=3,2,IF((S25*R25/T25)&lt;((T25*(1-(T25/R25)))/(2*Lm*Fsw)),1,2))</f>
        <v>2</v>
      </c>
      <c r="W25" s="71">
        <f t="shared" si="13"/>
        <v>0.77777777777777779</v>
      </c>
      <c r="X25" s="74">
        <f t="shared" si="4"/>
        <v>0.22222222222222221</v>
      </c>
      <c r="Y25" s="73">
        <f t="shared" si="5"/>
        <v>6.2222222222222223</v>
      </c>
      <c r="Z25" s="71">
        <f t="shared" si="30"/>
        <v>6.3511111111111109</v>
      </c>
      <c r="AA25" s="71">
        <f t="shared" si="31"/>
        <v>3.7045833029586026</v>
      </c>
      <c r="AB25" s="71">
        <v>0</v>
      </c>
      <c r="AC25" s="71">
        <f t="shared" si="6"/>
        <v>3.1565056131687239E-2</v>
      </c>
      <c r="AD25" s="74">
        <f t="shared" si="16"/>
        <v>3.1565056131687239E-2</v>
      </c>
      <c r="AE25" s="73">
        <f t="shared" si="29"/>
        <v>2.52</v>
      </c>
      <c r="AF25" s="71">
        <f t="shared" si="17"/>
        <v>3.2671353769169045</v>
      </c>
      <c r="AG25" s="71">
        <f t="shared" si="7"/>
        <v>4.2696694284407859E-2</v>
      </c>
      <c r="AH25" s="71">
        <f t="shared" si="18"/>
        <v>0.58179765555873464</v>
      </c>
      <c r="AI25" s="74">
        <f t="shared" si="19"/>
        <v>0.62449434984314245</v>
      </c>
      <c r="AJ25" s="73">
        <f t="shared" si="20"/>
        <v>0.71999999999999986</v>
      </c>
      <c r="AK25" s="71">
        <f t="shared" si="21"/>
        <v>1.7463573166616573</v>
      </c>
      <c r="AL25" s="71">
        <f t="shared" si="8"/>
        <v>1.2199055509830815E-2</v>
      </c>
      <c r="AM25" s="71">
        <f t="shared" si="22"/>
        <v>0</v>
      </c>
      <c r="AN25" s="188">
        <f t="shared" si="23"/>
        <v>7.6213333333333327E-2</v>
      </c>
      <c r="AO25" s="74">
        <f t="shared" si="24"/>
        <v>8.8412388843164144E-2</v>
      </c>
      <c r="AP25" s="73">
        <f t="shared" si="25"/>
        <v>2.0585906172839504E-2</v>
      </c>
      <c r="AQ25" s="206">
        <f t="shared" si="9"/>
        <v>3.1565056131687239E-2</v>
      </c>
      <c r="AR25" s="206">
        <f t="shared" si="10"/>
        <v>3.5170780624182356</v>
      </c>
      <c r="AS25" s="71">
        <f t="shared" si="11"/>
        <v>0.16</v>
      </c>
      <c r="AT25" s="74">
        <f t="shared" si="12"/>
        <v>3.96E-5</v>
      </c>
      <c r="AU25" s="73">
        <f t="shared" si="26"/>
        <v>4.4737404195407562</v>
      </c>
      <c r="AV25" s="71">
        <f t="shared" si="27"/>
        <v>38.879999999999995</v>
      </c>
      <c r="AW25" s="74">
        <f t="shared" si="28"/>
        <v>89.680843276156367</v>
      </c>
    </row>
    <row r="26" spans="17:49" x14ac:dyDescent="0.25">
      <c r="Q26">
        <v>19</v>
      </c>
      <c r="R26" s="73">
        <f t="shared" si="0"/>
        <v>54</v>
      </c>
      <c r="S26" s="71">
        <f t="shared" si="1"/>
        <v>0.76</v>
      </c>
      <c r="T26" s="71">
        <f t="shared" si="2"/>
        <v>12</v>
      </c>
      <c r="U26" s="74">
        <f t="shared" si="3"/>
        <v>3.42</v>
      </c>
      <c r="V26" s="73">
        <f>IF(Variable_Management!$B$20=3,2,IF((S26*R26/T26)&lt;((T26*(1-(T26/R26)))/(2*Lm*Fsw)),1,2))</f>
        <v>2</v>
      </c>
      <c r="W26" s="71">
        <f t="shared" si="13"/>
        <v>0.77777777777777779</v>
      </c>
      <c r="X26" s="74">
        <f t="shared" si="4"/>
        <v>0.22222222222222221</v>
      </c>
      <c r="Y26" s="73">
        <f t="shared" si="5"/>
        <v>6.2222222222222223</v>
      </c>
      <c r="Z26" s="71">
        <f t="shared" si="30"/>
        <v>6.5311111111111106</v>
      </c>
      <c r="AA26" s="71">
        <f t="shared" si="31"/>
        <v>3.8629959161976433</v>
      </c>
      <c r="AB26" s="71">
        <v>0</v>
      </c>
      <c r="AC26" s="71">
        <f t="shared" si="6"/>
        <v>3.432229613168724E-2</v>
      </c>
      <c r="AD26" s="74">
        <f t="shared" si="16"/>
        <v>3.432229613168724E-2</v>
      </c>
      <c r="AE26" s="73">
        <f t="shared" si="29"/>
        <v>2.66</v>
      </c>
      <c r="AF26" s="71">
        <f t="shared" si="17"/>
        <v>3.4068421699723577</v>
      </c>
      <c r="AG26" s="71">
        <f t="shared" si="7"/>
        <v>4.6426294284407851E-2</v>
      </c>
      <c r="AH26" s="71">
        <f t="shared" si="18"/>
        <v>0.61411974753421994</v>
      </c>
      <c r="AI26" s="74">
        <f t="shared" si="19"/>
        <v>0.66054604181862775</v>
      </c>
      <c r="AJ26" s="73">
        <f t="shared" si="20"/>
        <v>0.7599999999999999</v>
      </c>
      <c r="AK26" s="71">
        <f t="shared" si="21"/>
        <v>1.8210337386928621</v>
      </c>
      <c r="AL26" s="71">
        <f t="shared" si="8"/>
        <v>1.3264655509830813E-2</v>
      </c>
      <c r="AM26" s="71">
        <f t="shared" si="22"/>
        <v>0</v>
      </c>
      <c r="AN26" s="188">
        <f t="shared" si="23"/>
        <v>7.8373333333333323E-2</v>
      </c>
      <c r="AO26" s="74">
        <f t="shared" si="24"/>
        <v>9.1637988843164139E-2</v>
      </c>
      <c r="AP26" s="73">
        <f t="shared" si="25"/>
        <v>2.2384106172839504E-2</v>
      </c>
      <c r="AQ26" s="206">
        <f t="shared" si="9"/>
        <v>3.432229613168724E-2</v>
      </c>
      <c r="AR26" s="206">
        <f t="shared" si="10"/>
        <v>3.5170780624182356</v>
      </c>
      <c r="AS26" s="71">
        <f t="shared" si="11"/>
        <v>0.16</v>
      </c>
      <c r="AT26" s="74">
        <f t="shared" si="12"/>
        <v>3.96E-5</v>
      </c>
      <c r="AU26" s="73">
        <f t="shared" si="26"/>
        <v>4.5203303915162412</v>
      </c>
      <c r="AV26" s="71">
        <f t="shared" si="27"/>
        <v>41.04</v>
      </c>
      <c r="AW26" s="74">
        <f t="shared" si="28"/>
        <v>90.078363451995585</v>
      </c>
    </row>
    <row r="27" spans="17:49" x14ac:dyDescent="0.25">
      <c r="Q27">
        <v>20</v>
      </c>
      <c r="R27" s="73">
        <f t="shared" si="0"/>
        <v>54</v>
      </c>
      <c r="S27" s="71">
        <f t="shared" si="1"/>
        <v>0.8</v>
      </c>
      <c r="T27" s="71">
        <f t="shared" si="2"/>
        <v>12</v>
      </c>
      <c r="U27" s="74">
        <f t="shared" si="3"/>
        <v>3.6</v>
      </c>
      <c r="V27" s="73">
        <f>IF(Variable_Management!$B$20=3,2,IF((S27*R27/T27)&lt;((T27*(1-(T27/R27)))/(2*Lm*Fsw)),1,2))</f>
        <v>2</v>
      </c>
      <c r="W27" s="71">
        <f t="shared" si="13"/>
        <v>0.77777777777777779</v>
      </c>
      <c r="X27" s="74">
        <f t="shared" si="4"/>
        <v>0.22222222222222221</v>
      </c>
      <c r="Y27" s="73">
        <f t="shared" si="5"/>
        <v>6.2222222222222223</v>
      </c>
      <c r="Z27" s="71">
        <f t="shared" si="30"/>
        <v>6.7111111111111112</v>
      </c>
      <c r="AA27" s="71">
        <f t="shared" si="31"/>
        <v>4.0232247574004205</v>
      </c>
      <c r="AB27" s="71">
        <v>0</v>
      </c>
      <c r="AC27" s="71">
        <f t="shared" si="6"/>
        <v>3.7228576131687244E-2</v>
      </c>
      <c r="AD27" s="74">
        <f t="shared" si="16"/>
        <v>3.7228576131687244E-2</v>
      </c>
      <c r="AE27" s="73">
        <f t="shared" si="29"/>
        <v>2.8000000000000003</v>
      </c>
      <c r="AF27" s="71">
        <f t="shared" si="17"/>
        <v>3.548150725533227</v>
      </c>
      <c r="AG27" s="71">
        <f t="shared" si="7"/>
        <v>5.0357494284407854E-2</v>
      </c>
      <c r="AH27" s="71">
        <f t="shared" si="18"/>
        <v>0.64644183950970524</v>
      </c>
      <c r="AI27" s="74">
        <f t="shared" si="19"/>
        <v>0.69679933379411307</v>
      </c>
      <c r="AJ27" s="73">
        <f t="shared" si="20"/>
        <v>0.79999999999999993</v>
      </c>
      <c r="AK27" s="71">
        <f t="shared" si="21"/>
        <v>1.8965663387969596</v>
      </c>
      <c r="AL27" s="71">
        <f t="shared" si="8"/>
        <v>1.4387855509830814E-2</v>
      </c>
      <c r="AM27" s="71">
        <f t="shared" si="22"/>
        <v>0</v>
      </c>
      <c r="AN27" s="188">
        <f t="shared" si="23"/>
        <v>8.0533333333333332E-2</v>
      </c>
      <c r="AO27" s="74">
        <f t="shared" si="24"/>
        <v>9.4921188843164139E-2</v>
      </c>
      <c r="AP27" s="73">
        <f t="shared" si="25"/>
        <v>2.4279506172839509E-2</v>
      </c>
      <c r="AQ27" s="206">
        <f t="shared" si="9"/>
        <v>3.7228576131687244E-2</v>
      </c>
      <c r="AR27" s="206">
        <f t="shared" si="10"/>
        <v>3.5170780624182356</v>
      </c>
      <c r="AS27" s="71">
        <f t="shared" si="11"/>
        <v>0.16</v>
      </c>
      <c r="AT27" s="74">
        <f t="shared" si="12"/>
        <v>3.96E-5</v>
      </c>
      <c r="AU27" s="73">
        <f t="shared" si="26"/>
        <v>4.5675748434917267</v>
      </c>
      <c r="AV27" s="71">
        <f t="shared" si="27"/>
        <v>43.2</v>
      </c>
      <c r="AW27" s="74">
        <f t="shared" si="28"/>
        <v>90.437917649248106</v>
      </c>
    </row>
    <row r="28" spans="17:49" x14ac:dyDescent="0.25">
      <c r="Q28">
        <v>21</v>
      </c>
      <c r="R28" s="73">
        <f t="shared" si="0"/>
        <v>54</v>
      </c>
      <c r="S28" s="71">
        <f t="shared" si="1"/>
        <v>0.84</v>
      </c>
      <c r="T28" s="71">
        <f t="shared" si="2"/>
        <v>12</v>
      </c>
      <c r="U28" s="74">
        <f t="shared" si="3"/>
        <v>3.78</v>
      </c>
      <c r="V28" s="73">
        <f>IF(Variable_Management!$B$20=3,2,IF((S28*R28/T28)&lt;((T28*(1-(T28/R28)))/(2*Lm*Fsw)),1,2))</f>
        <v>2</v>
      </c>
      <c r="W28" s="71">
        <f t="shared" si="13"/>
        <v>0.77777777777777779</v>
      </c>
      <c r="X28" s="74">
        <f t="shared" si="4"/>
        <v>0.22222222222222221</v>
      </c>
      <c r="Y28" s="73">
        <f t="shared" si="5"/>
        <v>6.2222222222222223</v>
      </c>
      <c r="Z28" s="71">
        <f t="shared" si="30"/>
        <v>6.891111111111111</v>
      </c>
      <c r="AA28" s="71">
        <f t="shared" si="31"/>
        <v>4.1850612239917915</v>
      </c>
      <c r="AB28" s="71">
        <v>0</v>
      </c>
      <c r="AC28" s="71">
        <f t="shared" si="6"/>
        <v>4.0283896131687244E-2</v>
      </c>
      <c r="AD28" s="74">
        <f t="shared" si="16"/>
        <v>4.0283896131687244E-2</v>
      </c>
      <c r="AE28" s="73">
        <f t="shared" si="29"/>
        <v>2.94</v>
      </c>
      <c r="AF28" s="71">
        <f t="shared" si="17"/>
        <v>3.6908770734206207</v>
      </c>
      <c r="AG28" s="71">
        <f t="shared" si="7"/>
        <v>5.449029428440786E-2</v>
      </c>
      <c r="AH28" s="71">
        <f t="shared" si="18"/>
        <v>0.67876393148519043</v>
      </c>
      <c r="AI28" s="74">
        <f t="shared" si="19"/>
        <v>0.73325422576959831</v>
      </c>
      <c r="AJ28" s="73">
        <f t="shared" si="20"/>
        <v>0.83999999999999986</v>
      </c>
      <c r="AK28" s="71">
        <f t="shared" si="21"/>
        <v>1.972856780776979</v>
      </c>
      <c r="AL28" s="71">
        <f t="shared" si="8"/>
        <v>1.5568655509830821E-2</v>
      </c>
      <c r="AM28" s="71">
        <f t="shared" si="22"/>
        <v>0</v>
      </c>
      <c r="AN28" s="188">
        <f t="shared" si="23"/>
        <v>8.2693333333333327E-2</v>
      </c>
      <c r="AO28" s="74">
        <f t="shared" si="24"/>
        <v>9.8261988843164144E-2</v>
      </c>
      <c r="AP28" s="73">
        <f t="shared" si="25"/>
        <v>2.6272106172839507E-2</v>
      </c>
      <c r="AQ28" s="206">
        <f t="shared" si="9"/>
        <v>4.0283896131687244E-2</v>
      </c>
      <c r="AR28" s="206">
        <f t="shared" si="10"/>
        <v>3.5170780624182356</v>
      </c>
      <c r="AS28" s="71">
        <f t="shared" si="11"/>
        <v>0.16</v>
      </c>
      <c r="AT28" s="74">
        <f t="shared" si="12"/>
        <v>3.96E-5</v>
      </c>
      <c r="AU28" s="73">
        <f t="shared" si="26"/>
        <v>4.6154737754672119</v>
      </c>
      <c r="AV28" s="71">
        <f t="shared" si="27"/>
        <v>45.36</v>
      </c>
      <c r="AW28" s="74">
        <f t="shared" si="28"/>
        <v>90.764522221032095</v>
      </c>
    </row>
    <row r="29" spans="17:49" x14ac:dyDescent="0.25">
      <c r="Q29">
        <v>22</v>
      </c>
      <c r="R29" s="73">
        <f t="shared" si="0"/>
        <v>54</v>
      </c>
      <c r="S29" s="71">
        <f t="shared" si="1"/>
        <v>0.88</v>
      </c>
      <c r="T29" s="71">
        <f t="shared" si="2"/>
        <v>12</v>
      </c>
      <c r="U29" s="74">
        <f t="shared" si="3"/>
        <v>3.9600000000000004</v>
      </c>
      <c r="V29" s="73">
        <f>IF(Variable_Management!$B$20=3,2,IF((S29*R29/T29)&lt;((T29*(1-(T29/R29)))/(2*Lm*Fsw)),1,2))</f>
        <v>2</v>
      </c>
      <c r="W29" s="71">
        <f t="shared" si="13"/>
        <v>0.77777777777777779</v>
      </c>
      <c r="X29" s="74">
        <f t="shared" si="4"/>
        <v>0.22222222222222221</v>
      </c>
      <c r="Y29" s="73">
        <f t="shared" si="5"/>
        <v>6.2222222222222223</v>
      </c>
      <c r="Z29" s="71">
        <f t="shared" si="30"/>
        <v>7.0711111111111116</v>
      </c>
      <c r="AA29" s="71">
        <f t="shared" si="31"/>
        <v>4.3483258213431606</v>
      </c>
      <c r="AB29" s="71">
        <v>0</v>
      </c>
      <c r="AC29" s="71">
        <f t="shared" si="6"/>
        <v>4.3488256131687247E-2</v>
      </c>
      <c r="AD29" s="74">
        <f t="shared" si="16"/>
        <v>4.3488256131687247E-2</v>
      </c>
      <c r="AE29" s="73">
        <f t="shared" si="29"/>
        <v>3.0800000000000005</v>
      </c>
      <c r="AF29" s="71">
        <f t="shared" si="17"/>
        <v>3.83486291425156</v>
      </c>
      <c r="AG29" s="71">
        <f t="shared" si="7"/>
        <v>5.8824694284407869E-2</v>
      </c>
      <c r="AH29" s="71">
        <f t="shared" si="18"/>
        <v>0.71108602346067584</v>
      </c>
      <c r="AI29" s="74">
        <f t="shared" si="19"/>
        <v>0.76991071774508368</v>
      </c>
      <c r="AJ29" s="73">
        <f t="shared" si="20"/>
        <v>0.88</v>
      </c>
      <c r="AK29" s="71">
        <f t="shared" si="21"/>
        <v>2.0498204500535415</v>
      </c>
      <c r="AL29" s="71">
        <f t="shared" si="8"/>
        <v>1.6807055509830814E-2</v>
      </c>
      <c r="AM29" s="71">
        <f t="shared" si="22"/>
        <v>0</v>
      </c>
      <c r="AN29" s="188">
        <f t="shared" si="23"/>
        <v>8.4853333333333336E-2</v>
      </c>
      <c r="AO29" s="74">
        <f t="shared" si="24"/>
        <v>0.10166038884316415</v>
      </c>
      <c r="AP29" s="73">
        <f t="shared" si="25"/>
        <v>2.8361906172839509E-2</v>
      </c>
      <c r="AQ29" s="206">
        <f t="shared" si="9"/>
        <v>4.3488256131687247E-2</v>
      </c>
      <c r="AR29" s="206">
        <f t="shared" si="10"/>
        <v>3.5170780624182356</v>
      </c>
      <c r="AS29" s="71">
        <f t="shared" si="11"/>
        <v>0.16</v>
      </c>
      <c r="AT29" s="74">
        <f t="shared" si="12"/>
        <v>3.96E-5</v>
      </c>
      <c r="AU29" s="73">
        <f t="shared" si="26"/>
        <v>4.6640271874426977</v>
      </c>
      <c r="AV29" s="71">
        <f t="shared" si="27"/>
        <v>47.52</v>
      </c>
      <c r="AW29" s="74">
        <f t="shared" si="28"/>
        <v>91.062347160962261</v>
      </c>
    </row>
    <row r="30" spans="17:49" x14ac:dyDescent="0.25">
      <c r="Q30">
        <v>23</v>
      </c>
      <c r="R30" s="73">
        <f t="shared" si="0"/>
        <v>54</v>
      </c>
      <c r="S30" s="71">
        <f t="shared" si="1"/>
        <v>0.92</v>
      </c>
      <c r="T30" s="71">
        <f t="shared" si="2"/>
        <v>12</v>
      </c>
      <c r="U30" s="74">
        <f t="shared" si="3"/>
        <v>4.1399999999999997</v>
      </c>
      <c r="V30" s="73">
        <f>IF(Variable_Management!$B$20=3,2,IF((S30*R30/T30)&lt;((T30*(1-(T30/R30)))/(2*Lm*Fsw)),1,2))</f>
        <v>2</v>
      </c>
      <c r="W30" s="71">
        <f t="shared" si="13"/>
        <v>0.77777777777777779</v>
      </c>
      <c r="X30" s="74">
        <f t="shared" si="4"/>
        <v>0.22222222222222221</v>
      </c>
      <c r="Y30" s="73">
        <f t="shared" si="5"/>
        <v>6.2222222222222223</v>
      </c>
      <c r="Z30" s="71">
        <f t="shared" si="30"/>
        <v>7.2511111111111113</v>
      </c>
      <c r="AA30" s="71">
        <f t="shared" si="31"/>
        <v>4.5128635530624752</v>
      </c>
      <c r="AB30" s="71">
        <v>0</v>
      </c>
      <c r="AC30" s="71">
        <f t="shared" si="6"/>
        <v>4.6841656131687233E-2</v>
      </c>
      <c r="AD30" s="74">
        <f t="shared" si="16"/>
        <v>4.6841656131687233E-2</v>
      </c>
      <c r="AE30" s="73">
        <f t="shared" si="29"/>
        <v>3.2199999999999998</v>
      </c>
      <c r="AF30" s="71">
        <f t="shared" si="17"/>
        <v>3.9799715540568839</v>
      </c>
      <c r="AG30" s="71">
        <f t="shared" si="7"/>
        <v>6.3360694284407867E-2</v>
      </c>
      <c r="AH30" s="71">
        <f t="shared" si="18"/>
        <v>0.74340811543616092</v>
      </c>
      <c r="AI30" s="74">
        <f t="shared" si="19"/>
        <v>0.80676880972056875</v>
      </c>
      <c r="AJ30" s="73">
        <f t="shared" si="20"/>
        <v>0.91999999999999993</v>
      </c>
      <c r="AK30" s="71">
        <f t="shared" si="21"/>
        <v>2.1273842806267287</v>
      </c>
      <c r="AL30" s="71">
        <f t="shared" si="8"/>
        <v>1.8103055509830816E-2</v>
      </c>
      <c r="AM30" s="71">
        <f t="shared" si="22"/>
        <v>0</v>
      </c>
      <c r="AN30" s="188">
        <f t="shared" si="23"/>
        <v>8.7013333333333331E-2</v>
      </c>
      <c r="AO30" s="74">
        <f t="shared" si="24"/>
        <v>0.10511638884316415</v>
      </c>
      <c r="AP30" s="73">
        <f t="shared" si="25"/>
        <v>3.05489061728395E-2</v>
      </c>
      <c r="AQ30" s="206">
        <f t="shared" si="9"/>
        <v>4.6841656131687233E-2</v>
      </c>
      <c r="AR30" s="206">
        <f t="shared" si="10"/>
        <v>3.5170780624182356</v>
      </c>
      <c r="AS30" s="71">
        <f t="shared" si="11"/>
        <v>0.16</v>
      </c>
      <c r="AT30" s="74">
        <f t="shared" si="12"/>
        <v>3.96E-5</v>
      </c>
      <c r="AU30" s="73">
        <f t="shared" si="26"/>
        <v>4.7132350794181823</v>
      </c>
      <c r="AV30" s="71">
        <f t="shared" si="27"/>
        <v>49.68</v>
      </c>
      <c r="AW30" s="74">
        <f t="shared" si="28"/>
        <v>91.334887376092794</v>
      </c>
    </row>
    <row r="31" spans="17:49" x14ac:dyDescent="0.25">
      <c r="Q31">
        <v>24</v>
      </c>
      <c r="R31" s="73">
        <f t="shared" si="0"/>
        <v>54</v>
      </c>
      <c r="S31" s="71">
        <f t="shared" si="1"/>
        <v>0.96</v>
      </c>
      <c r="T31" s="71">
        <f t="shared" si="2"/>
        <v>12</v>
      </c>
      <c r="U31" s="74">
        <f t="shared" si="3"/>
        <v>4.3199999999999994</v>
      </c>
      <c r="V31" s="73">
        <f>IF(Variable_Management!$B$20=3,2,IF((S31*R31/T31)&lt;((T31*(1-(T31/R31)))/(2*Lm*Fsw)),1,2))</f>
        <v>2</v>
      </c>
      <c r="W31" s="71">
        <f t="shared" si="13"/>
        <v>0.77777777777777779</v>
      </c>
      <c r="X31" s="74">
        <f t="shared" si="4"/>
        <v>0.22222222222222221</v>
      </c>
      <c r="Y31" s="73">
        <f t="shared" si="5"/>
        <v>6.2222222222222223</v>
      </c>
      <c r="Z31" s="71">
        <f t="shared" si="30"/>
        <v>7.431111111111111</v>
      </c>
      <c r="AA31" s="71">
        <f t="shared" si="31"/>
        <v>4.678540097996347</v>
      </c>
      <c r="AB31" s="71">
        <v>0</v>
      </c>
      <c r="AC31" s="71">
        <f t="shared" si="6"/>
        <v>5.0344096131687235E-2</v>
      </c>
      <c r="AD31" s="74">
        <f t="shared" si="16"/>
        <v>5.0344096131687235E-2</v>
      </c>
      <c r="AE31" s="73">
        <f t="shared" si="29"/>
        <v>3.3599999999999994</v>
      </c>
      <c r="AF31" s="71">
        <f t="shared" si="17"/>
        <v>4.1260845327140316</v>
      </c>
      <c r="AG31" s="71">
        <f t="shared" si="7"/>
        <v>6.8098294284407876E-2</v>
      </c>
      <c r="AH31" s="71">
        <f t="shared" si="18"/>
        <v>0.77573020741164622</v>
      </c>
      <c r="AI31" s="74">
        <f t="shared" si="19"/>
        <v>0.84382850169605406</v>
      </c>
      <c r="AJ31" s="73">
        <f t="shared" si="20"/>
        <v>0.95999999999999985</v>
      </c>
      <c r="AK31" s="71">
        <f t="shared" si="21"/>
        <v>2.2054849528975948</v>
      </c>
      <c r="AL31" s="71">
        <f t="shared" si="8"/>
        <v>1.9456655509830823E-2</v>
      </c>
      <c r="AM31" s="71">
        <f t="shared" si="22"/>
        <v>0</v>
      </c>
      <c r="AN31" s="188">
        <f t="shared" si="23"/>
        <v>8.9173333333333341E-2</v>
      </c>
      <c r="AO31" s="74">
        <f t="shared" si="24"/>
        <v>0.10862998884316416</v>
      </c>
      <c r="AP31" s="73">
        <f t="shared" si="25"/>
        <v>3.28331061728395E-2</v>
      </c>
      <c r="AQ31" s="206">
        <f t="shared" si="9"/>
        <v>5.0344096131687235E-2</v>
      </c>
      <c r="AR31" s="206">
        <f t="shared" si="10"/>
        <v>3.5170780624182356</v>
      </c>
      <c r="AS31" s="71">
        <f t="shared" si="11"/>
        <v>0.16</v>
      </c>
      <c r="AT31" s="74">
        <f t="shared" si="12"/>
        <v>3.96E-5</v>
      </c>
      <c r="AU31" s="73">
        <f t="shared" si="26"/>
        <v>4.7630974513936675</v>
      </c>
      <c r="AV31" s="71">
        <f t="shared" si="27"/>
        <v>51.839999999999996</v>
      </c>
      <c r="AW31" s="74">
        <f t="shared" si="28"/>
        <v>91.585093986271957</v>
      </c>
    </row>
    <row r="32" spans="17:49" x14ac:dyDescent="0.25">
      <c r="Q32">
        <v>25</v>
      </c>
      <c r="R32" s="73">
        <f t="shared" si="0"/>
        <v>54</v>
      </c>
      <c r="S32" s="71">
        <f t="shared" si="1"/>
        <v>1</v>
      </c>
      <c r="T32" s="71">
        <f t="shared" si="2"/>
        <v>12</v>
      </c>
      <c r="U32" s="74">
        <f t="shared" si="3"/>
        <v>4.5</v>
      </c>
      <c r="V32" s="73">
        <f>IF(Variable_Management!$B$20=3,2,IF((S32*R32/T32)&lt;((T32*(1-(T32/R32)))/(2*Lm*Fsw)),1,2))</f>
        <v>2</v>
      </c>
      <c r="W32" s="71">
        <f t="shared" si="13"/>
        <v>0.77777777777777779</v>
      </c>
      <c r="X32" s="74">
        <f t="shared" si="4"/>
        <v>0.22222222222222221</v>
      </c>
      <c r="Y32" s="73">
        <f t="shared" si="5"/>
        <v>6.2222222222222223</v>
      </c>
      <c r="Z32" s="71">
        <f t="shared" si="30"/>
        <v>7.6111111111111107</v>
      </c>
      <c r="AA32" s="71">
        <f t="shared" si="31"/>
        <v>4.8452386369052736</v>
      </c>
      <c r="AB32" s="71">
        <v>0</v>
      </c>
      <c r="AC32" s="71">
        <f t="shared" si="6"/>
        <v>5.3995576131687248E-2</v>
      </c>
      <c r="AD32" s="74">
        <f t="shared" si="16"/>
        <v>5.3995576131687248E-2</v>
      </c>
      <c r="AE32" s="73">
        <f t="shared" si="29"/>
        <v>3.5</v>
      </c>
      <c r="AF32" s="71">
        <f t="shared" si="17"/>
        <v>4.2730988253376445</v>
      </c>
      <c r="AG32" s="71">
        <f t="shared" si="7"/>
        <v>7.3037494284407825E-2</v>
      </c>
      <c r="AH32" s="71">
        <f t="shared" si="18"/>
        <v>0.80805229938713152</v>
      </c>
      <c r="AI32" s="74">
        <f t="shared" si="19"/>
        <v>0.88108979367153939</v>
      </c>
      <c r="AJ32" s="73">
        <f t="shared" si="20"/>
        <v>1</v>
      </c>
      <c r="AK32" s="71">
        <f t="shared" si="21"/>
        <v>2.2840673977485215</v>
      </c>
      <c r="AL32" s="71">
        <f t="shared" si="8"/>
        <v>2.0867855509830811E-2</v>
      </c>
      <c r="AM32" s="71">
        <f t="shared" si="22"/>
        <v>0</v>
      </c>
      <c r="AN32" s="188">
        <f t="shared" si="23"/>
        <v>9.1333333333333336E-2</v>
      </c>
      <c r="AO32" s="74">
        <f t="shared" si="24"/>
        <v>0.11220118884316414</v>
      </c>
      <c r="AP32" s="73">
        <f t="shared" si="25"/>
        <v>3.5214506172839506E-2</v>
      </c>
      <c r="AQ32" s="206">
        <f t="shared" si="9"/>
        <v>5.3995576131687248E-2</v>
      </c>
      <c r="AR32" s="206">
        <f t="shared" si="10"/>
        <v>3.5170780624182356</v>
      </c>
      <c r="AS32" s="71">
        <f t="shared" si="11"/>
        <v>0.16</v>
      </c>
      <c r="AT32" s="74">
        <f t="shared" si="12"/>
        <v>3.96E-5</v>
      </c>
      <c r="AU32" s="73">
        <f t="shared" si="26"/>
        <v>4.8136143033691532</v>
      </c>
      <c r="AV32" s="71">
        <f t="shared" si="27"/>
        <v>54</v>
      </c>
      <c r="AW32" s="74">
        <f t="shared" si="28"/>
        <v>91.81547612676917</v>
      </c>
    </row>
    <row r="33" spans="17:49" x14ac:dyDescent="0.25">
      <c r="Q33">
        <v>26</v>
      </c>
      <c r="R33" s="73">
        <f t="shared" si="0"/>
        <v>54</v>
      </c>
      <c r="S33" s="71">
        <f t="shared" si="1"/>
        <v>1.04</v>
      </c>
      <c r="T33" s="71">
        <f t="shared" si="2"/>
        <v>12</v>
      </c>
      <c r="U33" s="74">
        <f t="shared" si="3"/>
        <v>4.6800000000000006</v>
      </c>
      <c r="V33" s="73">
        <f>IF(Variable_Management!$B$20=3,2,IF((S33*R33/T33)&lt;((T33*(1-(T33/R33)))/(2*Lm*Fsw)),1,2))</f>
        <v>2</v>
      </c>
      <c r="W33" s="71">
        <f t="shared" si="13"/>
        <v>0.77777777777777779</v>
      </c>
      <c r="X33" s="74">
        <f t="shared" si="4"/>
        <v>0.22222222222222221</v>
      </c>
      <c r="Y33" s="73">
        <f t="shared" si="5"/>
        <v>6.2222222222222223</v>
      </c>
      <c r="Z33" s="71">
        <f t="shared" si="30"/>
        <v>7.7911111111111122</v>
      </c>
      <c r="AA33" s="71">
        <f t="shared" si="31"/>
        <v>5.0128572140606282</v>
      </c>
      <c r="AB33" s="71">
        <v>0</v>
      </c>
      <c r="AC33" s="71">
        <f t="shared" si="6"/>
        <v>5.779609613168727E-2</v>
      </c>
      <c r="AD33" s="74">
        <f t="shared" si="16"/>
        <v>5.779609613168727E-2</v>
      </c>
      <c r="AE33" s="73">
        <f t="shared" si="29"/>
        <v>3.6400000000000006</v>
      </c>
      <c r="AF33" s="71">
        <f t="shared" si="17"/>
        <v>4.4209245154268331</v>
      </c>
      <c r="AG33" s="71">
        <f t="shared" si="7"/>
        <v>7.8178294284407909E-2</v>
      </c>
      <c r="AH33" s="71">
        <f t="shared" si="18"/>
        <v>0.84037439136261693</v>
      </c>
      <c r="AI33" s="74">
        <f t="shared" si="19"/>
        <v>0.91855268564702486</v>
      </c>
      <c r="AJ33" s="73">
        <f t="shared" si="20"/>
        <v>1.04</v>
      </c>
      <c r="AK33" s="71">
        <f t="shared" si="21"/>
        <v>2.3630835527881167</v>
      </c>
      <c r="AL33" s="71">
        <f t="shared" si="8"/>
        <v>2.2336655509830831E-2</v>
      </c>
      <c r="AM33" s="71">
        <f t="shared" si="22"/>
        <v>0</v>
      </c>
      <c r="AN33" s="188">
        <f t="shared" si="23"/>
        <v>9.3493333333333345E-2</v>
      </c>
      <c r="AO33" s="74">
        <f t="shared" si="24"/>
        <v>0.11582998884316417</v>
      </c>
      <c r="AP33" s="73">
        <f t="shared" si="25"/>
        <v>3.7693106172839524E-2</v>
      </c>
      <c r="AQ33" s="206">
        <f t="shared" si="9"/>
        <v>5.779609613168727E-2</v>
      </c>
      <c r="AR33" s="206">
        <f t="shared" si="10"/>
        <v>3.5170780624182356</v>
      </c>
      <c r="AS33" s="71">
        <f t="shared" si="11"/>
        <v>0.16</v>
      </c>
      <c r="AT33" s="74">
        <f t="shared" si="12"/>
        <v>3.96E-5</v>
      </c>
      <c r="AU33" s="73">
        <f t="shared" si="26"/>
        <v>4.8647856353446386</v>
      </c>
      <c r="AV33" s="71">
        <f t="shared" si="27"/>
        <v>56.160000000000004</v>
      </c>
      <c r="AW33" s="74">
        <f t="shared" si="28"/>
        <v>92.028180706091618</v>
      </c>
    </row>
    <row r="34" spans="17:49" x14ac:dyDescent="0.25">
      <c r="Q34">
        <v>27</v>
      </c>
      <c r="R34" s="73">
        <f t="shared" si="0"/>
        <v>54</v>
      </c>
      <c r="S34" s="71">
        <f t="shared" si="1"/>
        <v>1.08</v>
      </c>
      <c r="T34" s="71">
        <f t="shared" si="2"/>
        <v>12</v>
      </c>
      <c r="U34" s="74">
        <f t="shared" si="3"/>
        <v>4.8600000000000003</v>
      </c>
      <c r="V34" s="73">
        <f>IF(Variable_Management!$B$20=3,2,IF((S34*R34/T34)&lt;((T34*(1-(T34/R34)))/(2*Lm*Fsw)),1,2))</f>
        <v>2</v>
      </c>
      <c r="W34" s="71">
        <f t="shared" si="13"/>
        <v>0.77777777777777779</v>
      </c>
      <c r="X34" s="74">
        <f t="shared" si="4"/>
        <v>0.22222222222222221</v>
      </c>
      <c r="Y34" s="73">
        <f t="shared" si="5"/>
        <v>6.2222222222222223</v>
      </c>
      <c r="Z34" s="71">
        <f t="shared" si="30"/>
        <v>7.9711111111111119</v>
      </c>
      <c r="AA34" s="71">
        <f t="shared" si="31"/>
        <v>5.1813065387563855</v>
      </c>
      <c r="AB34" s="71">
        <v>0</v>
      </c>
      <c r="AC34" s="71">
        <f t="shared" si="6"/>
        <v>6.1745656131687247E-2</v>
      </c>
      <c r="AD34" s="74">
        <f t="shared" si="16"/>
        <v>6.1745656131687247E-2</v>
      </c>
      <c r="AE34" s="73">
        <f t="shared" si="29"/>
        <v>3.7800000000000002</v>
      </c>
      <c r="AF34" s="71">
        <f t="shared" si="17"/>
        <v>4.5694828559807492</v>
      </c>
      <c r="AG34" s="71">
        <f t="shared" si="7"/>
        <v>8.3520694284407934E-2</v>
      </c>
      <c r="AH34" s="71">
        <f t="shared" si="18"/>
        <v>0.87269648333810201</v>
      </c>
      <c r="AI34" s="74">
        <f t="shared" si="19"/>
        <v>0.95621717762250991</v>
      </c>
      <c r="AJ34" s="73">
        <f t="shared" si="20"/>
        <v>1.08</v>
      </c>
      <c r="AK34" s="71">
        <f t="shared" si="21"/>
        <v>2.4424913259738936</v>
      </c>
      <c r="AL34" s="71">
        <f t="shared" si="8"/>
        <v>2.3863055509830838E-2</v>
      </c>
      <c r="AM34" s="71">
        <f t="shared" si="22"/>
        <v>0</v>
      </c>
      <c r="AN34" s="188">
        <f t="shared" si="23"/>
        <v>9.565333333333334E-2</v>
      </c>
      <c r="AO34" s="74">
        <f t="shared" si="24"/>
        <v>0.11951638884316418</v>
      </c>
      <c r="AP34" s="73">
        <f t="shared" si="25"/>
        <v>4.0268906172839514E-2</v>
      </c>
      <c r="AQ34" s="206">
        <f t="shared" si="9"/>
        <v>6.1745656131687247E-2</v>
      </c>
      <c r="AR34" s="206">
        <f t="shared" si="10"/>
        <v>3.5170780624182356</v>
      </c>
      <c r="AS34" s="71">
        <f t="shared" si="11"/>
        <v>0.16</v>
      </c>
      <c r="AT34" s="74">
        <f t="shared" si="12"/>
        <v>3.96E-5</v>
      </c>
      <c r="AU34" s="73">
        <f t="shared" si="26"/>
        <v>4.9166114473201237</v>
      </c>
      <c r="AV34" s="71">
        <f t="shared" si="27"/>
        <v>58.320000000000007</v>
      </c>
      <c r="AW34" s="74">
        <f t="shared" si="28"/>
        <v>92.225055494290757</v>
      </c>
    </row>
    <row r="35" spans="17:49" x14ac:dyDescent="0.25">
      <c r="Q35">
        <v>28</v>
      </c>
      <c r="R35" s="73">
        <f t="shared" si="0"/>
        <v>54</v>
      </c>
      <c r="S35" s="71">
        <f t="shared" si="1"/>
        <v>1.1200000000000001</v>
      </c>
      <c r="T35" s="71">
        <f t="shared" si="2"/>
        <v>12</v>
      </c>
      <c r="U35" s="74">
        <f t="shared" si="3"/>
        <v>5.04</v>
      </c>
      <c r="V35" s="73">
        <f>IF(Variable_Management!$B$20=3,2,IF((S35*R35/T35)&lt;((T35*(1-(T35/R35)))/(2*Lm*Fsw)),1,2))</f>
        <v>2</v>
      </c>
      <c r="W35" s="71">
        <f t="shared" si="13"/>
        <v>0.77777777777777779</v>
      </c>
      <c r="X35" s="74">
        <f t="shared" si="4"/>
        <v>0.22222222222222221</v>
      </c>
      <c r="Y35" s="73">
        <f t="shared" si="5"/>
        <v>6.2222222222222223</v>
      </c>
      <c r="Z35" s="71">
        <f t="shared" si="30"/>
        <v>8.1511111111111116</v>
      </c>
      <c r="AA35" s="71">
        <f t="shared" si="31"/>
        <v>5.3505081486303405</v>
      </c>
      <c r="AB35" s="71">
        <v>0</v>
      </c>
      <c r="AC35" s="71">
        <f t="shared" si="6"/>
        <v>6.5844256131687248E-2</v>
      </c>
      <c r="AD35" s="74">
        <f t="shared" si="16"/>
        <v>6.5844256131687248E-2</v>
      </c>
      <c r="AE35" s="73">
        <f t="shared" si="29"/>
        <v>3.92</v>
      </c>
      <c r="AF35" s="71">
        <f t="shared" si="17"/>
        <v>4.7187046497001663</v>
      </c>
      <c r="AG35" s="71">
        <f t="shared" si="7"/>
        <v>8.9064694284407886E-2</v>
      </c>
      <c r="AH35" s="71">
        <f t="shared" si="18"/>
        <v>0.90501857531358731</v>
      </c>
      <c r="AI35" s="74">
        <f t="shared" si="19"/>
        <v>0.9940832695979952</v>
      </c>
      <c r="AJ35" s="73">
        <f t="shared" si="20"/>
        <v>1.1199999999999999</v>
      </c>
      <c r="AK35" s="71">
        <f t="shared" si="21"/>
        <v>2.5222537297935959</v>
      </c>
      <c r="AL35" s="71">
        <f t="shared" si="8"/>
        <v>2.5447055509830823E-2</v>
      </c>
      <c r="AM35" s="71">
        <f t="shared" si="22"/>
        <v>0</v>
      </c>
      <c r="AN35" s="188">
        <f t="shared" si="23"/>
        <v>9.7813333333333335E-2</v>
      </c>
      <c r="AO35" s="74">
        <f t="shared" si="24"/>
        <v>0.12326038884316416</v>
      </c>
      <c r="AP35" s="73">
        <f t="shared" si="25"/>
        <v>4.2941906172839509E-2</v>
      </c>
      <c r="AQ35" s="206">
        <f t="shared" si="9"/>
        <v>6.5844256131687248E-2</v>
      </c>
      <c r="AR35" s="206">
        <f t="shared" si="10"/>
        <v>3.5170780624182356</v>
      </c>
      <c r="AS35" s="71">
        <f t="shared" si="11"/>
        <v>0.16</v>
      </c>
      <c r="AT35" s="74">
        <f t="shared" si="12"/>
        <v>3.96E-5</v>
      </c>
      <c r="AU35" s="73">
        <f t="shared" si="26"/>
        <v>4.9690917392956084</v>
      </c>
      <c r="AV35" s="71">
        <f t="shared" si="27"/>
        <v>60.480000000000004</v>
      </c>
      <c r="AW35" s="74">
        <f t="shared" si="28"/>
        <v>92.407699469552512</v>
      </c>
    </row>
    <row r="36" spans="17:49" x14ac:dyDescent="0.25">
      <c r="Q36">
        <v>29</v>
      </c>
      <c r="R36" s="73">
        <f t="shared" si="0"/>
        <v>54</v>
      </c>
      <c r="S36" s="71">
        <f t="shared" si="1"/>
        <v>1.1599999999999999</v>
      </c>
      <c r="T36" s="71">
        <f t="shared" si="2"/>
        <v>12</v>
      </c>
      <c r="U36" s="74">
        <f t="shared" si="3"/>
        <v>5.22</v>
      </c>
      <c r="V36" s="73">
        <f>IF(Variable_Management!$B$20=3,2,IF((S36*R36/T36)&lt;((T36*(1-(T36/R36)))/(2*Lm*Fsw)),1,2))</f>
        <v>2</v>
      </c>
      <c r="W36" s="71">
        <f t="shared" si="13"/>
        <v>0.77777777777777779</v>
      </c>
      <c r="X36" s="74">
        <f t="shared" si="4"/>
        <v>0.22222222222222221</v>
      </c>
      <c r="Y36" s="73">
        <f t="shared" si="5"/>
        <v>6.2222222222222223</v>
      </c>
      <c r="Z36" s="71">
        <f t="shared" si="30"/>
        <v>8.3311111111111114</v>
      </c>
      <c r="AA36" s="71">
        <f t="shared" si="31"/>
        <v>5.5203928708525511</v>
      </c>
      <c r="AB36" s="71">
        <v>0</v>
      </c>
      <c r="AC36" s="71">
        <f t="shared" si="6"/>
        <v>7.0091896131687245E-2</v>
      </c>
      <c r="AD36" s="74">
        <f t="shared" si="16"/>
        <v>7.0091896131687245E-2</v>
      </c>
      <c r="AE36" s="73">
        <f t="shared" si="29"/>
        <v>4.0599999999999996</v>
      </c>
      <c r="AF36" s="71">
        <f t="shared" si="17"/>
        <v>4.868528891883253</v>
      </c>
      <c r="AG36" s="71">
        <f t="shared" si="7"/>
        <v>9.4810294284407903E-2</v>
      </c>
      <c r="AH36" s="71">
        <f t="shared" si="18"/>
        <v>0.93734066728907262</v>
      </c>
      <c r="AI36" s="74">
        <f t="shared" si="19"/>
        <v>1.0321509615734805</v>
      </c>
      <c r="AJ36" s="73">
        <f t="shared" si="20"/>
        <v>1.1599999999999999</v>
      </c>
      <c r="AK36" s="71">
        <f t="shared" si="21"/>
        <v>2.602338155862475</v>
      </c>
      <c r="AL36" s="71">
        <f t="shared" si="8"/>
        <v>2.708865550983083E-2</v>
      </c>
      <c r="AM36" s="71">
        <f t="shared" si="22"/>
        <v>0</v>
      </c>
      <c r="AN36" s="188">
        <f t="shared" si="23"/>
        <v>9.9973333333333345E-2</v>
      </c>
      <c r="AO36" s="74">
        <f t="shared" si="24"/>
        <v>0.12706198884316416</v>
      </c>
      <c r="AP36" s="73">
        <f t="shared" si="25"/>
        <v>4.5712106172839509E-2</v>
      </c>
      <c r="AQ36" s="206">
        <f t="shared" si="9"/>
        <v>7.0091896131687245E-2</v>
      </c>
      <c r="AR36" s="206">
        <f t="shared" si="10"/>
        <v>3.5170780624182356</v>
      </c>
      <c r="AS36" s="71">
        <f t="shared" si="11"/>
        <v>0.16</v>
      </c>
      <c r="AT36" s="74">
        <f t="shared" si="12"/>
        <v>3.96E-5</v>
      </c>
      <c r="AU36" s="73">
        <f t="shared" si="26"/>
        <v>5.0222265112710947</v>
      </c>
      <c r="AV36" s="71">
        <f t="shared" si="27"/>
        <v>62.639999999999993</v>
      </c>
      <c r="AW36" s="74">
        <f t="shared" si="28"/>
        <v>92.577503327599644</v>
      </c>
    </row>
    <row r="37" spans="17:49" x14ac:dyDescent="0.25">
      <c r="Q37">
        <v>30</v>
      </c>
      <c r="R37" s="73">
        <f t="shared" si="0"/>
        <v>54</v>
      </c>
      <c r="S37" s="71">
        <f t="shared" si="1"/>
        <v>1.2</v>
      </c>
      <c r="T37" s="71">
        <f t="shared" si="2"/>
        <v>12</v>
      </c>
      <c r="U37" s="74">
        <f t="shared" si="3"/>
        <v>5.3999999999999995</v>
      </c>
      <c r="V37" s="73">
        <f>IF(Variable_Management!$B$20=3,2,IF((S37*R37/T37)&lt;((T37*(1-(T37/R37)))/(2*Lm*Fsw)),1,2))</f>
        <v>2</v>
      </c>
      <c r="W37" s="71">
        <f t="shared" si="13"/>
        <v>0.77777777777777779</v>
      </c>
      <c r="X37" s="74">
        <f t="shared" si="4"/>
        <v>0.22222222222222221</v>
      </c>
      <c r="Y37" s="73">
        <f t="shared" si="5"/>
        <v>6.2222222222222223</v>
      </c>
      <c r="Z37" s="71">
        <f t="shared" si="30"/>
        <v>8.5111111111111111</v>
      </c>
      <c r="AA37" s="71">
        <f t="shared" si="31"/>
        <v>5.6908995289461632</v>
      </c>
      <c r="AB37" s="71">
        <v>0</v>
      </c>
      <c r="AC37" s="71">
        <f t="shared" si="6"/>
        <v>7.4488576131687231E-2</v>
      </c>
      <c r="AD37" s="74">
        <f t="shared" si="16"/>
        <v>7.4488576131687231E-2</v>
      </c>
      <c r="AE37" s="73">
        <f t="shared" si="29"/>
        <v>4.1999999999999993</v>
      </c>
      <c r="AF37" s="71">
        <f t="shared" si="17"/>
        <v>5.0189016299487257</v>
      </c>
      <c r="AG37" s="71">
        <f t="shared" si="7"/>
        <v>0.1007574942844079</v>
      </c>
      <c r="AH37" s="71">
        <f t="shared" si="18"/>
        <v>0.96966275926455769</v>
      </c>
      <c r="AI37" s="74">
        <f t="shared" si="19"/>
        <v>1.0704202535489655</v>
      </c>
      <c r="AJ37" s="73">
        <f t="shared" si="20"/>
        <v>1.1999999999999997</v>
      </c>
      <c r="AK37" s="71">
        <f t="shared" si="21"/>
        <v>2.6827157653127744</v>
      </c>
      <c r="AL37" s="71">
        <f t="shared" si="8"/>
        <v>2.8787855509830821E-2</v>
      </c>
      <c r="AM37" s="71">
        <f t="shared" si="22"/>
        <v>0</v>
      </c>
      <c r="AN37" s="188">
        <f t="shared" si="23"/>
        <v>0.10213333333333334</v>
      </c>
      <c r="AO37" s="74">
        <f t="shared" si="24"/>
        <v>0.13092118884316417</v>
      </c>
      <c r="AP37" s="73">
        <f t="shared" si="25"/>
        <v>4.8579506172839501E-2</v>
      </c>
      <c r="AQ37" s="206">
        <f t="shared" si="9"/>
        <v>7.4488576131687231E-2</v>
      </c>
      <c r="AR37" s="206">
        <f t="shared" si="10"/>
        <v>3.5170780624182356</v>
      </c>
      <c r="AS37" s="71">
        <f t="shared" si="11"/>
        <v>0.16</v>
      </c>
      <c r="AT37" s="74">
        <f t="shared" si="12"/>
        <v>3.96E-5</v>
      </c>
      <c r="AU37" s="73">
        <f t="shared" si="26"/>
        <v>5.0760157632465788</v>
      </c>
      <c r="AV37" s="71">
        <f t="shared" si="27"/>
        <v>64.8</v>
      </c>
      <c r="AW37" s="74">
        <f t="shared" si="28"/>
        <v>92.735682325613567</v>
      </c>
    </row>
    <row r="38" spans="17:49" x14ac:dyDescent="0.25">
      <c r="Q38">
        <v>31</v>
      </c>
      <c r="R38" s="73">
        <f t="shared" si="0"/>
        <v>54</v>
      </c>
      <c r="S38" s="71">
        <f t="shared" si="1"/>
        <v>1.24</v>
      </c>
      <c r="T38" s="71">
        <f t="shared" si="2"/>
        <v>12</v>
      </c>
      <c r="U38" s="74">
        <f t="shared" si="3"/>
        <v>5.5799999999999992</v>
      </c>
      <c r="V38" s="73">
        <f>IF(Variable_Management!$B$20=3,2,IF((S38*R38/T38)&lt;((T38*(1-(T38/R38)))/(2*Lm*Fsw)),1,2))</f>
        <v>2</v>
      </c>
      <c r="W38" s="71">
        <f t="shared" si="13"/>
        <v>0.77777777777777779</v>
      </c>
      <c r="X38" s="74">
        <f t="shared" si="4"/>
        <v>0.22222222222222221</v>
      </c>
      <c r="Y38" s="73">
        <f t="shared" si="5"/>
        <v>6.2222222222222223</v>
      </c>
      <c r="Z38" s="71">
        <f t="shared" si="30"/>
        <v>8.6911111111111108</v>
      </c>
      <c r="AA38" s="71">
        <f t="shared" si="31"/>
        <v>5.8619738525994523</v>
      </c>
      <c r="AB38" s="71">
        <v>0</v>
      </c>
      <c r="AC38" s="71">
        <f t="shared" si="6"/>
        <v>7.9034296131687221E-2</v>
      </c>
      <c r="AD38" s="74">
        <f t="shared" si="16"/>
        <v>7.9034296131687221E-2</v>
      </c>
      <c r="AE38" s="73">
        <f t="shared" si="29"/>
        <v>4.34</v>
      </c>
      <c r="AF38" s="71">
        <f t="shared" si="17"/>
        <v>5.16977500198045</v>
      </c>
      <c r="AG38" s="71">
        <f t="shared" si="7"/>
        <v>0.10690629428440786</v>
      </c>
      <c r="AH38" s="71">
        <f t="shared" si="18"/>
        <v>1.0019848512400429</v>
      </c>
      <c r="AI38" s="74">
        <f t="shared" si="19"/>
        <v>1.1088911455244508</v>
      </c>
      <c r="AJ38" s="73">
        <f t="shared" si="20"/>
        <v>1.2399999999999998</v>
      </c>
      <c r="AK38" s="71">
        <f t="shared" si="21"/>
        <v>2.7633609748742027</v>
      </c>
      <c r="AL38" s="71">
        <f t="shared" si="8"/>
        <v>3.054465550983082E-2</v>
      </c>
      <c r="AM38" s="71">
        <f t="shared" si="22"/>
        <v>0</v>
      </c>
      <c r="AN38" s="188">
        <f t="shared" si="23"/>
        <v>0.10429333333333334</v>
      </c>
      <c r="AO38" s="74">
        <f t="shared" si="24"/>
        <v>0.13483798884316417</v>
      </c>
      <c r="AP38" s="73">
        <f t="shared" si="25"/>
        <v>5.1544106172839499E-2</v>
      </c>
      <c r="AQ38" s="206">
        <f t="shared" si="9"/>
        <v>7.9034296131687221E-2</v>
      </c>
      <c r="AR38" s="206">
        <f t="shared" si="10"/>
        <v>3.5170780624182356</v>
      </c>
      <c r="AS38" s="71">
        <f t="shared" si="11"/>
        <v>0.16</v>
      </c>
      <c r="AT38" s="74">
        <f t="shared" si="12"/>
        <v>3.96E-5</v>
      </c>
      <c r="AU38" s="73">
        <f t="shared" si="26"/>
        <v>5.1304594952220643</v>
      </c>
      <c r="AV38" s="71">
        <f t="shared" si="27"/>
        <v>66.959999999999994</v>
      </c>
      <c r="AW38" s="74">
        <f t="shared" si="28"/>
        <v>92.883303101207019</v>
      </c>
    </row>
    <row r="39" spans="17:49" x14ac:dyDescent="0.25">
      <c r="Q39">
        <v>32</v>
      </c>
      <c r="R39" s="73">
        <f t="shared" si="0"/>
        <v>54</v>
      </c>
      <c r="S39" s="71">
        <f t="shared" ref="S39:S70" si="32">Q39*$O$12</f>
        <v>1.28</v>
      </c>
      <c r="T39" s="71">
        <f t="shared" si="2"/>
        <v>12</v>
      </c>
      <c r="U39" s="74">
        <f t="shared" ref="U39:U70" si="33">(R39*S39)/(T39*EFF_est)</f>
        <v>5.7600000000000007</v>
      </c>
      <c r="V39" s="73">
        <f>IF(Variable_Management!$B$20=3,2,IF((S39*R39/T39)&lt;((T39*(1-(T39/R39)))/(2*Lm*Fsw)),1,2))</f>
        <v>2</v>
      </c>
      <c r="W39" s="71">
        <f t="shared" ref="W39:W70" si="34">CHOOSE(V39,SQRT((2*S39*Lm*Fsw*(R39-T39))/((T39)^2)),1-(T39/R39))</f>
        <v>0.77777777777777779</v>
      </c>
      <c r="X39" s="74">
        <f t="shared" ref="X39:X70" si="35">CHOOSE(V39,(Lm*Z39*Fsw)/(R39-T39),1-W39)</f>
        <v>0.22222222222222221</v>
      </c>
      <c r="Y39" s="73">
        <f t="shared" ref="Y39:Y70" si="36">(T39*W39)/(Lm*Fsw)</f>
        <v>6.2222222222222223</v>
      </c>
      <c r="Z39" s="71">
        <f t="shared" si="30"/>
        <v>8.8711111111111123</v>
      </c>
      <c r="AA39" s="71">
        <f t="shared" si="31"/>
        <v>6.033567555647295</v>
      </c>
      <c r="AB39" s="71">
        <v>0</v>
      </c>
      <c r="AC39" s="71">
        <f t="shared" ref="AC39:AC70" si="37">(AA39^2)*Rdcr</f>
        <v>8.3729056131687254E-2</v>
      </c>
      <c r="AD39" s="74">
        <f t="shared" si="16"/>
        <v>8.3729056131687254E-2</v>
      </c>
      <c r="AE39" s="73">
        <f t="shared" si="29"/>
        <v>4.4800000000000004</v>
      </c>
      <c r="AF39" s="71">
        <f t="shared" si="17"/>
        <v>5.3211064235835366</v>
      </c>
      <c r="AG39" s="71">
        <f t="shared" ref="AG39:AG70" si="38">(AF39^2)*RDS_on</f>
        <v>0.1132566942844079</v>
      </c>
      <c r="AH39" s="71">
        <f t="shared" ref="AH39:AH70" si="39">((R39*U39)/2)*Fsw*(tr_sw+tf_sw)</f>
        <v>1.0343069432155283</v>
      </c>
      <c r="AI39" s="74">
        <f t="shared" si="19"/>
        <v>1.1475636374999363</v>
      </c>
      <c r="AJ39" s="73">
        <f t="shared" si="20"/>
        <v>1.28</v>
      </c>
      <c r="AK39" s="71">
        <f t="shared" ref="AK39:AK70" si="40">CHOOSE(V39,Z39*SQRT(X39/3),SQRT(X39*((Z39^2)+((Y39^2)/3)-(Y39*Z39))))</f>
        <v>2.8442510222302295</v>
      </c>
      <c r="AL39" s="71">
        <f t="shared" ref="AL39:AL70" si="41">(AK39^2)*RDS_on_HS</f>
        <v>3.2359055509830828E-2</v>
      </c>
      <c r="AM39" s="71">
        <f t="shared" si="22"/>
        <v>0</v>
      </c>
      <c r="AN39" s="188">
        <f t="shared" ref="AN39:AN70" si="42">Vd_rect*t_dead*Fsw*Z39</f>
        <v>0.10645333333333334</v>
      </c>
      <c r="AO39" s="74">
        <f t="shared" si="24"/>
        <v>0.13881238884316416</v>
      </c>
      <c r="AP39" s="73">
        <f t="shared" ref="AP39:AP70" si="43">(AA39^2)*R_cs</f>
        <v>5.4605906172839509E-2</v>
      </c>
      <c r="AQ39" s="206">
        <f t="shared" ref="AQ39:AQ70" si="44">Rdcr*AA39^2</f>
        <v>8.3729056131687254E-2</v>
      </c>
      <c r="AR39" s="206">
        <f t="shared" ref="AR39:AR70" si="45">ABS(7.759*10^-3*Fsw^0.9458*(0.00787*Y39)^2.304)</f>
        <v>3.5170780624182356</v>
      </c>
      <c r="AS39" s="71">
        <f t="shared" ref="AS39:AS70" si="46">(Qg_tot+Qg_tot_HS)*Vcc*Fsw</f>
        <v>0.16</v>
      </c>
      <c r="AT39" s="74">
        <f t="shared" ref="AT39:AT70" si="47">IQ*T39</f>
        <v>3.96E-5</v>
      </c>
      <c r="AU39" s="73">
        <f t="shared" si="26"/>
        <v>5.1855577071975496</v>
      </c>
      <c r="AV39" s="71">
        <f t="shared" si="27"/>
        <v>69.12</v>
      </c>
      <c r="AW39" s="74">
        <f t="shared" si="28"/>
        <v>93.02130571762703</v>
      </c>
    </row>
    <row r="40" spans="17:49" x14ac:dyDescent="0.25">
      <c r="Q40">
        <v>33</v>
      </c>
      <c r="R40" s="73">
        <f t="shared" si="0"/>
        <v>54</v>
      </c>
      <c r="S40" s="71">
        <f t="shared" si="32"/>
        <v>1.32</v>
      </c>
      <c r="T40" s="71">
        <f t="shared" si="2"/>
        <v>12</v>
      </c>
      <c r="U40" s="74">
        <f t="shared" si="33"/>
        <v>5.94</v>
      </c>
      <c r="V40" s="73">
        <f>IF(Variable_Management!$B$20=3,2,IF((S40*R40/T40)&lt;((T40*(1-(T40/R40)))/(2*Lm*Fsw)),1,2))</f>
        <v>2</v>
      </c>
      <c r="W40" s="71">
        <f t="shared" si="34"/>
        <v>0.77777777777777779</v>
      </c>
      <c r="X40" s="74">
        <f t="shared" si="35"/>
        <v>0.22222222222222221</v>
      </c>
      <c r="Y40" s="73">
        <f t="shared" si="36"/>
        <v>6.2222222222222223</v>
      </c>
      <c r="Z40" s="71">
        <f t="shared" si="30"/>
        <v>9.051111111111112</v>
      </c>
      <c r="AA40" s="71">
        <f t="shared" si="31"/>
        <v>6.2056375537538182</v>
      </c>
      <c r="AB40" s="71">
        <v>0</v>
      </c>
      <c r="AC40" s="71">
        <f t="shared" si="37"/>
        <v>8.857285613168725E-2</v>
      </c>
      <c r="AD40" s="74">
        <f t="shared" si="16"/>
        <v>8.857285613168725E-2</v>
      </c>
      <c r="AE40" s="73">
        <f t="shared" si="29"/>
        <v>4.62</v>
      </c>
      <c r="AF40" s="71">
        <f t="shared" si="17"/>
        <v>5.4728578979452749</v>
      </c>
      <c r="AG40" s="71">
        <f t="shared" si="38"/>
        <v>0.11980869428440789</v>
      </c>
      <c r="AH40" s="71">
        <f t="shared" si="39"/>
        <v>1.0666290351910139</v>
      </c>
      <c r="AI40" s="74">
        <f t="shared" si="19"/>
        <v>1.1864377294754218</v>
      </c>
      <c r="AJ40" s="73">
        <f t="shared" si="20"/>
        <v>1.32</v>
      </c>
      <c r="AK40" s="71">
        <f t="shared" si="40"/>
        <v>2.9253655972301491</v>
      </c>
      <c r="AL40" s="71">
        <f t="shared" si="41"/>
        <v>3.4231055509830834E-2</v>
      </c>
      <c r="AM40" s="71">
        <f t="shared" ref="AM40:AM71" si="48">CHOOSE(V40,(R40+Vd_rect)*Qrr*Fsw,(R40+Vd_rect)*Qrr*Fsw)</f>
        <v>0</v>
      </c>
      <c r="AN40" s="188">
        <f t="shared" si="42"/>
        <v>0.10861333333333334</v>
      </c>
      <c r="AO40" s="74">
        <f t="shared" si="24"/>
        <v>0.14284438884316417</v>
      </c>
      <c r="AP40" s="73">
        <f t="shared" si="43"/>
        <v>5.7764906172839511E-2</v>
      </c>
      <c r="AQ40" s="206">
        <f t="shared" si="44"/>
        <v>8.857285613168725E-2</v>
      </c>
      <c r="AR40" s="206">
        <f t="shared" si="45"/>
        <v>3.5170780624182356</v>
      </c>
      <c r="AS40" s="71">
        <f t="shared" si="46"/>
        <v>0.16</v>
      </c>
      <c r="AT40" s="74">
        <f t="shared" si="47"/>
        <v>3.96E-5</v>
      </c>
      <c r="AU40" s="73">
        <f t="shared" si="26"/>
        <v>5.2413103991730354</v>
      </c>
      <c r="AV40" s="71">
        <f t="shared" si="27"/>
        <v>71.28</v>
      </c>
      <c r="AW40" s="74">
        <f t="shared" si="28"/>
        <v>93.150521897976176</v>
      </c>
    </row>
    <row r="41" spans="17:49" x14ac:dyDescent="0.25">
      <c r="Q41">
        <v>34</v>
      </c>
      <c r="R41" s="73">
        <f t="shared" si="0"/>
        <v>54</v>
      </c>
      <c r="S41" s="71">
        <f t="shared" si="32"/>
        <v>1.36</v>
      </c>
      <c r="T41" s="71">
        <f t="shared" si="2"/>
        <v>12</v>
      </c>
      <c r="U41" s="74">
        <f t="shared" si="33"/>
        <v>6.120000000000001</v>
      </c>
      <c r="V41" s="73">
        <f>IF(Variable_Management!$B$20=3,2,IF((S41*R41/T41)&lt;((T41*(1-(T41/R41)))/(2*Lm*Fsw)),1,2))</f>
        <v>2</v>
      </c>
      <c r="W41" s="71">
        <f t="shared" si="34"/>
        <v>0.77777777777777779</v>
      </c>
      <c r="X41" s="74">
        <f t="shared" si="35"/>
        <v>0.22222222222222221</v>
      </c>
      <c r="Y41" s="73">
        <f t="shared" si="36"/>
        <v>6.2222222222222223</v>
      </c>
      <c r="Z41" s="71">
        <f t="shared" si="30"/>
        <v>9.2311111111111117</v>
      </c>
      <c r="AA41" s="71">
        <f t="shared" si="31"/>
        <v>6.378145298482913</v>
      </c>
      <c r="AB41" s="71">
        <v>0</v>
      </c>
      <c r="AC41" s="71">
        <f t="shared" si="37"/>
        <v>9.356569613168729E-2</v>
      </c>
      <c r="AD41" s="74">
        <f t="shared" si="16"/>
        <v>9.356569613168729E-2</v>
      </c>
      <c r="AE41" s="73">
        <f t="shared" si="29"/>
        <v>4.7600000000000007</v>
      </c>
      <c r="AF41" s="71">
        <f t="shared" si="17"/>
        <v>5.6249954285405401</v>
      </c>
      <c r="AG41" s="71">
        <f t="shared" si="38"/>
        <v>0.12656229428440791</v>
      </c>
      <c r="AH41" s="71">
        <f t="shared" si="39"/>
        <v>1.0989511271664991</v>
      </c>
      <c r="AI41" s="74">
        <f t="shared" si="19"/>
        <v>1.2255134214509069</v>
      </c>
      <c r="AJ41" s="73">
        <f t="shared" si="20"/>
        <v>1.36</v>
      </c>
      <c r="AK41" s="71">
        <f t="shared" si="40"/>
        <v>3.0066865279669086</v>
      </c>
      <c r="AL41" s="71">
        <f t="shared" si="41"/>
        <v>3.6160655509830816E-2</v>
      </c>
      <c r="AM41" s="71">
        <f t="shared" si="48"/>
        <v>0</v>
      </c>
      <c r="AN41" s="188">
        <f t="shared" si="42"/>
        <v>0.11077333333333335</v>
      </c>
      <c r="AO41" s="74">
        <f t="shared" si="24"/>
        <v>0.14693398884316416</v>
      </c>
      <c r="AP41" s="73">
        <f t="shared" si="43"/>
        <v>6.1021106172839533E-2</v>
      </c>
      <c r="AQ41" s="206">
        <f t="shared" si="44"/>
        <v>9.356569613168729E-2</v>
      </c>
      <c r="AR41" s="206">
        <f t="shared" si="45"/>
        <v>3.5170780624182356</v>
      </c>
      <c r="AS41" s="71">
        <f t="shared" si="46"/>
        <v>0.16</v>
      </c>
      <c r="AT41" s="74">
        <f t="shared" si="47"/>
        <v>3.96E-5</v>
      </c>
      <c r="AU41" s="73">
        <f t="shared" si="26"/>
        <v>5.2977175711485209</v>
      </c>
      <c r="AV41" s="71">
        <f t="shared" si="27"/>
        <v>73.440000000000012</v>
      </c>
      <c r="AW41" s="74">
        <f t="shared" si="28"/>
        <v>93.271690195538838</v>
      </c>
    </row>
    <row r="42" spans="17:49" x14ac:dyDescent="0.25">
      <c r="Q42">
        <v>35</v>
      </c>
      <c r="R42" s="73">
        <f t="shared" si="0"/>
        <v>54</v>
      </c>
      <c r="S42" s="71">
        <f t="shared" si="32"/>
        <v>1.4000000000000001</v>
      </c>
      <c r="T42" s="71">
        <f t="shared" si="2"/>
        <v>12</v>
      </c>
      <c r="U42" s="74">
        <f t="shared" si="33"/>
        <v>6.3000000000000007</v>
      </c>
      <c r="V42" s="73">
        <f>IF(Variable_Management!$B$20=3,2,IF((S42*R42/T42)&lt;((T42*(1-(T42/R42)))/(2*Lm*Fsw)),1,2))</f>
        <v>2</v>
      </c>
      <c r="W42" s="71">
        <f t="shared" si="34"/>
        <v>0.77777777777777779</v>
      </c>
      <c r="X42" s="74">
        <f t="shared" si="35"/>
        <v>0.22222222222222221</v>
      </c>
      <c r="Y42" s="73">
        <f t="shared" si="36"/>
        <v>6.2222222222222223</v>
      </c>
      <c r="Z42" s="71">
        <f t="shared" si="30"/>
        <v>9.4111111111111114</v>
      </c>
      <c r="AA42" s="71">
        <f t="shared" si="31"/>
        <v>6.551056208624658</v>
      </c>
      <c r="AB42" s="71">
        <v>0</v>
      </c>
      <c r="AC42" s="71">
        <f t="shared" si="37"/>
        <v>9.8707576131687264E-2</v>
      </c>
      <c r="AD42" s="74">
        <f t="shared" si="16"/>
        <v>9.8707576131687264E-2</v>
      </c>
      <c r="AE42" s="73">
        <f t="shared" si="29"/>
        <v>4.9000000000000004</v>
      </c>
      <c r="AF42" s="71">
        <f t="shared" si="17"/>
        <v>5.7774885176088384</v>
      </c>
      <c r="AG42" s="71">
        <f t="shared" si="38"/>
        <v>0.1335174942844079</v>
      </c>
      <c r="AH42" s="71">
        <f t="shared" si="39"/>
        <v>1.1312732191419843</v>
      </c>
      <c r="AI42" s="74">
        <f t="shared" si="19"/>
        <v>1.2647907134263923</v>
      </c>
      <c r="AJ42" s="73">
        <f t="shared" si="20"/>
        <v>1.4000000000000001</v>
      </c>
      <c r="AK42" s="71">
        <f t="shared" si="40"/>
        <v>3.0881975127018197</v>
      </c>
      <c r="AL42" s="71">
        <f t="shared" si="41"/>
        <v>3.8147855509830825E-2</v>
      </c>
      <c r="AM42" s="71">
        <f t="shared" si="48"/>
        <v>0</v>
      </c>
      <c r="AN42" s="188">
        <f t="shared" si="42"/>
        <v>0.11293333333333334</v>
      </c>
      <c r="AO42" s="74">
        <f t="shared" si="24"/>
        <v>0.15108118884316418</v>
      </c>
      <c r="AP42" s="73">
        <f t="shared" si="43"/>
        <v>6.4374506172839518E-2</v>
      </c>
      <c r="AQ42" s="206">
        <f t="shared" si="44"/>
        <v>9.8707576131687264E-2</v>
      </c>
      <c r="AR42" s="206">
        <f t="shared" si="45"/>
        <v>3.5170780624182356</v>
      </c>
      <c r="AS42" s="71">
        <f t="shared" si="46"/>
        <v>0.16</v>
      </c>
      <c r="AT42" s="74">
        <f t="shared" si="47"/>
        <v>3.96E-5</v>
      </c>
      <c r="AU42" s="73">
        <f t="shared" si="26"/>
        <v>5.3547792231240061</v>
      </c>
      <c r="AV42" s="71">
        <f t="shared" si="27"/>
        <v>75.600000000000009</v>
      </c>
      <c r="AW42" s="74">
        <f t="shared" si="28"/>
        <v>93.385468684479505</v>
      </c>
    </row>
    <row r="43" spans="17:49" x14ac:dyDescent="0.25">
      <c r="Q43">
        <v>36</v>
      </c>
      <c r="R43" s="73">
        <f t="shared" si="0"/>
        <v>54</v>
      </c>
      <c r="S43" s="71">
        <f t="shared" si="32"/>
        <v>1.44</v>
      </c>
      <c r="T43" s="71">
        <f t="shared" si="2"/>
        <v>12</v>
      </c>
      <c r="U43" s="74">
        <f t="shared" si="33"/>
        <v>6.4799999999999995</v>
      </c>
      <c r="V43" s="73">
        <f>IF(Variable_Management!$B$20=3,2,IF((S43*R43/T43)&lt;((T43*(1-(T43/R43)))/(2*Lm*Fsw)),1,2))</f>
        <v>2</v>
      </c>
      <c r="W43" s="71">
        <f t="shared" si="34"/>
        <v>0.77777777777777779</v>
      </c>
      <c r="X43" s="74">
        <f t="shared" si="35"/>
        <v>0.22222222222222221</v>
      </c>
      <c r="Y43" s="73">
        <f t="shared" si="36"/>
        <v>6.2222222222222223</v>
      </c>
      <c r="Z43" s="71">
        <f t="shared" si="30"/>
        <v>9.5911111111111111</v>
      </c>
      <c r="AA43" s="71">
        <f t="shared" si="31"/>
        <v>6.7243391830394508</v>
      </c>
      <c r="AB43" s="71">
        <v>0</v>
      </c>
      <c r="AC43" s="71">
        <f t="shared" si="37"/>
        <v>0.10399849613168724</v>
      </c>
      <c r="AD43" s="74">
        <f t="shared" si="16"/>
        <v>0.10399849613168724</v>
      </c>
      <c r="AE43" s="73">
        <f t="shared" si="29"/>
        <v>5.04</v>
      </c>
      <c r="AF43" s="71">
        <f t="shared" si="17"/>
        <v>5.9303097365232089</v>
      </c>
      <c r="AG43" s="71">
        <f t="shared" si="38"/>
        <v>0.14067429428440789</v>
      </c>
      <c r="AH43" s="71">
        <f t="shared" si="39"/>
        <v>1.1635953111174693</v>
      </c>
      <c r="AI43" s="74">
        <f t="shared" si="19"/>
        <v>1.3042696054018772</v>
      </c>
      <c r="AJ43" s="73">
        <f t="shared" si="20"/>
        <v>1.4399999999999997</v>
      </c>
      <c r="AK43" s="71">
        <f t="shared" si="40"/>
        <v>3.1698838902170698</v>
      </c>
      <c r="AL43" s="71">
        <f t="shared" si="41"/>
        <v>4.0192655509830824E-2</v>
      </c>
      <c r="AM43" s="71">
        <f t="shared" si="48"/>
        <v>0</v>
      </c>
      <c r="AN43" s="188">
        <f t="shared" si="42"/>
        <v>0.11509333333333334</v>
      </c>
      <c r="AO43" s="74">
        <f t="shared" si="24"/>
        <v>0.15528598884316416</v>
      </c>
      <c r="AP43" s="73">
        <f t="shared" si="43"/>
        <v>6.7825106172839503E-2</v>
      </c>
      <c r="AQ43" s="206">
        <f t="shared" si="44"/>
        <v>0.10399849613168724</v>
      </c>
      <c r="AR43" s="206">
        <f t="shared" si="45"/>
        <v>3.5170780624182356</v>
      </c>
      <c r="AS43" s="71">
        <f t="shared" si="46"/>
        <v>0.16</v>
      </c>
      <c r="AT43" s="74">
        <f t="shared" si="47"/>
        <v>3.96E-5</v>
      </c>
      <c r="AU43" s="73">
        <f t="shared" si="26"/>
        <v>5.412495355099491</v>
      </c>
      <c r="AV43" s="71">
        <f t="shared" si="27"/>
        <v>77.759999999999991</v>
      </c>
      <c r="AW43" s="74">
        <f t="shared" si="28"/>
        <v>93.492445631225564</v>
      </c>
    </row>
    <row r="44" spans="17:49" x14ac:dyDescent="0.25">
      <c r="Q44">
        <v>37</v>
      </c>
      <c r="R44" s="73">
        <f t="shared" si="0"/>
        <v>54</v>
      </c>
      <c r="S44" s="71">
        <f t="shared" si="32"/>
        <v>1.48</v>
      </c>
      <c r="T44" s="71">
        <f t="shared" si="2"/>
        <v>12</v>
      </c>
      <c r="U44" s="74">
        <f t="shared" si="33"/>
        <v>6.66</v>
      </c>
      <c r="V44" s="73">
        <f>IF(Variable_Management!$B$20=3,2,IF((S44*R44/T44)&lt;((T44*(1-(T44/R44)))/(2*Lm*Fsw)),1,2))</f>
        <v>2</v>
      </c>
      <c r="W44" s="71">
        <f t="shared" si="34"/>
        <v>0.77777777777777779</v>
      </c>
      <c r="X44" s="74">
        <f t="shared" si="35"/>
        <v>0.22222222222222221</v>
      </c>
      <c r="Y44" s="73">
        <f t="shared" si="36"/>
        <v>6.2222222222222223</v>
      </c>
      <c r="Z44" s="71">
        <f t="shared" si="30"/>
        <v>9.7711111111111109</v>
      </c>
      <c r="AA44" s="71">
        <f t="shared" si="31"/>
        <v>6.8979661820394327</v>
      </c>
      <c r="AB44" s="71">
        <v>0</v>
      </c>
      <c r="AC44" s="71">
        <f t="shared" si="37"/>
        <v>0.10943845613168725</v>
      </c>
      <c r="AD44" s="74">
        <f t="shared" si="16"/>
        <v>0.10943845613168725</v>
      </c>
      <c r="AE44" s="73">
        <f t="shared" si="29"/>
        <v>5.1800000000000006</v>
      </c>
      <c r="AF44" s="71">
        <f t="shared" si="17"/>
        <v>6.0834343566033464</v>
      </c>
      <c r="AG44" s="71">
        <f t="shared" si="38"/>
        <v>0.14803269428440788</v>
      </c>
      <c r="AH44" s="71">
        <f t="shared" si="39"/>
        <v>1.1959174030929547</v>
      </c>
      <c r="AI44" s="74">
        <f t="shared" si="19"/>
        <v>1.3439500973773626</v>
      </c>
      <c r="AJ44" s="73">
        <f t="shared" si="20"/>
        <v>1.48</v>
      </c>
      <c r="AK44" s="71">
        <f t="shared" si="40"/>
        <v>3.2517324424770413</v>
      </c>
      <c r="AL44" s="71">
        <f t="shared" si="41"/>
        <v>4.2295055509830821E-2</v>
      </c>
      <c r="AM44" s="71">
        <f t="shared" si="48"/>
        <v>0</v>
      </c>
      <c r="AN44" s="188">
        <f t="shared" si="42"/>
        <v>0.11725333333333333</v>
      </c>
      <c r="AO44" s="74">
        <f t="shared" si="24"/>
        <v>0.15954838884316416</v>
      </c>
      <c r="AP44" s="73">
        <f t="shared" si="43"/>
        <v>7.1372906172839506E-2</v>
      </c>
      <c r="AQ44" s="206">
        <f t="shared" si="44"/>
        <v>0.10943845613168725</v>
      </c>
      <c r="AR44" s="206">
        <f t="shared" si="45"/>
        <v>3.5170780624182356</v>
      </c>
      <c r="AS44" s="71">
        <f t="shared" si="46"/>
        <v>0.16</v>
      </c>
      <c r="AT44" s="74">
        <f t="shared" si="47"/>
        <v>3.96E-5</v>
      </c>
      <c r="AU44" s="73">
        <f t="shared" si="26"/>
        <v>5.4708659670749764</v>
      </c>
      <c r="AV44" s="71">
        <f t="shared" si="27"/>
        <v>79.92</v>
      </c>
      <c r="AW44" s="74">
        <f t="shared" si="28"/>
        <v>93.593148511710339</v>
      </c>
    </row>
    <row r="45" spans="17:49" x14ac:dyDescent="0.25">
      <c r="Q45">
        <v>38</v>
      </c>
      <c r="R45" s="73">
        <f t="shared" si="0"/>
        <v>54</v>
      </c>
      <c r="S45" s="71">
        <f t="shared" si="32"/>
        <v>1.52</v>
      </c>
      <c r="T45" s="71">
        <f t="shared" si="2"/>
        <v>12</v>
      </c>
      <c r="U45" s="74">
        <f t="shared" si="33"/>
        <v>6.84</v>
      </c>
      <c r="V45" s="73">
        <f>IF(Variable_Management!$B$20=3,2,IF((S45*R45/T45)&lt;((T45*(1-(T45/R45)))/(2*Lm*Fsw)),1,2))</f>
        <v>2</v>
      </c>
      <c r="W45" s="71">
        <f t="shared" si="34"/>
        <v>0.77777777777777779</v>
      </c>
      <c r="X45" s="74">
        <f t="shared" si="35"/>
        <v>0.22222222222222221</v>
      </c>
      <c r="Y45" s="73">
        <f t="shared" si="36"/>
        <v>6.2222222222222223</v>
      </c>
      <c r="Z45" s="71">
        <f t="shared" si="30"/>
        <v>9.9511111111111106</v>
      </c>
      <c r="AA45" s="71">
        <f t="shared" si="31"/>
        <v>7.0719118665718437</v>
      </c>
      <c r="AB45" s="71">
        <v>0</v>
      </c>
      <c r="AC45" s="71">
        <f t="shared" si="37"/>
        <v>0.1150274561316872</v>
      </c>
      <c r="AD45" s="74">
        <f t="shared" si="16"/>
        <v>0.1150274561316872</v>
      </c>
      <c r="AE45" s="73">
        <f t="shared" si="29"/>
        <v>5.32</v>
      </c>
      <c r="AF45" s="71">
        <f t="shared" si="17"/>
        <v>6.2368400309052312</v>
      </c>
      <c r="AG45" s="71">
        <f t="shared" si="38"/>
        <v>0.15559269428440786</v>
      </c>
      <c r="AH45" s="71">
        <f t="shared" si="39"/>
        <v>1.2282394950684399</v>
      </c>
      <c r="AI45" s="74">
        <f t="shared" si="19"/>
        <v>1.3838321893528478</v>
      </c>
      <c r="AJ45" s="73">
        <f t="shared" si="20"/>
        <v>1.5199999999999998</v>
      </c>
      <c r="AK45" s="71">
        <f t="shared" si="40"/>
        <v>3.3337312245377104</v>
      </c>
      <c r="AL45" s="71">
        <f t="shared" si="41"/>
        <v>4.445505550983081E-2</v>
      </c>
      <c r="AM45" s="71">
        <f t="shared" si="48"/>
        <v>0</v>
      </c>
      <c r="AN45" s="188">
        <f t="shared" si="42"/>
        <v>0.11941333333333333</v>
      </c>
      <c r="AO45" s="74">
        <f t="shared" si="24"/>
        <v>0.16386838884316413</v>
      </c>
      <c r="AP45" s="73">
        <f t="shared" si="43"/>
        <v>7.5017906172839488E-2</v>
      </c>
      <c r="AQ45" s="206">
        <f t="shared" si="44"/>
        <v>0.1150274561316872</v>
      </c>
      <c r="AR45" s="206">
        <f t="shared" si="45"/>
        <v>3.5170780624182356</v>
      </c>
      <c r="AS45" s="71">
        <f t="shared" si="46"/>
        <v>0.16</v>
      </c>
      <c r="AT45" s="74">
        <f t="shared" si="47"/>
        <v>3.96E-5</v>
      </c>
      <c r="AU45" s="73">
        <f t="shared" si="26"/>
        <v>5.5298910590504615</v>
      </c>
      <c r="AV45" s="71">
        <f t="shared" si="27"/>
        <v>82.08</v>
      </c>
      <c r="AW45" s="74">
        <f t="shared" si="28"/>
        <v>93.688051666080469</v>
      </c>
    </row>
    <row r="46" spans="17:49" x14ac:dyDescent="0.25">
      <c r="Q46">
        <v>39</v>
      </c>
      <c r="R46" s="73">
        <f t="shared" si="0"/>
        <v>54</v>
      </c>
      <c r="S46" s="71">
        <f t="shared" si="32"/>
        <v>1.56</v>
      </c>
      <c r="T46" s="71">
        <f t="shared" si="2"/>
        <v>12</v>
      </c>
      <c r="U46" s="74">
        <f t="shared" si="33"/>
        <v>7.0200000000000005</v>
      </c>
      <c r="V46" s="73">
        <f>IF(Variable_Management!$B$20=3,2,IF((S46*R46/T46)&lt;((T46*(1-(T46/R46)))/(2*Lm*Fsw)),1,2))</f>
        <v>2</v>
      </c>
      <c r="W46" s="71">
        <f t="shared" si="34"/>
        <v>0.77777777777777779</v>
      </c>
      <c r="X46" s="74">
        <f t="shared" si="35"/>
        <v>0.22222222222222221</v>
      </c>
      <c r="Y46" s="73">
        <f t="shared" si="36"/>
        <v>6.2222222222222223</v>
      </c>
      <c r="Z46" s="71">
        <f t="shared" si="30"/>
        <v>10.131111111111112</v>
      </c>
      <c r="AA46" s="71">
        <f t="shared" si="31"/>
        <v>7.2461532863002338</v>
      </c>
      <c r="AB46" s="71">
        <v>0</v>
      </c>
      <c r="AC46" s="71">
        <f t="shared" si="37"/>
        <v>0.12076549613168726</v>
      </c>
      <c r="AD46" s="74">
        <f t="shared" si="16"/>
        <v>0.12076549613168726</v>
      </c>
      <c r="AE46" s="73">
        <f t="shared" si="29"/>
        <v>5.4600000000000009</v>
      </c>
      <c r="AF46" s="71">
        <f t="shared" si="17"/>
        <v>6.3905065191346129</v>
      </c>
      <c r="AG46" s="71">
        <f t="shared" si="38"/>
        <v>0.16335429428440795</v>
      </c>
      <c r="AH46" s="71">
        <f t="shared" si="39"/>
        <v>1.2605615870439253</v>
      </c>
      <c r="AI46" s="74">
        <f t="shared" si="19"/>
        <v>1.4239158813283332</v>
      </c>
      <c r="AJ46" s="73">
        <f t="shared" si="20"/>
        <v>1.56</v>
      </c>
      <c r="AK46" s="71">
        <f t="shared" si="40"/>
        <v>3.4158694175067215</v>
      </c>
      <c r="AL46" s="71">
        <f t="shared" si="41"/>
        <v>4.6672655509830831E-2</v>
      </c>
      <c r="AM46" s="71">
        <f t="shared" si="48"/>
        <v>0</v>
      </c>
      <c r="AN46" s="188">
        <f t="shared" si="42"/>
        <v>0.12157333333333335</v>
      </c>
      <c r="AO46" s="74">
        <f t="shared" si="24"/>
        <v>0.16824598884316419</v>
      </c>
      <c r="AP46" s="73">
        <f t="shared" si="43"/>
        <v>7.8760106172839517E-2</v>
      </c>
      <c r="AQ46" s="206">
        <f t="shared" si="44"/>
        <v>0.12076549613168726</v>
      </c>
      <c r="AR46" s="206">
        <f t="shared" si="45"/>
        <v>3.5170780624182356</v>
      </c>
      <c r="AS46" s="71">
        <f t="shared" si="46"/>
        <v>0.16</v>
      </c>
      <c r="AT46" s="74">
        <f t="shared" si="47"/>
        <v>3.96E-5</v>
      </c>
      <c r="AU46" s="73">
        <f t="shared" si="26"/>
        <v>5.5895706310259472</v>
      </c>
      <c r="AV46" s="71">
        <f t="shared" si="27"/>
        <v>84.240000000000009</v>
      </c>
      <c r="AW46" s="74">
        <f t="shared" si="28"/>
        <v>93.777582825164501</v>
      </c>
    </row>
    <row r="47" spans="17:49" x14ac:dyDescent="0.25">
      <c r="Q47">
        <v>40</v>
      </c>
      <c r="R47" s="73">
        <f t="shared" si="0"/>
        <v>54</v>
      </c>
      <c r="S47" s="71">
        <f t="shared" si="32"/>
        <v>1.6</v>
      </c>
      <c r="T47" s="71">
        <f t="shared" si="2"/>
        <v>12</v>
      </c>
      <c r="U47" s="74">
        <f t="shared" si="33"/>
        <v>7.2</v>
      </c>
      <c r="V47" s="73">
        <f>IF(Variable_Management!$B$20=3,2,IF((S47*R47/T47)&lt;((T47*(1-(T47/R47)))/(2*Lm*Fsw)),1,2))</f>
        <v>2</v>
      </c>
      <c r="W47" s="71">
        <f t="shared" si="34"/>
        <v>0.77777777777777779</v>
      </c>
      <c r="X47" s="74">
        <f t="shared" si="35"/>
        <v>0.22222222222222221</v>
      </c>
      <c r="Y47" s="73">
        <f t="shared" si="36"/>
        <v>6.2222222222222223</v>
      </c>
      <c r="Z47" s="71">
        <f t="shared" si="30"/>
        <v>10.311111111111112</v>
      </c>
      <c r="AA47" s="71">
        <f t="shared" si="31"/>
        <v>7.420669609176767</v>
      </c>
      <c r="AB47" s="71">
        <v>0</v>
      </c>
      <c r="AC47" s="71">
        <f t="shared" si="37"/>
        <v>0.12665257613168723</v>
      </c>
      <c r="AD47" s="74">
        <f t="shared" si="16"/>
        <v>0.12665257613168723</v>
      </c>
      <c r="AE47" s="73">
        <f t="shared" si="29"/>
        <v>5.6000000000000005</v>
      </c>
      <c r="AF47" s="71">
        <f t="shared" si="17"/>
        <v>6.5444154491521989</v>
      </c>
      <c r="AG47" s="71">
        <f t="shared" si="38"/>
        <v>0.1713174942844079</v>
      </c>
      <c r="AH47" s="71">
        <f t="shared" si="39"/>
        <v>1.2928836790194105</v>
      </c>
      <c r="AI47" s="74">
        <f t="shared" si="19"/>
        <v>1.4642011733038185</v>
      </c>
      <c r="AJ47" s="73">
        <f t="shared" si="20"/>
        <v>1.5999999999999999</v>
      </c>
      <c r="AK47" s="71">
        <f t="shared" si="40"/>
        <v>3.4981372010625464</v>
      </c>
      <c r="AL47" s="71">
        <f t="shared" si="41"/>
        <v>4.8947855509830822E-2</v>
      </c>
      <c r="AM47" s="71">
        <f t="shared" si="48"/>
        <v>0</v>
      </c>
      <c r="AN47" s="188">
        <f t="shared" si="42"/>
        <v>0.12373333333333335</v>
      </c>
      <c r="AO47" s="74">
        <f t="shared" si="24"/>
        <v>0.17268118884316416</v>
      </c>
      <c r="AP47" s="73">
        <f t="shared" si="43"/>
        <v>8.259950617283951E-2</v>
      </c>
      <c r="AQ47" s="206">
        <f t="shared" si="44"/>
        <v>0.12665257613168723</v>
      </c>
      <c r="AR47" s="206">
        <f t="shared" si="45"/>
        <v>3.5170780624182356</v>
      </c>
      <c r="AS47" s="71">
        <f t="shared" si="46"/>
        <v>0.16</v>
      </c>
      <c r="AT47" s="74">
        <f t="shared" si="47"/>
        <v>3.96E-5</v>
      </c>
      <c r="AU47" s="73">
        <f t="shared" si="26"/>
        <v>5.6499046830014326</v>
      </c>
      <c r="AV47" s="71">
        <f t="shared" si="27"/>
        <v>86.4</v>
      </c>
      <c r="AW47" s="74">
        <f t="shared" si="28"/>
        <v>93.862128698059593</v>
      </c>
    </row>
    <row r="48" spans="17:49" x14ac:dyDescent="0.25">
      <c r="Q48">
        <v>41</v>
      </c>
      <c r="R48" s="73">
        <f t="shared" si="0"/>
        <v>54</v>
      </c>
      <c r="S48" s="71">
        <f t="shared" si="32"/>
        <v>1.6400000000000001</v>
      </c>
      <c r="T48" s="71">
        <f t="shared" si="2"/>
        <v>12</v>
      </c>
      <c r="U48" s="74">
        <f t="shared" si="33"/>
        <v>7.38</v>
      </c>
      <c r="V48" s="73">
        <f>IF(Variable_Management!$B$20=3,2,IF((S48*R48/T48)&lt;((T48*(1-(T48/R48)))/(2*Lm*Fsw)),1,2))</f>
        <v>2</v>
      </c>
      <c r="W48" s="71">
        <f t="shared" si="34"/>
        <v>0.77777777777777779</v>
      </c>
      <c r="X48" s="74">
        <f t="shared" si="35"/>
        <v>0.22222222222222221</v>
      </c>
      <c r="Y48" s="73">
        <f t="shared" si="36"/>
        <v>6.2222222222222223</v>
      </c>
      <c r="Z48" s="71">
        <f t="shared" si="30"/>
        <v>10.491111111111111</v>
      </c>
      <c r="AA48" s="71">
        <f t="shared" si="31"/>
        <v>7.5954418863262765</v>
      </c>
      <c r="AB48" s="71">
        <v>0</v>
      </c>
      <c r="AC48" s="71">
        <f t="shared" si="37"/>
        <v>0.13268869613168724</v>
      </c>
      <c r="AD48" s="74">
        <f t="shared" si="16"/>
        <v>0.13268869613168724</v>
      </c>
      <c r="AE48" s="73">
        <f t="shared" si="29"/>
        <v>5.74</v>
      </c>
      <c r="AF48" s="71">
        <f t="shared" si="17"/>
        <v>6.6985501096208857</v>
      </c>
      <c r="AG48" s="71">
        <f t="shared" si="38"/>
        <v>0.17948229428440793</v>
      </c>
      <c r="AH48" s="71">
        <f t="shared" si="39"/>
        <v>1.3252057709948957</v>
      </c>
      <c r="AI48" s="74">
        <f t="shared" si="19"/>
        <v>1.5046880652793035</v>
      </c>
      <c r="AJ48" s="73">
        <f t="shared" si="20"/>
        <v>1.64</v>
      </c>
      <c r="AK48" s="71">
        <f t="shared" si="40"/>
        <v>3.5805256426197687</v>
      </c>
      <c r="AL48" s="71">
        <f t="shared" si="41"/>
        <v>5.1280655509830832E-2</v>
      </c>
      <c r="AM48" s="71">
        <f t="shared" si="48"/>
        <v>0</v>
      </c>
      <c r="AN48" s="188">
        <f t="shared" si="42"/>
        <v>0.12589333333333333</v>
      </c>
      <c r="AO48" s="74">
        <f t="shared" si="24"/>
        <v>0.17717398884316415</v>
      </c>
      <c r="AP48" s="73">
        <f t="shared" si="43"/>
        <v>8.6536106172839494E-2</v>
      </c>
      <c r="AQ48" s="206">
        <f t="shared" si="44"/>
        <v>0.13268869613168724</v>
      </c>
      <c r="AR48" s="206">
        <f t="shared" si="45"/>
        <v>3.5170780624182356</v>
      </c>
      <c r="AS48" s="71">
        <f t="shared" si="46"/>
        <v>0.16</v>
      </c>
      <c r="AT48" s="74">
        <f t="shared" si="47"/>
        <v>3.96E-5</v>
      </c>
      <c r="AU48" s="73">
        <f t="shared" si="26"/>
        <v>5.7108932149769176</v>
      </c>
      <c r="AV48" s="71">
        <f t="shared" si="27"/>
        <v>88.56</v>
      </c>
      <c r="AW48" s="74">
        <f t="shared" si="28"/>
        <v>93.942039774722716</v>
      </c>
    </row>
    <row r="49" spans="17:49" x14ac:dyDescent="0.25">
      <c r="Q49">
        <v>42</v>
      </c>
      <c r="R49" s="73">
        <f t="shared" si="0"/>
        <v>54</v>
      </c>
      <c r="S49" s="71">
        <f t="shared" si="32"/>
        <v>1.68</v>
      </c>
      <c r="T49" s="71">
        <f t="shared" si="2"/>
        <v>12</v>
      </c>
      <c r="U49" s="74">
        <f t="shared" si="33"/>
        <v>7.56</v>
      </c>
      <c r="V49" s="73">
        <f>IF(Variable_Management!$B$20=3,2,IF((S49*R49/T49)&lt;((T49*(1-(T49/R49)))/(2*Lm*Fsw)),1,2))</f>
        <v>2</v>
      </c>
      <c r="W49" s="71">
        <f t="shared" si="34"/>
        <v>0.77777777777777779</v>
      </c>
      <c r="X49" s="74">
        <f t="shared" si="35"/>
        <v>0.22222222222222221</v>
      </c>
      <c r="Y49" s="73">
        <f t="shared" si="36"/>
        <v>6.2222222222222223</v>
      </c>
      <c r="Z49" s="71">
        <f t="shared" si="30"/>
        <v>10.671111111111111</v>
      </c>
      <c r="AA49" s="71">
        <f t="shared" si="31"/>
        <v>7.7704528470713772</v>
      </c>
      <c r="AB49" s="71">
        <v>0</v>
      </c>
      <c r="AC49" s="71">
        <f t="shared" si="37"/>
        <v>0.13887385613168723</v>
      </c>
      <c r="AD49" s="74">
        <f t="shared" si="16"/>
        <v>0.13887385613168723</v>
      </c>
      <c r="AE49" s="73">
        <f t="shared" si="29"/>
        <v>5.88</v>
      </c>
      <c r="AF49" s="71">
        <f t="shared" si="17"/>
        <v>6.8528952692348923</v>
      </c>
      <c r="AG49" s="71">
        <f t="shared" si="38"/>
        <v>0.1878486942844079</v>
      </c>
      <c r="AH49" s="71">
        <f t="shared" si="39"/>
        <v>1.3575278629703809</v>
      </c>
      <c r="AI49" s="74">
        <f t="shared" si="19"/>
        <v>1.5453765572547888</v>
      </c>
      <c r="AJ49" s="73">
        <f t="shared" si="20"/>
        <v>1.6799999999999997</v>
      </c>
      <c r="AK49" s="71">
        <f t="shared" si="40"/>
        <v>3.6630266007029904</v>
      </c>
      <c r="AL49" s="71">
        <f t="shared" si="41"/>
        <v>5.3671055509830826E-2</v>
      </c>
      <c r="AM49" s="71">
        <f t="shared" si="48"/>
        <v>0</v>
      </c>
      <c r="AN49" s="188">
        <f t="shared" si="42"/>
        <v>0.12805333333333332</v>
      </c>
      <c r="AO49" s="74">
        <f t="shared" si="24"/>
        <v>0.18172438884316416</v>
      </c>
      <c r="AP49" s="73">
        <f t="shared" si="43"/>
        <v>9.0569906172839512E-2</v>
      </c>
      <c r="AQ49" s="206">
        <f t="shared" si="44"/>
        <v>0.13887385613168723</v>
      </c>
      <c r="AR49" s="206">
        <f t="shared" si="45"/>
        <v>3.5170780624182356</v>
      </c>
      <c r="AS49" s="71">
        <f t="shared" si="46"/>
        <v>0.16</v>
      </c>
      <c r="AT49" s="74">
        <f t="shared" si="47"/>
        <v>3.96E-5</v>
      </c>
      <c r="AU49" s="73">
        <f t="shared" si="26"/>
        <v>5.7725362269524023</v>
      </c>
      <c r="AV49" s="71">
        <f t="shared" si="27"/>
        <v>90.72</v>
      </c>
      <c r="AW49" s="74">
        <f t="shared" si="28"/>
        <v>94.017634469286534</v>
      </c>
    </row>
    <row r="50" spans="17:49" x14ac:dyDescent="0.25">
      <c r="Q50">
        <v>43</v>
      </c>
      <c r="R50" s="73">
        <f t="shared" si="0"/>
        <v>54</v>
      </c>
      <c r="S50" s="71">
        <f t="shared" si="32"/>
        <v>1.72</v>
      </c>
      <c r="T50" s="71">
        <f t="shared" si="2"/>
        <v>12</v>
      </c>
      <c r="U50" s="74">
        <f t="shared" si="33"/>
        <v>7.7399999999999993</v>
      </c>
      <c r="V50" s="73">
        <f>IF(Variable_Management!$B$20=3,2,IF((S50*R50/T50)&lt;((T50*(1-(T50/R50)))/(2*Lm*Fsw)),1,2))</f>
        <v>2</v>
      </c>
      <c r="W50" s="71">
        <f t="shared" si="34"/>
        <v>0.77777777777777779</v>
      </c>
      <c r="X50" s="74">
        <f t="shared" si="35"/>
        <v>0.22222222222222221</v>
      </c>
      <c r="Y50" s="73">
        <f t="shared" si="36"/>
        <v>6.2222222222222223</v>
      </c>
      <c r="Z50" s="71">
        <f t="shared" si="30"/>
        <v>10.851111111111111</v>
      </c>
      <c r="AA50" s="71">
        <f t="shared" si="31"/>
        <v>7.9456867197593217</v>
      </c>
      <c r="AB50" s="71">
        <v>0</v>
      </c>
      <c r="AC50" s="71">
        <f t="shared" si="37"/>
        <v>0.14520805613168719</v>
      </c>
      <c r="AD50" s="74">
        <f t="shared" si="16"/>
        <v>0.14520805613168719</v>
      </c>
      <c r="AE50" s="73">
        <f t="shared" si="29"/>
        <v>6.02</v>
      </c>
      <c r="AF50" s="71">
        <f t="shared" si="17"/>
        <v>7.0074370187039117</v>
      </c>
      <c r="AG50" s="71">
        <f t="shared" si="38"/>
        <v>0.19641669428440786</v>
      </c>
      <c r="AH50" s="71">
        <f t="shared" si="39"/>
        <v>1.3898499549458663</v>
      </c>
      <c r="AI50" s="74">
        <f t="shared" si="19"/>
        <v>1.5862666492302742</v>
      </c>
      <c r="AJ50" s="73">
        <f t="shared" si="20"/>
        <v>1.7199999999999998</v>
      </c>
      <c r="AK50" s="71">
        <f t="shared" si="40"/>
        <v>3.7456326404838078</v>
      </c>
      <c r="AL50" s="71">
        <f t="shared" si="41"/>
        <v>5.6119055509830811E-2</v>
      </c>
      <c r="AM50" s="71">
        <f t="shared" si="48"/>
        <v>0</v>
      </c>
      <c r="AN50" s="188">
        <f t="shared" si="42"/>
        <v>0.13021333333333335</v>
      </c>
      <c r="AO50" s="74">
        <f t="shared" si="24"/>
        <v>0.18633238884316417</v>
      </c>
      <c r="AP50" s="73">
        <f t="shared" si="43"/>
        <v>9.470090617283948E-2</v>
      </c>
      <c r="AQ50" s="206">
        <f t="shared" si="44"/>
        <v>0.14520805613168719</v>
      </c>
      <c r="AR50" s="206">
        <f t="shared" si="45"/>
        <v>3.5170780624182356</v>
      </c>
      <c r="AS50" s="71">
        <f t="shared" si="46"/>
        <v>0.16</v>
      </c>
      <c r="AT50" s="74">
        <f t="shared" si="47"/>
        <v>3.96E-5</v>
      </c>
      <c r="AU50" s="73">
        <f t="shared" si="26"/>
        <v>5.8348337189278876</v>
      </c>
      <c r="AV50" s="71">
        <f t="shared" si="27"/>
        <v>92.88</v>
      </c>
      <c r="AW50" s="74">
        <f t="shared" si="28"/>
        <v>94.08920270732412</v>
      </c>
    </row>
    <row r="51" spans="17:49" x14ac:dyDescent="0.25">
      <c r="Q51">
        <v>44</v>
      </c>
      <c r="R51" s="73">
        <f t="shared" si="0"/>
        <v>54</v>
      </c>
      <c r="S51" s="71">
        <f t="shared" si="32"/>
        <v>1.76</v>
      </c>
      <c r="T51" s="71">
        <f t="shared" si="2"/>
        <v>12</v>
      </c>
      <c r="U51" s="74">
        <f t="shared" si="33"/>
        <v>7.9200000000000008</v>
      </c>
      <c r="V51" s="73">
        <f>IF(Variable_Management!$B$20=3,2,IF((S51*R51/T51)&lt;((T51*(1-(T51/R51)))/(2*Lm*Fsw)),1,2))</f>
        <v>2</v>
      </c>
      <c r="W51" s="71">
        <f t="shared" si="34"/>
        <v>0.77777777777777779</v>
      </c>
      <c r="X51" s="74">
        <f t="shared" si="35"/>
        <v>0.22222222222222221</v>
      </c>
      <c r="Y51" s="73">
        <f t="shared" si="36"/>
        <v>6.2222222222222223</v>
      </c>
      <c r="Z51" s="71">
        <f t="shared" si="30"/>
        <v>11.031111111111112</v>
      </c>
      <c r="AA51" s="71">
        <f t="shared" si="31"/>
        <v>8.1211290747382954</v>
      </c>
      <c r="AB51" s="71">
        <v>0</v>
      </c>
      <c r="AC51" s="71">
        <f t="shared" si="37"/>
        <v>0.15169129613168728</v>
      </c>
      <c r="AD51" s="74">
        <f t="shared" si="16"/>
        <v>0.15169129613168728</v>
      </c>
      <c r="AE51" s="73">
        <f t="shared" si="29"/>
        <v>6.160000000000001</v>
      </c>
      <c r="AF51" s="71">
        <f t="shared" si="17"/>
        <v>7.1621626322712038</v>
      </c>
      <c r="AG51" s="71">
        <f t="shared" si="38"/>
        <v>0.20518629428440793</v>
      </c>
      <c r="AH51" s="71">
        <f t="shared" si="39"/>
        <v>1.4221720469213517</v>
      </c>
      <c r="AI51" s="74">
        <f t="shared" si="19"/>
        <v>1.6273583412057597</v>
      </c>
      <c r="AJ51" s="73">
        <f t="shared" si="20"/>
        <v>1.76</v>
      </c>
      <c r="AK51" s="71">
        <f t="shared" si="40"/>
        <v>3.8283369597591208</v>
      </c>
      <c r="AL51" s="71">
        <f t="shared" si="41"/>
        <v>5.8624655509830835E-2</v>
      </c>
      <c r="AM51" s="71">
        <f t="shared" si="48"/>
        <v>0</v>
      </c>
      <c r="AN51" s="188">
        <f t="shared" si="42"/>
        <v>0.13237333333333334</v>
      </c>
      <c r="AO51" s="74">
        <f t="shared" si="24"/>
        <v>0.19099798884316418</v>
      </c>
      <c r="AP51" s="73">
        <f t="shared" si="43"/>
        <v>9.8929106172839537E-2</v>
      </c>
      <c r="AQ51" s="206">
        <f t="shared" si="44"/>
        <v>0.15169129613168728</v>
      </c>
      <c r="AR51" s="206">
        <f t="shared" si="45"/>
        <v>3.5170780624182356</v>
      </c>
      <c r="AS51" s="71">
        <f t="shared" si="46"/>
        <v>0.16</v>
      </c>
      <c r="AT51" s="74">
        <f t="shared" si="47"/>
        <v>3.96E-5</v>
      </c>
      <c r="AU51" s="73">
        <f t="shared" si="26"/>
        <v>5.8977856909033743</v>
      </c>
      <c r="AV51" s="71">
        <f t="shared" si="27"/>
        <v>95.04</v>
      </c>
      <c r="AW51" s="74">
        <f t="shared" si="28"/>
        <v>94.157009042219471</v>
      </c>
    </row>
    <row r="52" spans="17:49" x14ac:dyDescent="0.25">
      <c r="Q52">
        <v>45</v>
      </c>
      <c r="R52" s="73">
        <f t="shared" si="0"/>
        <v>54</v>
      </c>
      <c r="S52" s="71">
        <f t="shared" si="32"/>
        <v>1.8</v>
      </c>
      <c r="T52" s="71">
        <f t="shared" si="2"/>
        <v>12</v>
      </c>
      <c r="U52" s="74">
        <f t="shared" si="33"/>
        <v>8.1</v>
      </c>
      <c r="V52" s="73">
        <f>IF(Variable_Management!$B$20=3,2,IF((S52*R52/T52)&lt;((T52*(1-(T52/R52)))/(2*Lm*Fsw)),1,2))</f>
        <v>2</v>
      </c>
      <c r="W52" s="71">
        <f t="shared" si="34"/>
        <v>0.77777777777777779</v>
      </c>
      <c r="X52" s="74">
        <f t="shared" si="35"/>
        <v>0.22222222222222221</v>
      </c>
      <c r="Y52" s="73">
        <f t="shared" si="36"/>
        <v>6.2222222222222223</v>
      </c>
      <c r="Z52" s="71">
        <f t="shared" si="30"/>
        <v>11.21111111111111</v>
      </c>
      <c r="AA52" s="71">
        <f t="shared" si="31"/>
        <v>8.2967666864001703</v>
      </c>
      <c r="AB52" s="71">
        <v>0</v>
      </c>
      <c r="AC52" s="71">
        <f t="shared" si="37"/>
        <v>0.15832357613168721</v>
      </c>
      <c r="AD52" s="74">
        <f t="shared" si="16"/>
        <v>0.15832357613168721</v>
      </c>
      <c r="AE52" s="73">
        <f t="shared" si="29"/>
        <v>6.3</v>
      </c>
      <c r="AF52" s="71">
        <f t="shared" si="17"/>
        <v>7.3170604460467565</v>
      </c>
      <c r="AG52" s="71">
        <f t="shared" si="38"/>
        <v>0.21415749428440786</v>
      </c>
      <c r="AH52" s="71">
        <f t="shared" si="39"/>
        <v>1.4544941388968369</v>
      </c>
      <c r="AI52" s="74">
        <f t="shared" si="19"/>
        <v>1.6686516331812447</v>
      </c>
      <c r="AJ52" s="73">
        <f t="shared" si="20"/>
        <v>1.7999999999999998</v>
      </c>
      <c r="AK52" s="71">
        <f t="shared" si="40"/>
        <v>3.9111333239174679</v>
      </c>
      <c r="AL52" s="71">
        <f t="shared" si="41"/>
        <v>6.1187855509830809E-2</v>
      </c>
      <c r="AM52" s="71">
        <f t="shared" si="48"/>
        <v>0</v>
      </c>
      <c r="AN52" s="188">
        <f t="shared" si="42"/>
        <v>0.13453333333333334</v>
      </c>
      <c r="AO52" s="74">
        <f t="shared" si="24"/>
        <v>0.19572118884316414</v>
      </c>
      <c r="AP52" s="73">
        <f t="shared" si="43"/>
        <v>0.10325450617283949</v>
      </c>
      <c r="AQ52" s="206">
        <f t="shared" si="44"/>
        <v>0.15832357613168721</v>
      </c>
      <c r="AR52" s="206">
        <f t="shared" si="45"/>
        <v>3.5170780624182356</v>
      </c>
      <c r="AS52" s="71">
        <f t="shared" si="46"/>
        <v>0.16</v>
      </c>
      <c r="AT52" s="74">
        <f t="shared" si="47"/>
        <v>3.96E-5</v>
      </c>
      <c r="AU52" s="73">
        <f t="shared" si="26"/>
        <v>5.9613921428788581</v>
      </c>
      <c r="AV52" s="71">
        <f t="shared" si="27"/>
        <v>97.2</v>
      </c>
      <c r="AW52" s="74">
        <f t="shared" si="28"/>
        <v>94.221295371215703</v>
      </c>
    </row>
    <row r="53" spans="17:49" x14ac:dyDescent="0.25">
      <c r="Q53">
        <v>46</v>
      </c>
      <c r="R53" s="73">
        <f t="shared" si="0"/>
        <v>54</v>
      </c>
      <c r="S53" s="71">
        <f t="shared" si="32"/>
        <v>1.84</v>
      </c>
      <c r="T53" s="71">
        <f t="shared" si="2"/>
        <v>12</v>
      </c>
      <c r="U53" s="74">
        <f t="shared" si="33"/>
        <v>8.2799999999999994</v>
      </c>
      <c r="V53" s="73">
        <f>IF(Variable_Management!$B$20=3,2,IF((S53*R53/T53)&lt;((T53*(1-(T53/R53)))/(2*Lm*Fsw)),1,2))</f>
        <v>2</v>
      </c>
      <c r="W53" s="71">
        <f t="shared" si="34"/>
        <v>0.77777777777777779</v>
      </c>
      <c r="X53" s="74">
        <f t="shared" si="35"/>
        <v>0.22222222222222221</v>
      </c>
      <c r="Y53" s="73">
        <f t="shared" si="36"/>
        <v>6.2222222222222223</v>
      </c>
      <c r="Z53" s="71">
        <f t="shared" si="30"/>
        <v>11.39111111111111</v>
      </c>
      <c r="AA53" s="71">
        <f t="shared" si="31"/>
        <v>8.4725874116800739</v>
      </c>
      <c r="AB53" s="71">
        <v>0</v>
      </c>
      <c r="AC53" s="71">
        <f t="shared" si="37"/>
        <v>0.16510489613168719</v>
      </c>
      <c r="AD53" s="74">
        <f t="shared" si="16"/>
        <v>0.16510489613168719</v>
      </c>
      <c r="AE53" s="73">
        <f t="shared" si="29"/>
        <v>6.4399999999999995</v>
      </c>
      <c r="AF53" s="71">
        <f t="shared" si="17"/>
        <v>7.4721197508539676</v>
      </c>
      <c r="AG53" s="71">
        <f t="shared" si="38"/>
        <v>0.22333029428440784</v>
      </c>
      <c r="AH53" s="71">
        <f t="shared" si="39"/>
        <v>1.4868162308723218</v>
      </c>
      <c r="AI53" s="74">
        <f t="shared" si="19"/>
        <v>1.7101465251567296</v>
      </c>
      <c r="AJ53" s="73">
        <f t="shared" si="20"/>
        <v>1.8399999999999999</v>
      </c>
      <c r="AK53" s="71">
        <f t="shared" si="40"/>
        <v>3.9940160086631726</v>
      </c>
      <c r="AL53" s="71">
        <f t="shared" si="41"/>
        <v>6.3808655509830794E-2</v>
      </c>
      <c r="AM53" s="71">
        <f t="shared" si="48"/>
        <v>0</v>
      </c>
      <c r="AN53" s="188">
        <f t="shared" si="42"/>
        <v>0.13669333333333333</v>
      </c>
      <c r="AO53" s="74">
        <f t="shared" si="24"/>
        <v>0.20050198884316411</v>
      </c>
      <c r="AP53" s="73">
        <f t="shared" si="43"/>
        <v>0.10767710617283949</v>
      </c>
      <c r="AQ53" s="206">
        <f t="shared" si="44"/>
        <v>0.16510489613168719</v>
      </c>
      <c r="AR53" s="206">
        <f t="shared" si="45"/>
        <v>3.5170780624182356</v>
      </c>
      <c r="AS53" s="71">
        <f t="shared" si="46"/>
        <v>0.16</v>
      </c>
      <c r="AT53" s="74">
        <f t="shared" si="47"/>
        <v>3.96E-5</v>
      </c>
      <c r="AU53" s="73">
        <f t="shared" si="26"/>
        <v>6.0256530748543433</v>
      </c>
      <c r="AV53" s="71">
        <f t="shared" si="27"/>
        <v>99.36</v>
      </c>
      <c r="AW53" s="74">
        <f t="shared" si="28"/>
        <v>94.282283309878636</v>
      </c>
    </row>
    <row r="54" spans="17:49" x14ac:dyDescent="0.25">
      <c r="Q54">
        <v>47</v>
      </c>
      <c r="R54" s="73">
        <f t="shared" si="0"/>
        <v>54</v>
      </c>
      <c r="S54" s="71">
        <f t="shared" si="32"/>
        <v>1.8800000000000001</v>
      </c>
      <c r="T54" s="71">
        <f t="shared" si="2"/>
        <v>12</v>
      </c>
      <c r="U54" s="74">
        <f t="shared" si="33"/>
        <v>8.4600000000000009</v>
      </c>
      <c r="V54" s="73">
        <f>IF(Variable_Management!$B$20=3,2,IF((S54*R54/T54)&lt;((T54*(1-(T54/R54)))/(2*Lm*Fsw)),1,2))</f>
        <v>2</v>
      </c>
      <c r="W54" s="71">
        <f t="shared" si="34"/>
        <v>0.77777777777777779</v>
      </c>
      <c r="X54" s="74">
        <f t="shared" si="35"/>
        <v>0.22222222222222221</v>
      </c>
      <c r="Y54" s="73">
        <f t="shared" si="36"/>
        <v>6.2222222222222223</v>
      </c>
      <c r="Z54" s="71">
        <f t="shared" si="30"/>
        <v>11.571111111111112</v>
      </c>
      <c r="AA54" s="71">
        <f t="shared" si="31"/>
        <v>8.6485800827973893</v>
      </c>
      <c r="AB54" s="71">
        <v>0</v>
      </c>
      <c r="AC54" s="71">
        <f t="shared" si="37"/>
        <v>0.1720352561316873</v>
      </c>
      <c r="AD54" s="74">
        <f t="shared" si="16"/>
        <v>0.1720352561316873</v>
      </c>
      <c r="AE54" s="73">
        <f t="shared" si="29"/>
        <v>6.580000000000001</v>
      </c>
      <c r="AF54" s="71">
        <f t="shared" si="17"/>
        <v>7.6273306976360979</v>
      </c>
      <c r="AG54" s="71">
        <f t="shared" si="38"/>
        <v>0.23270469428440785</v>
      </c>
      <c r="AH54" s="71">
        <f t="shared" si="39"/>
        <v>1.5191383228478075</v>
      </c>
      <c r="AI54" s="74">
        <f t="shared" si="19"/>
        <v>1.7518430171322152</v>
      </c>
      <c r="AJ54" s="73">
        <f t="shared" si="20"/>
        <v>1.8800000000000001</v>
      </c>
      <c r="AK54" s="71">
        <f t="shared" si="40"/>
        <v>4.0769797494539635</v>
      </c>
      <c r="AL54" s="71">
        <f t="shared" si="41"/>
        <v>6.6487055509830806E-2</v>
      </c>
      <c r="AM54" s="71">
        <f t="shared" si="48"/>
        <v>0</v>
      </c>
      <c r="AN54" s="188">
        <f t="shared" si="42"/>
        <v>0.13885333333333333</v>
      </c>
      <c r="AO54" s="74">
        <f t="shared" si="24"/>
        <v>0.20534038884316413</v>
      </c>
      <c r="AP54" s="73">
        <f t="shared" si="43"/>
        <v>0.11219690617283955</v>
      </c>
      <c r="AQ54" s="206">
        <f t="shared" si="44"/>
        <v>0.1720352561316873</v>
      </c>
      <c r="AR54" s="206">
        <f t="shared" si="45"/>
        <v>3.5170780624182356</v>
      </c>
      <c r="AS54" s="71">
        <f t="shared" si="46"/>
        <v>0.16</v>
      </c>
      <c r="AT54" s="74">
        <f t="shared" si="47"/>
        <v>3.96E-5</v>
      </c>
      <c r="AU54" s="73">
        <f t="shared" si="26"/>
        <v>6.0905684868298291</v>
      </c>
      <c r="AV54" s="71">
        <f t="shared" si="27"/>
        <v>101.52000000000001</v>
      </c>
      <c r="AW54" s="74">
        <f t="shared" si="28"/>
        <v>94.340176274066209</v>
      </c>
    </row>
    <row r="55" spans="17:49" x14ac:dyDescent="0.25">
      <c r="Q55">
        <v>48</v>
      </c>
      <c r="R55" s="73">
        <f t="shared" si="0"/>
        <v>54</v>
      </c>
      <c r="S55" s="71">
        <f t="shared" si="32"/>
        <v>1.92</v>
      </c>
      <c r="T55" s="71">
        <f t="shared" si="2"/>
        <v>12</v>
      </c>
      <c r="U55" s="74">
        <f t="shared" si="33"/>
        <v>8.6399999999999988</v>
      </c>
      <c r="V55" s="73">
        <f>IF(Variable_Management!$B$20=3,2,IF((S55*R55/T55)&lt;((T55*(1-(T55/R55)))/(2*Lm*Fsw)),1,2))</f>
        <v>2</v>
      </c>
      <c r="W55" s="71">
        <f t="shared" si="34"/>
        <v>0.77777777777777779</v>
      </c>
      <c r="X55" s="74">
        <f t="shared" si="35"/>
        <v>0.22222222222222221</v>
      </c>
      <c r="Y55" s="73">
        <f t="shared" si="36"/>
        <v>6.2222222222222223</v>
      </c>
      <c r="Z55" s="71">
        <f t="shared" si="30"/>
        <v>11.75111111111111</v>
      </c>
      <c r="AA55" s="71">
        <f t="shared" si="31"/>
        <v>8.8247344123525693</v>
      </c>
      <c r="AB55" s="71">
        <v>0</v>
      </c>
      <c r="AC55" s="71">
        <f t="shared" si="37"/>
        <v>0.17911465613168717</v>
      </c>
      <c r="AD55" s="74">
        <f t="shared" si="16"/>
        <v>0.17911465613168717</v>
      </c>
      <c r="AE55" s="73">
        <f t="shared" si="29"/>
        <v>6.7199999999999989</v>
      </c>
      <c r="AF55" s="71">
        <f t="shared" si="17"/>
        <v>7.7826842137595387</v>
      </c>
      <c r="AG55" s="71">
        <f t="shared" si="38"/>
        <v>0.24228069428440771</v>
      </c>
      <c r="AH55" s="71">
        <f t="shared" si="39"/>
        <v>1.5514604148232924</v>
      </c>
      <c r="AI55" s="74">
        <f t="shared" si="19"/>
        <v>1.7937411091077002</v>
      </c>
      <c r="AJ55" s="73">
        <f t="shared" si="20"/>
        <v>1.9199999999999997</v>
      </c>
      <c r="AK55" s="71">
        <f t="shared" si="40"/>
        <v>4.1600196967631886</v>
      </c>
      <c r="AL55" s="71">
        <f t="shared" si="41"/>
        <v>6.9223055509830766E-2</v>
      </c>
      <c r="AM55" s="71">
        <f t="shared" si="48"/>
        <v>0</v>
      </c>
      <c r="AN55" s="188">
        <f t="shared" si="42"/>
        <v>0.14101333333333332</v>
      </c>
      <c r="AO55" s="74">
        <f t="shared" si="24"/>
        <v>0.21023638884316409</v>
      </c>
      <c r="AP55" s="73">
        <f t="shared" si="43"/>
        <v>0.11681390617283946</v>
      </c>
      <c r="AQ55" s="206">
        <f t="shared" si="44"/>
        <v>0.17911465613168717</v>
      </c>
      <c r="AR55" s="206">
        <f t="shared" si="45"/>
        <v>3.5170780624182356</v>
      </c>
      <c r="AS55" s="71">
        <f t="shared" si="46"/>
        <v>0.16</v>
      </c>
      <c r="AT55" s="74">
        <f t="shared" si="47"/>
        <v>3.96E-5</v>
      </c>
      <c r="AU55" s="73">
        <f t="shared" si="26"/>
        <v>6.1561383788053137</v>
      </c>
      <c r="AV55" s="71">
        <f t="shared" si="27"/>
        <v>103.67999999999999</v>
      </c>
      <c r="AW55" s="74">
        <f t="shared" si="28"/>
        <v>94.395161310593537</v>
      </c>
    </row>
    <row r="56" spans="17:49" x14ac:dyDescent="0.25">
      <c r="Q56">
        <v>49</v>
      </c>
      <c r="R56" s="73">
        <f t="shared" si="0"/>
        <v>54</v>
      </c>
      <c r="S56" s="71">
        <f t="shared" si="32"/>
        <v>1.96</v>
      </c>
      <c r="T56" s="71">
        <f t="shared" si="2"/>
        <v>12</v>
      </c>
      <c r="U56" s="74">
        <f t="shared" si="33"/>
        <v>8.82</v>
      </c>
      <c r="V56" s="73">
        <f>IF(Variable_Management!$B$20=3,2,IF((S56*R56/T56)&lt;((T56*(1-(T56/R56)))/(2*Lm*Fsw)),1,2))</f>
        <v>2</v>
      </c>
      <c r="W56" s="71">
        <f t="shared" si="34"/>
        <v>0.77777777777777779</v>
      </c>
      <c r="X56" s="74">
        <f t="shared" si="35"/>
        <v>0.22222222222222221</v>
      </c>
      <c r="Y56" s="73">
        <f t="shared" si="36"/>
        <v>6.2222222222222223</v>
      </c>
      <c r="Z56" s="71">
        <f t="shared" si="30"/>
        <v>11.931111111111111</v>
      </c>
      <c r="AA56" s="71">
        <f t="shared" si="31"/>
        <v>9.0010409091704311</v>
      </c>
      <c r="AB56" s="71">
        <v>0</v>
      </c>
      <c r="AC56" s="71">
        <f t="shared" si="37"/>
        <v>0.18634309613168723</v>
      </c>
      <c r="AD56" s="74">
        <f t="shared" si="16"/>
        <v>0.18634309613168723</v>
      </c>
      <c r="AE56" s="73">
        <f t="shared" si="29"/>
        <v>6.86</v>
      </c>
      <c r="AF56" s="71">
        <f t="shared" si="17"/>
        <v>7.9381719287945618</v>
      </c>
      <c r="AG56" s="71">
        <f t="shared" si="38"/>
        <v>0.2520582942844079</v>
      </c>
      <c r="AH56" s="71">
        <f t="shared" si="39"/>
        <v>1.5837825067987779</v>
      </c>
      <c r="AI56" s="74">
        <f t="shared" si="19"/>
        <v>1.8358408010831857</v>
      </c>
      <c r="AJ56" s="73">
        <f t="shared" si="20"/>
        <v>1.96</v>
      </c>
      <c r="AK56" s="71">
        <f t="shared" si="40"/>
        <v>4.243131376407959</v>
      </c>
      <c r="AL56" s="71">
        <f t="shared" si="41"/>
        <v>7.2016655509830801E-2</v>
      </c>
      <c r="AM56" s="71">
        <f t="shared" si="48"/>
        <v>0</v>
      </c>
      <c r="AN56" s="188">
        <f t="shared" si="42"/>
        <v>0.14317333333333335</v>
      </c>
      <c r="AO56" s="74">
        <f t="shared" si="24"/>
        <v>0.21518998884316415</v>
      </c>
      <c r="AP56" s="73">
        <f t="shared" si="43"/>
        <v>0.12152810617283949</v>
      </c>
      <c r="AQ56" s="206">
        <f t="shared" si="44"/>
        <v>0.18634309613168723</v>
      </c>
      <c r="AR56" s="206">
        <f t="shared" si="45"/>
        <v>3.5170780624182356</v>
      </c>
      <c r="AS56" s="71">
        <f t="shared" si="46"/>
        <v>0.16</v>
      </c>
      <c r="AT56" s="74">
        <f t="shared" si="47"/>
        <v>3.96E-5</v>
      </c>
      <c r="AU56" s="73">
        <f t="shared" si="26"/>
        <v>6.2223627507807997</v>
      </c>
      <c r="AV56" s="71">
        <f t="shared" si="27"/>
        <v>105.84</v>
      </c>
      <c r="AW56" s="74">
        <f t="shared" si="28"/>
        <v>94.447410711285002</v>
      </c>
    </row>
    <row r="57" spans="17:49" x14ac:dyDescent="0.25">
      <c r="Q57">
        <v>50</v>
      </c>
      <c r="R57" s="73">
        <f t="shared" si="0"/>
        <v>54</v>
      </c>
      <c r="S57" s="71">
        <f t="shared" si="32"/>
        <v>2</v>
      </c>
      <c r="T57" s="71">
        <f t="shared" si="2"/>
        <v>12</v>
      </c>
      <c r="U57" s="74">
        <f t="shared" si="33"/>
        <v>9</v>
      </c>
      <c r="V57" s="73">
        <f>IF(Variable_Management!$B$20=3,2,IF((S57*R57/T57)&lt;((T57*(1-(T57/R57)))/(2*Lm*Fsw)),1,2))</f>
        <v>2</v>
      </c>
      <c r="W57" s="71">
        <f t="shared" si="34"/>
        <v>0.77777777777777779</v>
      </c>
      <c r="X57" s="74">
        <f t="shared" si="35"/>
        <v>0.22222222222222221</v>
      </c>
      <c r="Y57" s="73">
        <f t="shared" si="36"/>
        <v>6.2222222222222223</v>
      </c>
      <c r="Z57" s="71">
        <f t="shared" si="30"/>
        <v>12.111111111111111</v>
      </c>
      <c r="AA57" s="71">
        <f t="shared" si="31"/>
        <v>9.1774908035126721</v>
      </c>
      <c r="AB57" s="71">
        <v>0</v>
      </c>
      <c r="AC57" s="71">
        <f t="shared" si="37"/>
        <v>0.19372057613168725</v>
      </c>
      <c r="AD57" s="74">
        <f t="shared" si="16"/>
        <v>0.19372057613168725</v>
      </c>
      <c r="AE57" s="73">
        <f t="shared" si="29"/>
        <v>7</v>
      </c>
      <c r="AF57" s="71">
        <f t="shared" si="17"/>
        <v>8.0937861085589589</v>
      </c>
      <c r="AG57" s="71">
        <f t="shared" si="38"/>
        <v>0.26203749428440792</v>
      </c>
      <c r="AH57" s="71">
        <f t="shared" si="39"/>
        <v>1.616104598774263</v>
      </c>
      <c r="AI57" s="74">
        <f t="shared" si="19"/>
        <v>1.878142093058671</v>
      </c>
      <c r="AJ57" s="73">
        <f t="shared" si="20"/>
        <v>2</v>
      </c>
      <c r="AK57" s="71">
        <f t="shared" si="40"/>
        <v>4.3263106542939909</v>
      </c>
      <c r="AL57" s="71">
        <f t="shared" si="41"/>
        <v>7.48678555098308E-2</v>
      </c>
      <c r="AM57" s="71">
        <f t="shared" si="48"/>
        <v>0</v>
      </c>
      <c r="AN57" s="188">
        <f t="shared" si="42"/>
        <v>0.14533333333333334</v>
      </c>
      <c r="AO57" s="74">
        <f t="shared" si="24"/>
        <v>0.22020118884316414</v>
      </c>
      <c r="AP57" s="73">
        <f t="shared" si="43"/>
        <v>0.12633950617283951</v>
      </c>
      <c r="AQ57" s="206">
        <f t="shared" si="44"/>
        <v>0.19372057613168725</v>
      </c>
      <c r="AR57" s="206">
        <f t="shared" si="45"/>
        <v>3.5170780624182356</v>
      </c>
      <c r="AS57" s="71">
        <f t="shared" si="46"/>
        <v>0.16</v>
      </c>
      <c r="AT57" s="74">
        <f t="shared" si="47"/>
        <v>3.96E-5</v>
      </c>
      <c r="AU57" s="73">
        <f t="shared" si="26"/>
        <v>6.2892416027562845</v>
      </c>
      <c r="AV57" s="71">
        <f t="shared" si="27"/>
        <v>108</v>
      </c>
      <c r="AW57" s="74">
        <f t="shared" si="28"/>
        <v>94.497083439737693</v>
      </c>
    </row>
    <row r="58" spans="17:49" x14ac:dyDescent="0.25">
      <c r="Q58">
        <v>51</v>
      </c>
      <c r="R58" s="73">
        <f t="shared" si="0"/>
        <v>54</v>
      </c>
      <c r="S58" s="71">
        <f t="shared" si="32"/>
        <v>2.04</v>
      </c>
      <c r="T58" s="71">
        <f t="shared" si="2"/>
        <v>12</v>
      </c>
      <c r="U58" s="74">
        <f t="shared" si="33"/>
        <v>9.18</v>
      </c>
      <c r="V58" s="73">
        <f>IF(Variable_Management!$B$20=3,2,IF((S58*R58/T58)&lt;((T58*(1-(T58/R58)))/(2*Lm*Fsw)),1,2))</f>
        <v>2</v>
      </c>
      <c r="W58" s="71">
        <f t="shared" si="34"/>
        <v>0.77777777777777779</v>
      </c>
      <c r="X58" s="74">
        <f t="shared" si="35"/>
        <v>0.22222222222222221</v>
      </c>
      <c r="Y58" s="73">
        <f t="shared" si="36"/>
        <v>6.2222222222222223</v>
      </c>
      <c r="Z58" s="71">
        <f t="shared" si="30"/>
        <v>12.29111111111111</v>
      </c>
      <c r="AA58" s="71">
        <f t="shared" si="31"/>
        <v>9.3540759804782247</v>
      </c>
      <c r="AB58" s="71">
        <v>0</v>
      </c>
      <c r="AC58" s="71">
        <f t="shared" si="37"/>
        <v>0.20124709613168723</v>
      </c>
      <c r="AD58" s="74">
        <f t="shared" si="16"/>
        <v>0.20124709613168723</v>
      </c>
      <c r="AE58" s="73">
        <f t="shared" si="29"/>
        <v>7.14</v>
      </c>
      <c r="AF58" s="71">
        <f t="shared" si="17"/>
        <v>8.2495195963826866</v>
      </c>
      <c r="AG58" s="71">
        <f t="shared" si="38"/>
        <v>0.27221829428440786</v>
      </c>
      <c r="AH58" s="71">
        <f t="shared" si="39"/>
        <v>1.6484266907497482</v>
      </c>
      <c r="AI58" s="74">
        <f t="shared" si="19"/>
        <v>1.920644985034156</v>
      </c>
      <c r="AJ58" s="73">
        <f t="shared" si="20"/>
        <v>2.04</v>
      </c>
      <c r="AK58" s="71">
        <f t="shared" si="40"/>
        <v>4.4095537050202376</v>
      </c>
      <c r="AL58" s="71">
        <f t="shared" si="41"/>
        <v>7.7776655509830817E-2</v>
      </c>
      <c r="AM58" s="71">
        <f t="shared" si="48"/>
        <v>0</v>
      </c>
      <c r="AN58" s="188">
        <f t="shared" si="42"/>
        <v>0.14749333333333334</v>
      </c>
      <c r="AO58" s="74">
        <f t="shared" si="24"/>
        <v>0.22526998884316415</v>
      </c>
      <c r="AP58" s="73">
        <f t="shared" si="43"/>
        <v>0.1312481061728395</v>
      </c>
      <c r="AQ58" s="206">
        <f t="shared" si="44"/>
        <v>0.20124709613168723</v>
      </c>
      <c r="AR58" s="206">
        <f t="shared" si="45"/>
        <v>3.5170780624182356</v>
      </c>
      <c r="AS58" s="71">
        <f t="shared" si="46"/>
        <v>0.16</v>
      </c>
      <c r="AT58" s="74">
        <f t="shared" si="47"/>
        <v>3.96E-5</v>
      </c>
      <c r="AU58" s="73">
        <f t="shared" si="26"/>
        <v>6.3567749347317699</v>
      </c>
      <c r="AV58" s="71">
        <f t="shared" si="27"/>
        <v>110.16</v>
      </c>
      <c r="AW58" s="74">
        <f t="shared" si="28"/>
        <v>94.544326395669117</v>
      </c>
    </row>
    <row r="59" spans="17:49" x14ac:dyDescent="0.25">
      <c r="Q59">
        <v>52</v>
      </c>
      <c r="R59" s="73">
        <f t="shared" si="0"/>
        <v>54</v>
      </c>
      <c r="S59" s="71">
        <f t="shared" si="32"/>
        <v>2.08</v>
      </c>
      <c r="T59" s="71">
        <f t="shared" si="2"/>
        <v>12</v>
      </c>
      <c r="U59" s="74">
        <f t="shared" si="33"/>
        <v>9.3600000000000012</v>
      </c>
      <c r="V59" s="73">
        <f>IF(Variable_Management!$B$20=3,2,IF((S59*R59/T59)&lt;((T59*(1-(T59/R59)))/(2*Lm*Fsw)),1,2))</f>
        <v>2</v>
      </c>
      <c r="W59" s="71">
        <f t="shared" si="34"/>
        <v>0.77777777777777779</v>
      </c>
      <c r="X59" s="74">
        <f t="shared" si="35"/>
        <v>0.22222222222222221</v>
      </c>
      <c r="Y59" s="73">
        <f t="shared" si="36"/>
        <v>6.2222222222222223</v>
      </c>
      <c r="Z59" s="71">
        <f t="shared" si="30"/>
        <v>12.471111111111112</v>
      </c>
      <c r="AA59" s="71">
        <f t="shared" si="31"/>
        <v>9.5307889205752385</v>
      </c>
      <c r="AB59" s="71">
        <v>0</v>
      </c>
      <c r="AC59" s="71">
        <f t="shared" si="37"/>
        <v>0.20892265613168734</v>
      </c>
      <c r="AD59" s="74">
        <f t="shared" si="16"/>
        <v>0.20892265613168734</v>
      </c>
      <c r="AE59" s="73">
        <f t="shared" si="29"/>
        <v>7.2800000000000011</v>
      </c>
      <c r="AF59" s="71">
        <f t="shared" si="17"/>
        <v>8.4053657606972685</v>
      </c>
      <c r="AG59" s="71">
        <f t="shared" si="38"/>
        <v>0.28260069428440787</v>
      </c>
      <c r="AH59" s="71">
        <f t="shared" si="39"/>
        <v>1.6807487827252339</v>
      </c>
      <c r="AI59" s="74">
        <f t="shared" si="19"/>
        <v>1.9633494770096418</v>
      </c>
      <c r="AJ59" s="73">
        <f t="shared" si="20"/>
        <v>2.08</v>
      </c>
      <c r="AK59" s="71">
        <f t="shared" si="40"/>
        <v>4.4928569838642431</v>
      </c>
      <c r="AL59" s="71">
        <f t="shared" si="41"/>
        <v>8.0743055509830811E-2</v>
      </c>
      <c r="AM59" s="71">
        <f t="shared" si="48"/>
        <v>0</v>
      </c>
      <c r="AN59" s="188">
        <f t="shared" si="42"/>
        <v>0.14965333333333333</v>
      </c>
      <c r="AO59" s="74">
        <f t="shared" si="24"/>
        <v>0.23039638884316416</v>
      </c>
      <c r="AP59" s="73">
        <f t="shared" si="43"/>
        <v>0.13625390617283958</v>
      </c>
      <c r="AQ59" s="206">
        <f t="shared" si="44"/>
        <v>0.20892265613168734</v>
      </c>
      <c r="AR59" s="206">
        <f t="shared" si="45"/>
        <v>3.5170780624182356</v>
      </c>
      <c r="AS59" s="71">
        <f t="shared" si="46"/>
        <v>0.16</v>
      </c>
      <c r="AT59" s="74">
        <f t="shared" si="47"/>
        <v>3.96E-5</v>
      </c>
      <c r="AU59" s="73">
        <f t="shared" si="26"/>
        <v>6.4249627467072568</v>
      </c>
      <c r="AV59" s="71">
        <f t="shared" si="27"/>
        <v>112.32000000000001</v>
      </c>
      <c r="AW59" s="74">
        <f t="shared" si="28"/>
        <v>94.589275538018214</v>
      </c>
    </row>
    <row r="60" spans="17:49" x14ac:dyDescent="0.25">
      <c r="Q60">
        <v>53</v>
      </c>
      <c r="R60" s="73">
        <f t="shared" si="0"/>
        <v>54</v>
      </c>
      <c r="S60" s="71">
        <f t="shared" si="32"/>
        <v>2.12</v>
      </c>
      <c r="T60" s="71">
        <f t="shared" si="2"/>
        <v>12</v>
      </c>
      <c r="U60" s="74">
        <f t="shared" si="33"/>
        <v>9.5400000000000009</v>
      </c>
      <c r="V60" s="73">
        <f>IF(Variable_Management!$B$20=3,2,IF((S60*R60/T60)&lt;((T60*(1-(T60/R60)))/(2*Lm*Fsw)),1,2))</f>
        <v>2</v>
      </c>
      <c r="W60" s="71">
        <f t="shared" si="34"/>
        <v>0.77777777777777779</v>
      </c>
      <c r="X60" s="74">
        <f t="shared" si="35"/>
        <v>0.22222222222222221</v>
      </c>
      <c r="Y60" s="73">
        <f t="shared" si="36"/>
        <v>6.2222222222222223</v>
      </c>
      <c r="Z60" s="71">
        <f t="shared" si="30"/>
        <v>12.651111111111112</v>
      </c>
      <c r="AA60" s="71">
        <f t="shared" si="31"/>
        <v>9.7076226465885913</v>
      </c>
      <c r="AB60" s="71">
        <v>0</v>
      </c>
      <c r="AC60" s="71">
        <f t="shared" si="37"/>
        <v>0.2167472561316873</v>
      </c>
      <c r="AD60" s="74">
        <f t="shared" si="16"/>
        <v>0.2167472561316873</v>
      </c>
      <c r="AE60" s="73">
        <f t="shared" si="29"/>
        <v>7.4200000000000008</v>
      </c>
      <c r="AF60" s="71">
        <f t="shared" si="17"/>
        <v>8.5613184481773583</v>
      </c>
      <c r="AG60" s="71">
        <f t="shared" si="38"/>
        <v>0.29318469428440791</v>
      </c>
      <c r="AH60" s="71">
        <f t="shared" si="39"/>
        <v>1.7130708747007191</v>
      </c>
      <c r="AI60" s="74">
        <f t="shared" si="19"/>
        <v>2.0062555689851269</v>
      </c>
      <c r="AJ60" s="73">
        <f t="shared" si="20"/>
        <v>2.12</v>
      </c>
      <c r="AK60" s="71">
        <f t="shared" si="40"/>
        <v>4.5762172017352611</v>
      </c>
      <c r="AL60" s="71">
        <f t="shared" si="41"/>
        <v>8.376705550983081E-2</v>
      </c>
      <c r="AM60" s="71">
        <f t="shared" si="48"/>
        <v>0</v>
      </c>
      <c r="AN60" s="188">
        <f t="shared" si="42"/>
        <v>0.15181333333333336</v>
      </c>
      <c r="AO60" s="74">
        <f t="shared" si="24"/>
        <v>0.23558038884316418</v>
      </c>
      <c r="AP60" s="73">
        <f t="shared" si="43"/>
        <v>0.14135690617283955</v>
      </c>
      <c r="AQ60" s="206">
        <f t="shared" si="44"/>
        <v>0.2167472561316873</v>
      </c>
      <c r="AR60" s="206">
        <f t="shared" si="45"/>
        <v>3.5170780624182356</v>
      </c>
      <c r="AS60" s="71">
        <f t="shared" si="46"/>
        <v>0.16</v>
      </c>
      <c r="AT60" s="74">
        <f t="shared" si="47"/>
        <v>3.96E-5</v>
      </c>
      <c r="AU60" s="73">
        <f t="shared" si="26"/>
        <v>6.4938050386827406</v>
      </c>
      <c r="AV60" s="71">
        <f t="shared" si="27"/>
        <v>114.48</v>
      </c>
      <c r="AW60" s="74">
        <f t="shared" si="28"/>
        <v>94.632056884871673</v>
      </c>
    </row>
    <row r="61" spans="17:49" x14ac:dyDescent="0.25">
      <c r="Q61">
        <v>54</v>
      </c>
      <c r="R61" s="73">
        <f t="shared" si="0"/>
        <v>54</v>
      </c>
      <c r="S61" s="71">
        <f t="shared" si="32"/>
        <v>2.16</v>
      </c>
      <c r="T61" s="71">
        <f t="shared" si="2"/>
        <v>12</v>
      </c>
      <c r="U61" s="74">
        <f t="shared" si="33"/>
        <v>9.7200000000000006</v>
      </c>
      <c r="V61" s="73">
        <f>IF(Variable_Management!$B$20=3,2,IF((S61*R61/T61)&lt;((T61*(1-(T61/R61)))/(2*Lm*Fsw)),1,2))</f>
        <v>2</v>
      </c>
      <c r="W61" s="71">
        <f t="shared" si="34"/>
        <v>0.77777777777777779</v>
      </c>
      <c r="X61" s="74">
        <f t="shared" si="35"/>
        <v>0.22222222222222221</v>
      </c>
      <c r="Y61" s="73">
        <f t="shared" si="36"/>
        <v>6.2222222222222223</v>
      </c>
      <c r="Z61" s="71">
        <f t="shared" si="30"/>
        <v>12.831111111111111</v>
      </c>
      <c r="AA61" s="71">
        <f t="shared" si="31"/>
        <v>9.8845706759858665</v>
      </c>
      <c r="AB61" s="71">
        <v>0</v>
      </c>
      <c r="AC61" s="71">
        <f t="shared" si="37"/>
        <v>0.22472089613168728</v>
      </c>
      <c r="AD61" s="74">
        <f t="shared" si="16"/>
        <v>0.22472089613168728</v>
      </c>
      <c r="AE61" s="73">
        <f t="shared" si="29"/>
        <v>7.5600000000000005</v>
      </c>
      <c r="AF61" s="71">
        <f t="shared" si="17"/>
        <v>8.7173719417667375</v>
      </c>
      <c r="AG61" s="71">
        <f t="shared" si="38"/>
        <v>0.30397029428440797</v>
      </c>
      <c r="AH61" s="71">
        <f t="shared" si="39"/>
        <v>1.745392966676204</v>
      </c>
      <c r="AI61" s="74">
        <f t="shared" si="19"/>
        <v>2.0493632609606118</v>
      </c>
      <c r="AJ61" s="73">
        <f t="shared" si="20"/>
        <v>2.16</v>
      </c>
      <c r="AK61" s="71">
        <f t="shared" si="40"/>
        <v>4.6596313027382008</v>
      </c>
      <c r="AL61" s="71">
        <f t="shared" si="41"/>
        <v>8.6848655509830813E-2</v>
      </c>
      <c r="AM61" s="71">
        <f t="shared" si="48"/>
        <v>0</v>
      </c>
      <c r="AN61" s="188">
        <f t="shared" si="42"/>
        <v>0.15397333333333335</v>
      </c>
      <c r="AO61" s="74">
        <f t="shared" si="24"/>
        <v>0.24082198884316416</v>
      </c>
      <c r="AP61" s="73">
        <f t="shared" si="43"/>
        <v>0.14655710617283954</v>
      </c>
      <c r="AQ61" s="206">
        <f t="shared" si="44"/>
        <v>0.22472089613168728</v>
      </c>
      <c r="AR61" s="206">
        <f t="shared" si="45"/>
        <v>3.5170780624182356</v>
      </c>
      <c r="AS61" s="71">
        <f t="shared" si="46"/>
        <v>0.16</v>
      </c>
      <c r="AT61" s="74">
        <f t="shared" si="47"/>
        <v>3.96E-5</v>
      </c>
      <c r="AU61" s="73">
        <f t="shared" si="26"/>
        <v>6.5633018106582259</v>
      </c>
      <c r="AV61" s="71">
        <f t="shared" si="27"/>
        <v>116.64000000000001</v>
      </c>
      <c r="AW61" s="74">
        <f t="shared" si="28"/>
        <v>94.672787405693995</v>
      </c>
    </row>
    <row r="62" spans="17:49" x14ac:dyDescent="0.25">
      <c r="Q62">
        <v>55</v>
      </c>
      <c r="R62" s="73">
        <f t="shared" si="0"/>
        <v>54</v>
      </c>
      <c r="S62" s="71">
        <f t="shared" si="32"/>
        <v>2.2000000000000002</v>
      </c>
      <c r="T62" s="71">
        <f t="shared" si="2"/>
        <v>12</v>
      </c>
      <c r="U62" s="74">
        <f t="shared" si="33"/>
        <v>9.9</v>
      </c>
      <c r="V62" s="73">
        <f>IF(Variable_Management!$B$20=3,2,IF((S62*R62/T62)&lt;((T62*(1-(T62/R62)))/(2*Lm*Fsw)),1,2))</f>
        <v>2</v>
      </c>
      <c r="W62" s="71">
        <f t="shared" si="34"/>
        <v>0.77777777777777779</v>
      </c>
      <c r="X62" s="74">
        <f t="shared" si="35"/>
        <v>0.22222222222222221</v>
      </c>
      <c r="Y62" s="73">
        <f t="shared" si="36"/>
        <v>6.2222222222222223</v>
      </c>
      <c r="Z62" s="71">
        <f t="shared" si="30"/>
        <v>13.011111111111111</v>
      </c>
      <c r="AA62" s="71">
        <f t="shared" si="31"/>
        <v>10.061626978205846</v>
      </c>
      <c r="AB62" s="71">
        <v>0</v>
      </c>
      <c r="AC62" s="71">
        <f t="shared" si="37"/>
        <v>0.2328435761316873</v>
      </c>
      <c r="AD62" s="74">
        <f t="shared" si="16"/>
        <v>0.2328435761316873</v>
      </c>
      <c r="AE62" s="73">
        <f t="shared" si="29"/>
        <v>7.7</v>
      </c>
      <c r="AF62" s="71">
        <f t="shared" si="17"/>
        <v>8.8735209230103216</v>
      </c>
      <c r="AG62" s="71">
        <f t="shared" si="38"/>
        <v>0.31495749428440784</v>
      </c>
      <c r="AH62" s="71">
        <f t="shared" si="39"/>
        <v>1.7777150586516894</v>
      </c>
      <c r="AI62" s="74">
        <f t="shared" si="19"/>
        <v>2.0926725529360972</v>
      </c>
      <c r="AJ62" s="73">
        <f t="shared" si="20"/>
        <v>2.2000000000000002</v>
      </c>
      <c r="AK62" s="71">
        <f t="shared" si="40"/>
        <v>4.7430964440392414</v>
      </c>
      <c r="AL62" s="71">
        <f t="shared" si="41"/>
        <v>8.998785550983078E-2</v>
      </c>
      <c r="AM62" s="71">
        <f t="shared" si="48"/>
        <v>0</v>
      </c>
      <c r="AN62" s="188">
        <f t="shared" si="42"/>
        <v>0.15613333333333335</v>
      </c>
      <c r="AO62" s="74">
        <f t="shared" si="24"/>
        <v>0.24612118884316414</v>
      </c>
      <c r="AP62" s="73">
        <f t="shared" si="43"/>
        <v>0.15185450617283955</v>
      </c>
      <c r="AQ62" s="206">
        <f t="shared" si="44"/>
        <v>0.2328435761316873</v>
      </c>
      <c r="AR62" s="206">
        <f t="shared" si="45"/>
        <v>3.5170780624182356</v>
      </c>
      <c r="AS62" s="71">
        <f t="shared" si="46"/>
        <v>0.16</v>
      </c>
      <c r="AT62" s="74">
        <f t="shared" si="47"/>
        <v>3.96E-5</v>
      </c>
      <c r="AU62" s="73">
        <f t="shared" si="26"/>
        <v>6.6334530626337109</v>
      </c>
      <c r="AV62" s="71">
        <f t="shared" si="27"/>
        <v>118.80000000000001</v>
      </c>
      <c r="AW62" s="74">
        <f t="shared" si="28"/>
        <v>94.711575819154575</v>
      </c>
    </row>
    <row r="63" spans="17:49" x14ac:dyDescent="0.25">
      <c r="Q63">
        <v>56</v>
      </c>
      <c r="R63" s="73">
        <f t="shared" si="0"/>
        <v>54</v>
      </c>
      <c r="S63" s="71">
        <f t="shared" si="32"/>
        <v>2.2400000000000002</v>
      </c>
      <c r="T63" s="71">
        <f t="shared" si="2"/>
        <v>12</v>
      </c>
      <c r="U63" s="74">
        <f t="shared" si="33"/>
        <v>10.08</v>
      </c>
      <c r="V63" s="73">
        <f>IF(Variable_Management!$B$20=3,2,IF((S63*R63/T63)&lt;((T63*(1-(T63/R63)))/(2*Lm*Fsw)),1,2))</f>
        <v>2</v>
      </c>
      <c r="W63" s="71">
        <f t="shared" si="34"/>
        <v>0.77777777777777779</v>
      </c>
      <c r="X63" s="74">
        <f t="shared" si="35"/>
        <v>0.22222222222222221</v>
      </c>
      <c r="Y63" s="73">
        <f t="shared" si="36"/>
        <v>6.2222222222222223</v>
      </c>
      <c r="Z63" s="71">
        <f t="shared" si="30"/>
        <v>13.191111111111111</v>
      </c>
      <c r="AA63" s="71">
        <f t="shared" si="31"/>
        <v>10.238785936260202</v>
      </c>
      <c r="AB63" s="71">
        <v>0</v>
      </c>
      <c r="AC63" s="71">
        <f t="shared" si="37"/>
        <v>0.24111529613168731</v>
      </c>
      <c r="AD63" s="74">
        <f t="shared" si="16"/>
        <v>0.24111529613168731</v>
      </c>
      <c r="AE63" s="73">
        <f t="shared" si="29"/>
        <v>7.84</v>
      </c>
      <c r="AF63" s="71">
        <f t="shared" si="17"/>
        <v>9.0297604381900367</v>
      </c>
      <c r="AG63" s="71">
        <f t="shared" si="38"/>
        <v>0.32614629428440772</v>
      </c>
      <c r="AH63" s="71">
        <f t="shared" si="39"/>
        <v>1.8100371506271746</v>
      </c>
      <c r="AI63" s="74">
        <f t="shared" si="19"/>
        <v>2.1361834449115822</v>
      </c>
      <c r="AJ63" s="73">
        <f t="shared" si="20"/>
        <v>2.2399999999999998</v>
      </c>
      <c r="AK63" s="71">
        <f t="shared" si="40"/>
        <v>4.8266099777646936</v>
      </c>
      <c r="AL63" s="71">
        <f t="shared" si="41"/>
        <v>9.3184655509830794E-2</v>
      </c>
      <c r="AM63" s="71">
        <f t="shared" si="48"/>
        <v>0</v>
      </c>
      <c r="AN63" s="188">
        <f t="shared" si="42"/>
        <v>0.15829333333333334</v>
      </c>
      <c r="AO63" s="74">
        <f t="shared" si="24"/>
        <v>0.25147798884316414</v>
      </c>
      <c r="AP63" s="73">
        <f t="shared" si="43"/>
        <v>0.15724910617283955</v>
      </c>
      <c r="AQ63" s="206">
        <f t="shared" si="44"/>
        <v>0.24111529613168731</v>
      </c>
      <c r="AR63" s="206">
        <f t="shared" si="45"/>
        <v>3.5170780624182356</v>
      </c>
      <c r="AS63" s="71">
        <f t="shared" si="46"/>
        <v>0.16</v>
      </c>
      <c r="AT63" s="74">
        <f t="shared" si="47"/>
        <v>3.96E-5</v>
      </c>
      <c r="AU63" s="73">
        <f t="shared" si="26"/>
        <v>6.7042587946091965</v>
      </c>
      <c r="AV63" s="71">
        <f t="shared" si="27"/>
        <v>120.96000000000001</v>
      </c>
      <c r="AW63" s="74">
        <f t="shared" si="28"/>
        <v>94.748523308003342</v>
      </c>
    </row>
    <row r="64" spans="17:49" x14ac:dyDescent="0.25">
      <c r="Q64">
        <v>57</v>
      </c>
      <c r="R64" s="73">
        <f t="shared" si="0"/>
        <v>54</v>
      </c>
      <c r="S64" s="71">
        <f t="shared" si="32"/>
        <v>2.2800000000000002</v>
      </c>
      <c r="T64" s="71">
        <f t="shared" si="2"/>
        <v>12</v>
      </c>
      <c r="U64" s="74">
        <f t="shared" si="33"/>
        <v>10.260000000000002</v>
      </c>
      <c r="V64" s="73">
        <f>IF(Variable_Management!$B$20=3,2,IF((S64*R64/T64)&lt;((T64*(1-(T64/R64)))/(2*Lm*Fsw)),1,2))</f>
        <v>2</v>
      </c>
      <c r="W64" s="71">
        <f t="shared" si="34"/>
        <v>0.77777777777777779</v>
      </c>
      <c r="X64" s="74">
        <f t="shared" si="35"/>
        <v>0.22222222222222221</v>
      </c>
      <c r="Y64" s="73">
        <f t="shared" si="36"/>
        <v>6.2222222222222223</v>
      </c>
      <c r="Z64" s="71">
        <f t="shared" si="30"/>
        <v>13.371111111111112</v>
      </c>
      <c r="AA64" s="71">
        <f t="shared" si="31"/>
        <v>10.416042312152909</v>
      </c>
      <c r="AB64" s="71">
        <v>0</v>
      </c>
      <c r="AC64" s="71">
        <f t="shared" si="37"/>
        <v>0.24953605613168736</v>
      </c>
      <c r="AD64" s="74">
        <f t="shared" si="16"/>
        <v>0.24953605613168736</v>
      </c>
      <c r="AE64" s="73">
        <f t="shared" si="29"/>
        <v>7.9800000000000013</v>
      </c>
      <c r="AF64" s="71">
        <f t="shared" si="17"/>
        <v>9.1860858678276003</v>
      </c>
      <c r="AG64" s="71">
        <f t="shared" si="38"/>
        <v>0.3375366942844078</v>
      </c>
      <c r="AH64" s="71">
        <f t="shared" si="39"/>
        <v>1.8423592426026603</v>
      </c>
      <c r="AI64" s="74">
        <f t="shared" si="19"/>
        <v>2.1798959368870681</v>
      </c>
      <c r="AJ64" s="73">
        <f t="shared" si="20"/>
        <v>2.2800000000000002</v>
      </c>
      <c r="AK64" s="71">
        <f t="shared" si="40"/>
        <v>4.9101694346995508</v>
      </c>
      <c r="AL64" s="71">
        <f t="shared" si="41"/>
        <v>9.6439055509830826E-2</v>
      </c>
      <c r="AM64" s="71">
        <f t="shared" si="48"/>
        <v>0</v>
      </c>
      <c r="AN64" s="188">
        <f t="shared" si="42"/>
        <v>0.16045333333333336</v>
      </c>
      <c r="AO64" s="74">
        <f t="shared" si="24"/>
        <v>0.25689238884316418</v>
      </c>
      <c r="AP64" s="73">
        <f t="shared" si="43"/>
        <v>0.16274090617283959</v>
      </c>
      <c r="AQ64" s="206">
        <f t="shared" si="44"/>
        <v>0.24953605613168736</v>
      </c>
      <c r="AR64" s="206">
        <f t="shared" si="45"/>
        <v>3.5170780624182356</v>
      </c>
      <c r="AS64" s="71">
        <f t="shared" si="46"/>
        <v>0.16</v>
      </c>
      <c r="AT64" s="74">
        <f t="shared" si="47"/>
        <v>3.96E-5</v>
      </c>
      <c r="AU64" s="73">
        <f t="shared" si="26"/>
        <v>6.7757190065846817</v>
      </c>
      <c r="AV64" s="71">
        <f t="shared" si="27"/>
        <v>123.12000000000002</v>
      </c>
      <c r="AW64" s="74">
        <f t="shared" si="28"/>
        <v>94.783724160885399</v>
      </c>
    </row>
    <row r="65" spans="17:49" x14ac:dyDescent="0.25">
      <c r="Q65">
        <v>58</v>
      </c>
      <c r="R65" s="73">
        <f t="shared" si="0"/>
        <v>54</v>
      </c>
      <c r="S65" s="71">
        <f t="shared" si="32"/>
        <v>2.3199999999999998</v>
      </c>
      <c r="T65" s="71">
        <f t="shared" si="2"/>
        <v>12</v>
      </c>
      <c r="U65" s="74">
        <f t="shared" si="33"/>
        <v>10.44</v>
      </c>
      <c r="V65" s="73">
        <f>IF(Variable_Management!$B$20=3,2,IF((S65*R65/T65)&lt;((T65*(1-(T65/R65)))/(2*Lm*Fsw)),1,2))</f>
        <v>2</v>
      </c>
      <c r="W65" s="71">
        <f t="shared" si="34"/>
        <v>0.77777777777777779</v>
      </c>
      <c r="X65" s="74">
        <f t="shared" si="35"/>
        <v>0.22222222222222221</v>
      </c>
      <c r="Y65" s="73">
        <f t="shared" si="36"/>
        <v>6.2222222222222223</v>
      </c>
      <c r="Z65" s="71">
        <f t="shared" si="30"/>
        <v>13.55111111111111</v>
      </c>
      <c r="AA65" s="71">
        <f t="shared" si="31"/>
        <v>10.593391215685356</v>
      </c>
      <c r="AB65" s="71">
        <v>0</v>
      </c>
      <c r="AC65" s="71">
        <f t="shared" si="37"/>
        <v>0.25810585613168724</v>
      </c>
      <c r="AD65" s="74">
        <f t="shared" si="16"/>
        <v>0.25810585613168724</v>
      </c>
      <c r="AE65" s="73">
        <f t="shared" si="29"/>
        <v>8.1199999999999992</v>
      </c>
      <c r="AF65" s="71">
        <f t="shared" si="17"/>
        <v>9.3424928991732141</v>
      </c>
      <c r="AG65" s="71">
        <f t="shared" si="38"/>
        <v>0.34912869428440768</v>
      </c>
      <c r="AH65" s="71">
        <f t="shared" si="39"/>
        <v>1.8746813345781452</v>
      </c>
      <c r="AI65" s="74">
        <f t="shared" si="19"/>
        <v>2.2238100288625531</v>
      </c>
      <c r="AJ65" s="73">
        <f t="shared" si="20"/>
        <v>2.3199999999999998</v>
      </c>
      <c r="AK65" s="71">
        <f t="shared" si="40"/>
        <v>4.9937725095820786</v>
      </c>
      <c r="AL65" s="71">
        <f t="shared" si="41"/>
        <v>9.9751055509830766E-2</v>
      </c>
      <c r="AM65" s="71">
        <f t="shared" si="48"/>
        <v>0</v>
      </c>
      <c r="AN65" s="188">
        <f t="shared" si="42"/>
        <v>0.16261333333333333</v>
      </c>
      <c r="AO65" s="74">
        <f t="shared" si="24"/>
        <v>0.2623643888431641</v>
      </c>
      <c r="AP65" s="73">
        <f t="shared" si="43"/>
        <v>0.16832990617283952</v>
      </c>
      <c r="AQ65" s="206">
        <f t="shared" si="44"/>
        <v>0.25810585613168724</v>
      </c>
      <c r="AR65" s="206">
        <f t="shared" si="45"/>
        <v>3.5170780624182356</v>
      </c>
      <c r="AS65" s="71">
        <f t="shared" si="46"/>
        <v>0.16</v>
      </c>
      <c r="AT65" s="74">
        <f t="shared" si="47"/>
        <v>3.96E-5</v>
      </c>
      <c r="AU65" s="73">
        <f t="shared" si="26"/>
        <v>6.8478336985601675</v>
      </c>
      <c r="AV65" s="71">
        <f t="shared" si="27"/>
        <v>125.27999999999999</v>
      </c>
      <c r="AW65" s="74">
        <f t="shared" si="28"/>
        <v>94.817266349660287</v>
      </c>
    </row>
    <row r="66" spans="17:49" x14ac:dyDescent="0.25">
      <c r="Q66">
        <v>59</v>
      </c>
      <c r="R66" s="73">
        <f t="shared" si="0"/>
        <v>54</v>
      </c>
      <c r="S66" s="71">
        <f t="shared" si="32"/>
        <v>2.36</v>
      </c>
      <c r="T66" s="71">
        <f t="shared" si="2"/>
        <v>12</v>
      </c>
      <c r="U66" s="74">
        <f t="shared" si="33"/>
        <v>10.62</v>
      </c>
      <c r="V66" s="73">
        <f>IF(Variable_Management!$B$20=3,2,IF((S66*R66/T66)&lt;((T66*(1-(T66/R66)))/(2*Lm*Fsw)),1,2))</f>
        <v>2</v>
      </c>
      <c r="W66" s="71">
        <f t="shared" si="34"/>
        <v>0.77777777777777779</v>
      </c>
      <c r="X66" s="74">
        <f t="shared" si="35"/>
        <v>0.22222222222222221</v>
      </c>
      <c r="Y66" s="73">
        <f t="shared" si="36"/>
        <v>6.2222222222222223</v>
      </c>
      <c r="Z66" s="71">
        <f t="shared" si="30"/>
        <v>13.73111111111111</v>
      </c>
      <c r="AA66" s="71">
        <f t="shared" si="31"/>
        <v>10.7708280762697</v>
      </c>
      <c r="AB66" s="71">
        <v>0</v>
      </c>
      <c r="AC66" s="71">
        <f t="shared" si="37"/>
        <v>0.26682469613168719</v>
      </c>
      <c r="AD66" s="74">
        <f t="shared" si="16"/>
        <v>0.26682469613168719</v>
      </c>
      <c r="AE66" s="73">
        <f t="shared" si="29"/>
        <v>8.26</v>
      </c>
      <c r="AF66" s="71">
        <f t="shared" si="17"/>
        <v>9.4989775013472855</v>
      </c>
      <c r="AG66" s="71">
        <f t="shared" si="38"/>
        <v>0.36092229428440764</v>
      </c>
      <c r="AH66" s="71">
        <f t="shared" si="39"/>
        <v>1.90700342655363</v>
      </c>
      <c r="AI66" s="74">
        <f t="shared" si="19"/>
        <v>2.2679257208380377</v>
      </c>
      <c r="AJ66" s="73">
        <f t="shared" si="20"/>
        <v>2.36</v>
      </c>
      <c r="AK66" s="71">
        <f t="shared" si="40"/>
        <v>5.0774170478165068</v>
      </c>
      <c r="AL66" s="71">
        <f t="shared" si="41"/>
        <v>0.10312065550983077</v>
      </c>
      <c r="AM66" s="71">
        <f t="shared" si="48"/>
        <v>0</v>
      </c>
      <c r="AN66" s="188">
        <f t="shared" si="42"/>
        <v>0.16477333333333333</v>
      </c>
      <c r="AO66" s="74">
        <f t="shared" si="24"/>
        <v>0.26789398884316407</v>
      </c>
      <c r="AP66" s="73">
        <f t="shared" si="43"/>
        <v>0.17401610617283947</v>
      </c>
      <c r="AQ66" s="206">
        <f t="shared" si="44"/>
        <v>0.26682469613168719</v>
      </c>
      <c r="AR66" s="206">
        <f t="shared" si="45"/>
        <v>3.5170780624182356</v>
      </c>
      <c r="AS66" s="71">
        <f t="shared" si="46"/>
        <v>0.16</v>
      </c>
      <c r="AT66" s="74">
        <f t="shared" si="47"/>
        <v>3.96E-5</v>
      </c>
      <c r="AU66" s="73">
        <f t="shared" si="26"/>
        <v>6.9206028705356513</v>
      </c>
      <c r="AV66" s="71">
        <f t="shared" si="27"/>
        <v>127.44</v>
      </c>
      <c r="AW66" s="74">
        <f t="shared" si="28"/>
        <v>94.849232049662618</v>
      </c>
    </row>
    <row r="67" spans="17:49" x14ac:dyDescent="0.25">
      <c r="Q67">
        <v>60</v>
      </c>
      <c r="R67" s="73">
        <f t="shared" si="0"/>
        <v>54</v>
      </c>
      <c r="S67" s="71">
        <f t="shared" si="32"/>
        <v>2.4</v>
      </c>
      <c r="T67" s="71">
        <f t="shared" si="2"/>
        <v>12</v>
      </c>
      <c r="U67" s="74">
        <f t="shared" si="33"/>
        <v>10.799999999999999</v>
      </c>
      <c r="V67" s="73">
        <f>IF(Variable_Management!$B$20=3,2,IF((S67*R67/T67)&lt;((T67*(1-(T67/R67)))/(2*Lm*Fsw)),1,2))</f>
        <v>2</v>
      </c>
      <c r="W67" s="71">
        <f t="shared" si="34"/>
        <v>0.77777777777777779</v>
      </c>
      <c r="X67" s="74">
        <f t="shared" si="35"/>
        <v>0.22222222222222221</v>
      </c>
      <c r="Y67" s="73">
        <f t="shared" si="36"/>
        <v>6.2222222222222223</v>
      </c>
      <c r="Z67" s="71">
        <f t="shared" si="30"/>
        <v>13.91111111111111</v>
      </c>
      <c r="AA67" s="71">
        <f t="shared" si="31"/>
        <v>10.948348617419873</v>
      </c>
      <c r="AB67" s="71">
        <v>0</v>
      </c>
      <c r="AC67" s="71">
        <f t="shared" si="37"/>
        <v>0.27569257613168713</v>
      </c>
      <c r="AD67" s="74">
        <f t="shared" si="16"/>
        <v>0.27569257613168713</v>
      </c>
      <c r="AE67" s="73">
        <f t="shared" si="29"/>
        <v>8.3999999999999986</v>
      </c>
      <c r="AF67" s="71">
        <f t="shared" si="17"/>
        <v>9.6555359028436083</v>
      </c>
      <c r="AG67" s="71">
        <f t="shared" si="38"/>
        <v>0.37291749428440774</v>
      </c>
      <c r="AH67" s="71">
        <f t="shared" si="39"/>
        <v>1.9393255185291154</v>
      </c>
      <c r="AI67" s="74">
        <f t="shared" si="19"/>
        <v>2.3122430128135232</v>
      </c>
      <c r="AJ67" s="73">
        <f t="shared" si="20"/>
        <v>2.3999999999999995</v>
      </c>
      <c r="AK67" s="71">
        <f t="shared" si="40"/>
        <v>5.1611010334479692</v>
      </c>
      <c r="AL67" s="71">
        <f t="shared" si="41"/>
        <v>0.10654785550983079</v>
      </c>
      <c r="AM67" s="71">
        <f t="shared" si="48"/>
        <v>0</v>
      </c>
      <c r="AN67" s="188">
        <f t="shared" si="42"/>
        <v>0.16693333333333332</v>
      </c>
      <c r="AO67" s="74">
        <f t="shared" si="24"/>
        <v>0.27348118884316408</v>
      </c>
      <c r="AP67" s="73">
        <f t="shared" si="43"/>
        <v>0.17979950617283946</v>
      </c>
      <c r="AQ67" s="206">
        <f t="shared" si="44"/>
        <v>0.27569257613168713</v>
      </c>
      <c r="AR67" s="206">
        <f t="shared" si="45"/>
        <v>3.5170780624182356</v>
      </c>
      <c r="AS67" s="71">
        <f t="shared" si="46"/>
        <v>0.16</v>
      </c>
      <c r="AT67" s="74">
        <f t="shared" si="47"/>
        <v>3.96E-5</v>
      </c>
      <c r="AU67" s="73">
        <f t="shared" si="26"/>
        <v>6.9940265225111364</v>
      </c>
      <c r="AV67" s="71">
        <f t="shared" si="27"/>
        <v>129.6</v>
      </c>
      <c r="AW67" s="74">
        <f t="shared" si="28"/>
        <v>94.879698109376321</v>
      </c>
    </row>
    <row r="68" spans="17:49" x14ac:dyDescent="0.25">
      <c r="Q68">
        <v>61</v>
      </c>
      <c r="R68" s="73">
        <f t="shared" si="0"/>
        <v>54</v>
      </c>
      <c r="S68" s="71">
        <f t="shared" si="32"/>
        <v>2.44</v>
      </c>
      <c r="T68" s="71">
        <f t="shared" si="2"/>
        <v>12</v>
      </c>
      <c r="U68" s="74">
        <f t="shared" si="33"/>
        <v>10.979999999999999</v>
      </c>
      <c r="V68" s="73">
        <f>IF(Variable_Management!$B$20=3,2,IF((S68*R68/T68)&lt;((T68*(1-(T68/R68)))/(2*Lm*Fsw)),1,2))</f>
        <v>2</v>
      </c>
      <c r="W68" s="71">
        <f t="shared" si="34"/>
        <v>0.77777777777777779</v>
      </c>
      <c r="X68" s="74">
        <f t="shared" si="35"/>
        <v>0.22222222222222221</v>
      </c>
      <c r="Y68" s="73">
        <f t="shared" si="36"/>
        <v>6.2222222222222223</v>
      </c>
      <c r="Z68" s="71">
        <f t="shared" si="30"/>
        <v>14.091111111111109</v>
      </c>
      <c r="AA68" s="71">
        <f t="shared" si="31"/>
        <v>11.125948833630309</v>
      </c>
      <c r="AB68" s="71">
        <v>0</v>
      </c>
      <c r="AC68" s="71">
        <f t="shared" si="37"/>
        <v>0.28470949613168717</v>
      </c>
      <c r="AD68" s="74">
        <f t="shared" si="16"/>
        <v>0.28470949613168717</v>
      </c>
      <c r="AE68" s="73">
        <f t="shared" si="29"/>
        <v>8.5399999999999991</v>
      </c>
      <c r="AF68" s="71">
        <f t="shared" si="17"/>
        <v>9.8121645711383145</v>
      </c>
      <c r="AG68" s="71">
        <f t="shared" si="38"/>
        <v>0.3851142942844078</v>
      </c>
      <c r="AH68" s="71">
        <f t="shared" si="39"/>
        <v>1.971647610504601</v>
      </c>
      <c r="AI68" s="74">
        <f t="shared" si="19"/>
        <v>2.3567619047890087</v>
      </c>
      <c r="AJ68" s="73">
        <f t="shared" si="20"/>
        <v>2.4399999999999995</v>
      </c>
      <c r="AK68" s="71">
        <f t="shared" si="40"/>
        <v>5.2448225782630331</v>
      </c>
      <c r="AL68" s="71">
        <f t="shared" si="41"/>
        <v>0.11003265550983077</v>
      </c>
      <c r="AM68" s="71">
        <f t="shared" si="48"/>
        <v>0</v>
      </c>
      <c r="AN68" s="188">
        <f t="shared" si="42"/>
        <v>0.16909333333333332</v>
      </c>
      <c r="AO68" s="74">
        <f t="shared" si="24"/>
        <v>0.27912598884316409</v>
      </c>
      <c r="AP68" s="73">
        <f t="shared" si="43"/>
        <v>0.18568010617283945</v>
      </c>
      <c r="AQ68" s="206">
        <f t="shared" si="44"/>
        <v>0.28470949613168717</v>
      </c>
      <c r="AR68" s="206">
        <f t="shared" si="45"/>
        <v>3.5170780624182356</v>
      </c>
      <c r="AS68" s="71">
        <f t="shared" si="46"/>
        <v>0.16</v>
      </c>
      <c r="AT68" s="74">
        <f t="shared" si="47"/>
        <v>3.96E-5</v>
      </c>
      <c r="AU68" s="73">
        <f t="shared" si="26"/>
        <v>7.0681046544866222</v>
      </c>
      <c r="AV68" s="71">
        <f t="shared" si="27"/>
        <v>131.76</v>
      </c>
      <c r="AW68" s="74">
        <f t="shared" si="28"/>
        <v>94.908736475170045</v>
      </c>
    </row>
    <row r="69" spans="17:49" x14ac:dyDescent="0.25">
      <c r="Q69">
        <v>62</v>
      </c>
      <c r="R69" s="73">
        <f t="shared" si="0"/>
        <v>54</v>
      </c>
      <c r="S69" s="71">
        <f t="shared" si="32"/>
        <v>2.48</v>
      </c>
      <c r="T69" s="71">
        <f t="shared" si="2"/>
        <v>12</v>
      </c>
      <c r="U69" s="74">
        <f t="shared" si="33"/>
        <v>11.159999999999998</v>
      </c>
      <c r="V69" s="73">
        <f>IF(Variable_Management!$B$20=3,2,IF((S69*R69/T69)&lt;((T69*(1-(T69/R69)))/(2*Lm*Fsw)),1,2))</f>
        <v>2</v>
      </c>
      <c r="W69" s="71">
        <f t="shared" si="34"/>
        <v>0.77777777777777779</v>
      </c>
      <c r="X69" s="74">
        <f t="shared" si="35"/>
        <v>0.22222222222222221</v>
      </c>
      <c r="Y69" s="73">
        <f t="shared" si="36"/>
        <v>6.2222222222222223</v>
      </c>
      <c r="Z69" s="71">
        <f t="shared" si="30"/>
        <v>14.271111111111109</v>
      </c>
      <c r="AA69" s="71">
        <f t="shared" si="31"/>
        <v>11.30362496938746</v>
      </c>
      <c r="AB69" s="71">
        <v>0</v>
      </c>
      <c r="AC69" s="71">
        <f t="shared" si="37"/>
        <v>0.2938754561316872</v>
      </c>
      <c r="AD69" s="74">
        <f t="shared" si="16"/>
        <v>0.2938754561316872</v>
      </c>
      <c r="AE69" s="73">
        <f t="shared" si="29"/>
        <v>8.68</v>
      </c>
      <c r="AF69" s="71">
        <f t="shared" si="17"/>
        <v>9.9688601941797703</v>
      </c>
      <c r="AG69" s="71">
        <f t="shared" si="38"/>
        <v>0.39751269428440772</v>
      </c>
      <c r="AH69" s="71">
        <f t="shared" si="39"/>
        <v>2.0039697024800858</v>
      </c>
      <c r="AI69" s="74">
        <f t="shared" si="19"/>
        <v>2.4014823967644934</v>
      </c>
      <c r="AJ69" s="73">
        <f t="shared" si="20"/>
        <v>2.4799999999999995</v>
      </c>
      <c r="AK69" s="71">
        <f t="shared" si="40"/>
        <v>5.328579911895635</v>
      </c>
      <c r="AL69" s="71">
        <f t="shared" si="41"/>
        <v>0.11357505550983078</v>
      </c>
      <c r="AM69" s="71">
        <f t="shared" si="48"/>
        <v>0</v>
      </c>
      <c r="AN69" s="188">
        <f t="shared" si="42"/>
        <v>0.17125333333333331</v>
      </c>
      <c r="AO69" s="74">
        <f t="shared" si="24"/>
        <v>0.28482838884316408</v>
      </c>
      <c r="AP69" s="73">
        <f t="shared" si="43"/>
        <v>0.19165790617283948</v>
      </c>
      <c r="AQ69" s="206">
        <f t="shared" si="44"/>
        <v>0.2938754561316872</v>
      </c>
      <c r="AR69" s="206">
        <f t="shared" si="45"/>
        <v>3.5170780624182356</v>
      </c>
      <c r="AS69" s="71">
        <f t="shared" si="46"/>
        <v>0.16</v>
      </c>
      <c r="AT69" s="74">
        <f t="shared" si="47"/>
        <v>3.96E-5</v>
      </c>
      <c r="AU69" s="73">
        <f t="shared" si="26"/>
        <v>7.1428372664621067</v>
      </c>
      <c r="AV69" s="71">
        <f t="shared" si="27"/>
        <v>133.91999999999999</v>
      </c>
      <c r="AW69" s="74">
        <f t="shared" si="28"/>
        <v>94.936414576030714</v>
      </c>
    </row>
    <row r="70" spans="17:49" x14ac:dyDescent="0.25">
      <c r="Q70">
        <v>63</v>
      </c>
      <c r="R70" s="73">
        <f t="shared" si="0"/>
        <v>54</v>
      </c>
      <c r="S70" s="71">
        <f t="shared" si="32"/>
        <v>2.52</v>
      </c>
      <c r="T70" s="71">
        <f t="shared" si="2"/>
        <v>12</v>
      </c>
      <c r="U70" s="74">
        <f t="shared" si="33"/>
        <v>11.340000000000002</v>
      </c>
      <c r="V70" s="73">
        <f>IF(Variable_Management!$B$20=3,2,IF((S70*R70/T70)&lt;((T70*(1-(T70/R70)))/(2*Lm*Fsw)),1,2))</f>
        <v>2</v>
      </c>
      <c r="W70" s="71">
        <f t="shared" si="34"/>
        <v>0.77777777777777779</v>
      </c>
      <c r="X70" s="74">
        <f t="shared" si="35"/>
        <v>0.22222222222222221</v>
      </c>
      <c r="Y70" s="73">
        <f t="shared" si="36"/>
        <v>6.2222222222222223</v>
      </c>
      <c r="Z70" s="71">
        <f t="shared" si="30"/>
        <v>14.451111111111112</v>
      </c>
      <c r="AA70" s="71">
        <f t="shared" si="31"/>
        <v>11.4813735000896</v>
      </c>
      <c r="AB70" s="71">
        <v>0</v>
      </c>
      <c r="AC70" s="71">
        <f t="shared" si="37"/>
        <v>0.30319045613168732</v>
      </c>
      <c r="AD70" s="74">
        <f t="shared" si="16"/>
        <v>0.30319045613168732</v>
      </c>
      <c r="AE70" s="73">
        <f t="shared" si="29"/>
        <v>8.8200000000000021</v>
      </c>
      <c r="AF70" s="71">
        <f t="shared" si="17"/>
        <v>10.125619663561436</v>
      </c>
      <c r="AG70" s="71">
        <f t="shared" si="38"/>
        <v>0.410112694284408</v>
      </c>
      <c r="AH70" s="71">
        <f t="shared" si="39"/>
        <v>2.0362917944555718</v>
      </c>
      <c r="AI70" s="74">
        <f t="shared" si="19"/>
        <v>2.4464044887399798</v>
      </c>
      <c r="AJ70" s="73">
        <f t="shared" si="20"/>
        <v>2.52</v>
      </c>
      <c r="AK70" s="71">
        <f t="shared" si="40"/>
        <v>5.4123713728325873</v>
      </c>
      <c r="AL70" s="71">
        <f t="shared" si="41"/>
        <v>0.11717505550983083</v>
      </c>
      <c r="AM70" s="71">
        <f t="shared" si="48"/>
        <v>0</v>
      </c>
      <c r="AN70" s="188">
        <f t="shared" si="42"/>
        <v>0.17341333333333336</v>
      </c>
      <c r="AO70" s="74">
        <f t="shared" si="24"/>
        <v>0.29058838884316418</v>
      </c>
      <c r="AP70" s="73">
        <f t="shared" si="43"/>
        <v>0.19773290617283956</v>
      </c>
      <c r="AQ70" s="206">
        <f t="shared" si="44"/>
        <v>0.30319045613168732</v>
      </c>
      <c r="AR70" s="206">
        <f t="shared" si="45"/>
        <v>3.5170780624182356</v>
      </c>
      <c r="AS70" s="71">
        <f t="shared" si="46"/>
        <v>0.16</v>
      </c>
      <c r="AT70" s="74">
        <f t="shared" si="47"/>
        <v>3.96E-5</v>
      </c>
      <c r="AU70" s="73">
        <f t="shared" si="26"/>
        <v>7.2182243584375936</v>
      </c>
      <c r="AV70" s="71">
        <f t="shared" si="27"/>
        <v>136.08000000000001</v>
      </c>
      <c r="AW70" s="74">
        <f t="shared" si="28"/>
        <v>94.962795672623017</v>
      </c>
    </row>
    <row r="71" spans="17:49" x14ac:dyDescent="0.25">
      <c r="Q71">
        <v>64</v>
      </c>
      <c r="R71" s="73">
        <f t="shared" ref="R71:R134" si="49">VOUT</f>
        <v>54</v>
      </c>
      <c r="S71" s="71">
        <f t="shared" ref="S71:S102" si="50">Q71*$O$12</f>
        <v>2.56</v>
      </c>
      <c r="T71" s="71">
        <f t="shared" ref="T71:T134" si="51">VIN_var</f>
        <v>12</v>
      </c>
      <c r="U71" s="74">
        <f t="shared" ref="U71:U102" si="52">(R71*S71)/(T71*EFF_est)</f>
        <v>11.520000000000001</v>
      </c>
      <c r="V71" s="73">
        <f>IF(Variable_Management!$B$20=3,2,IF((S71*R71/T71)&lt;((T71*(1-(T71/R71)))/(2*Lm*Fsw)),1,2))</f>
        <v>2</v>
      </c>
      <c r="W71" s="71">
        <f t="shared" ref="W71:W102" si="53">CHOOSE(V71,SQRT((2*S71*Lm*Fsw*(R71-T71))/((T71)^2)),1-(T71/R71))</f>
        <v>0.77777777777777779</v>
      </c>
      <c r="X71" s="74">
        <f t="shared" ref="X71:X102" si="54">CHOOSE(V71,(Lm*Z71*Fsw)/(R71-T71),1-W71)</f>
        <v>0.22222222222222221</v>
      </c>
      <c r="Y71" s="73">
        <f t="shared" ref="Y71:Y102" si="55">(T71*W71)/(Lm*Fsw)</f>
        <v>6.2222222222222223</v>
      </c>
      <c r="Z71" s="71">
        <f t="shared" si="30"/>
        <v>14.631111111111112</v>
      </c>
      <c r="AA71" s="71">
        <f t="shared" si="31"/>
        <v>11.659191114676853</v>
      </c>
      <c r="AB71" s="71">
        <v>0</v>
      </c>
      <c r="AC71" s="71">
        <f t="shared" ref="AC71:AC102" si="56">(AA71^2)*Rdcr</f>
        <v>0.31265449613168728</v>
      </c>
      <c r="AD71" s="74">
        <f t="shared" si="16"/>
        <v>0.31265449613168728</v>
      </c>
      <c r="AE71" s="73">
        <f t="shared" si="29"/>
        <v>8.9600000000000009</v>
      </c>
      <c r="AF71" s="71">
        <f t="shared" si="17"/>
        <v>10.282440059202971</v>
      </c>
      <c r="AG71" s="71">
        <f t="shared" ref="AG71:AG102" si="57">(AF71^2)*RDS_on</f>
        <v>0.42291429428440797</v>
      </c>
      <c r="AH71" s="71">
        <f t="shared" ref="AH71:AH102" si="58">((R71*U71)/2)*Fsw*(tr_sw+tf_sw)</f>
        <v>2.0686138864310566</v>
      </c>
      <c r="AI71" s="74">
        <f t="shared" si="19"/>
        <v>2.4915281807154646</v>
      </c>
      <c r="AJ71" s="73">
        <f t="shared" si="20"/>
        <v>2.56</v>
      </c>
      <c r="AK71" s="71">
        <f t="shared" ref="AK71:AK102" si="59">CHOOSE(V71,Z71*SQRT(X71/3),SQRT(X71*((Z71^2)+((Y71^2)/3)-(Y71*Z71))))</f>
        <v>5.4961954002252966</v>
      </c>
      <c r="AL71" s="71">
        <f t="shared" ref="AL71:AL102" si="60">(AK71^2)*RDS_on_HS</f>
        <v>0.12083265550983083</v>
      </c>
      <c r="AM71" s="71">
        <f t="shared" si="48"/>
        <v>0</v>
      </c>
      <c r="AN71" s="188">
        <f t="shared" ref="AN71:AN102" si="61">Vd_rect*t_dead*Fsw*Z71</f>
        <v>0.17557333333333336</v>
      </c>
      <c r="AO71" s="74">
        <f t="shared" si="24"/>
        <v>0.29640598884316416</v>
      </c>
      <c r="AP71" s="73">
        <f t="shared" ref="AP71:AP102" si="62">(AA71^2)*R_cs</f>
        <v>0.20390510617283952</v>
      </c>
      <c r="AQ71" s="206">
        <f t="shared" ref="AQ71:AQ102" si="63">Rdcr*AA71^2</f>
        <v>0.31265449613168728</v>
      </c>
      <c r="AR71" s="206">
        <f t="shared" ref="AR71:AR102" si="64">ABS(7.759*10^-3*Fsw^0.9458*(0.00787*Y71)^2.304)</f>
        <v>3.5170780624182356</v>
      </c>
      <c r="AS71" s="71">
        <f t="shared" ref="AS71:AS102" si="65">(Qg_tot+Qg_tot_HS)*Vcc*Fsw</f>
        <v>0.16</v>
      </c>
      <c r="AT71" s="74">
        <f t="shared" ref="AT71:AT102" si="66">IQ*T71</f>
        <v>3.96E-5</v>
      </c>
      <c r="AU71" s="73">
        <f t="shared" si="26"/>
        <v>7.2942659304130784</v>
      </c>
      <c r="AV71" s="71">
        <f t="shared" si="27"/>
        <v>138.24</v>
      </c>
      <c r="AW71" s="74">
        <f t="shared" si="28"/>
        <v>94.987939174475372</v>
      </c>
    </row>
    <row r="72" spans="17:49" x14ac:dyDescent="0.25">
      <c r="Q72">
        <v>65</v>
      </c>
      <c r="R72" s="73">
        <f t="shared" si="49"/>
        <v>54</v>
      </c>
      <c r="S72" s="71">
        <f t="shared" si="50"/>
        <v>2.6</v>
      </c>
      <c r="T72" s="71">
        <f t="shared" si="51"/>
        <v>12</v>
      </c>
      <c r="U72" s="74">
        <f t="shared" si="52"/>
        <v>11.700000000000001</v>
      </c>
      <c r="V72" s="73">
        <f>IF(Variable_Management!$B$20=3,2,IF((S72*R72/T72)&lt;((T72*(1-(T72/R72)))/(2*Lm*Fsw)),1,2))</f>
        <v>2</v>
      </c>
      <c r="W72" s="71">
        <f t="shared" si="53"/>
        <v>0.77777777777777779</v>
      </c>
      <c r="X72" s="74">
        <f t="shared" si="54"/>
        <v>0.22222222222222221</v>
      </c>
      <c r="Y72" s="73">
        <f t="shared" si="55"/>
        <v>6.2222222222222223</v>
      </c>
      <c r="Z72" s="71">
        <f t="shared" si="30"/>
        <v>14.811111111111112</v>
      </c>
      <c r="AA72" s="71">
        <f t="shared" si="31"/>
        <v>11.837074699796386</v>
      </c>
      <c r="AB72" s="71">
        <v>0</v>
      </c>
      <c r="AC72" s="71">
        <f t="shared" si="56"/>
        <v>0.32226757613168733</v>
      </c>
      <c r="AD72" s="74">
        <f t="shared" ref="AD72:AD135" si="67">AB72+AC72</f>
        <v>0.32226757613168733</v>
      </c>
      <c r="AE72" s="73">
        <f t="shared" si="29"/>
        <v>9.1000000000000014</v>
      </c>
      <c r="AF72" s="71">
        <f t="shared" ref="AF72:AF135" si="68">CHOOSE(V72,Z72*SQRT(W72/3),SQRT(W72*((Z72^2)+((Y72^2)/3)-(Z72*Y72))))</f>
        <v>10.439318635385261</v>
      </c>
      <c r="AG72" s="71">
        <f t="shared" si="57"/>
        <v>0.43591749428440796</v>
      </c>
      <c r="AH72" s="71">
        <f t="shared" si="58"/>
        <v>2.1009359784065422</v>
      </c>
      <c r="AI72" s="74">
        <f t="shared" ref="AI72:AI135" si="69">AG72+AH72</f>
        <v>2.5368534726909502</v>
      </c>
      <c r="AJ72" s="73">
        <f t="shared" ref="AJ72:AJ135" si="70">X72*U72</f>
        <v>2.6</v>
      </c>
      <c r="AK72" s="71">
        <f t="shared" si="59"/>
        <v>5.5800505264251594</v>
      </c>
      <c r="AL72" s="71">
        <f t="shared" si="60"/>
        <v>0.1245478555098308</v>
      </c>
      <c r="AM72" s="71">
        <f t="shared" ref="AM72:AM103" si="71">CHOOSE(V72,(R72+Vd_rect)*Qrr*Fsw,(R72+Vd_rect)*Qrr*Fsw)</f>
        <v>0</v>
      </c>
      <c r="AN72" s="188">
        <f t="shared" si="61"/>
        <v>0.17773333333333335</v>
      </c>
      <c r="AO72" s="74">
        <f t="shared" ref="AO72:AO135" si="72">AL72+AM72+AN72</f>
        <v>0.30228118884316413</v>
      </c>
      <c r="AP72" s="73">
        <f t="shared" si="62"/>
        <v>0.21017450617283956</v>
      </c>
      <c r="AQ72" s="206">
        <f t="shared" si="63"/>
        <v>0.32226757613168733</v>
      </c>
      <c r="AR72" s="206">
        <f t="shared" si="64"/>
        <v>3.5170780624182356</v>
      </c>
      <c r="AS72" s="71">
        <f t="shared" si="65"/>
        <v>0.16</v>
      </c>
      <c r="AT72" s="74">
        <f t="shared" si="66"/>
        <v>3.96E-5</v>
      </c>
      <c r="AU72" s="73">
        <f t="shared" ref="AU72:AU135" si="73">AP72+AO72+AI72+AD72+AS72+AT72+AQ72+AR72</f>
        <v>7.3709619823885646</v>
      </c>
      <c r="AV72" s="71">
        <f t="shared" ref="AV72:AV135" si="74">R72*S72</f>
        <v>140.4</v>
      </c>
      <c r="AW72" s="74">
        <f t="shared" ref="AW72:AW135" si="75">(AV72/(AV72+AU72))*100</f>
        <v>95.011900928636422</v>
      </c>
    </row>
    <row r="73" spans="17:49" x14ac:dyDescent="0.25">
      <c r="Q73">
        <v>66</v>
      </c>
      <c r="R73" s="73">
        <f t="shared" si="49"/>
        <v>54</v>
      </c>
      <c r="S73" s="71">
        <f t="shared" si="50"/>
        <v>2.64</v>
      </c>
      <c r="T73" s="71">
        <f t="shared" si="51"/>
        <v>12</v>
      </c>
      <c r="U73" s="74">
        <f t="shared" si="52"/>
        <v>11.88</v>
      </c>
      <c r="V73" s="73">
        <f>IF(Variable_Management!$B$20=3,2,IF((S73*R73/T73)&lt;((T73*(1-(T73/R73)))/(2*Lm*Fsw)),1,2))</f>
        <v>2</v>
      </c>
      <c r="W73" s="71">
        <f t="shared" si="53"/>
        <v>0.77777777777777779</v>
      </c>
      <c r="X73" s="74">
        <f t="shared" si="54"/>
        <v>0.22222222222222221</v>
      </c>
      <c r="Y73" s="73">
        <f t="shared" si="55"/>
        <v>6.2222222222222223</v>
      </c>
      <c r="Z73" s="71">
        <f t="shared" si="30"/>
        <v>14.991111111111111</v>
      </c>
      <c r="AA73" s="71">
        <f t="shared" si="31"/>
        <v>12.015021325347687</v>
      </c>
      <c r="AB73" s="71">
        <v>0</v>
      </c>
      <c r="AC73" s="71">
        <f t="shared" si="56"/>
        <v>0.33202969613168726</v>
      </c>
      <c r="AD73" s="74">
        <f t="shared" si="67"/>
        <v>0.33202969613168726</v>
      </c>
      <c r="AE73" s="73">
        <f t="shared" ref="AE73:AE136" si="76">U73*W73</f>
        <v>9.24</v>
      </c>
      <c r="AF73" s="71">
        <f t="shared" si="68"/>
        <v>10.596252808002554</v>
      </c>
      <c r="AG73" s="71">
        <f t="shared" si="57"/>
        <v>0.44912229428440797</v>
      </c>
      <c r="AH73" s="71">
        <f t="shared" si="58"/>
        <v>2.1332580703820279</v>
      </c>
      <c r="AI73" s="74">
        <f t="shared" si="69"/>
        <v>2.5823803646664358</v>
      </c>
      <c r="AJ73" s="73">
        <f t="shared" si="70"/>
        <v>2.64</v>
      </c>
      <c r="AK73" s="71">
        <f t="shared" si="59"/>
        <v>5.6639353701695523</v>
      </c>
      <c r="AL73" s="71">
        <f t="shared" si="60"/>
        <v>0.12832065550983079</v>
      </c>
      <c r="AM73" s="71">
        <f t="shared" si="71"/>
        <v>0</v>
      </c>
      <c r="AN73" s="188">
        <f t="shared" si="61"/>
        <v>0.17989333333333335</v>
      </c>
      <c r="AO73" s="74">
        <f t="shared" si="72"/>
        <v>0.30821398884316414</v>
      </c>
      <c r="AP73" s="73">
        <f t="shared" si="62"/>
        <v>0.21654110617283953</v>
      </c>
      <c r="AQ73" s="206">
        <f t="shared" si="63"/>
        <v>0.33202969613168726</v>
      </c>
      <c r="AR73" s="206">
        <f t="shared" si="64"/>
        <v>3.5170780624182356</v>
      </c>
      <c r="AS73" s="71">
        <f t="shared" si="65"/>
        <v>0.16</v>
      </c>
      <c r="AT73" s="74">
        <f t="shared" si="66"/>
        <v>3.96E-5</v>
      </c>
      <c r="AU73" s="73">
        <f t="shared" si="73"/>
        <v>7.4483125143640496</v>
      </c>
      <c r="AV73" s="71">
        <f t="shared" si="74"/>
        <v>142.56</v>
      </c>
      <c r="AW73" s="74">
        <f t="shared" si="75"/>
        <v>95.034733482752259</v>
      </c>
    </row>
    <row r="74" spans="17:49" x14ac:dyDescent="0.25">
      <c r="Q74">
        <v>67</v>
      </c>
      <c r="R74" s="73">
        <f t="shared" si="49"/>
        <v>54</v>
      </c>
      <c r="S74" s="71">
        <f t="shared" si="50"/>
        <v>2.68</v>
      </c>
      <c r="T74" s="71">
        <f t="shared" si="51"/>
        <v>12</v>
      </c>
      <c r="U74" s="74">
        <f t="shared" si="52"/>
        <v>12.06</v>
      </c>
      <c r="V74" s="73">
        <f>IF(Variable_Management!$B$20=3,2,IF((S74*R74/T74)&lt;((T74*(1-(T74/R74)))/(2*Lm*Fsw)),1,2))</f>
        <v>2</v>
      </c>
      <c r="W74" s="71">
        <f t="shared" si="53"/>
        <v>0.77777777777777779</v>
      </c>
      <c r="X74" s="74">
        <f t="shared" si="54"/>
        <v>0.22222222222222221</v>
      </c>
      <c r="Y74" s="73">
        <f t="shared" si="55"/>
        <v>6.2222222222222223</v>
      </c>
      <c r="Z74" s="71">
        <f t="shared" si="30"/>
        <v>15.171111111111111</v>
      </c>
      <c r="AA74" s="71">
        <f t="shared" si="31"/>
        <v>12.19302823127051</v>
      </c>
      <c r="AB74" s="71">
        <v>0</v>
      </c>
      <c r="AC74" s="71">
        <f t="shared" si="56"/>
        <v>0.34194085613168723</v>
      </c>
      <c r="AD74" s="74">
        <f t="shared" si="67"/>
        <v>0.34194085613168723</v>
      </c>
      <c r="AE74" s="73">
        <f t="shared" si="76"/>
        <v>9.3800000000000008</v>
      </c>
      <c r="AF74" s="71">
        <f t="shared" si="68"/>
        <v>10.753240142910506</v>
      </c>
      <c r="AG74" s="71">
        <f t="shared" si="57"/>
        <v>0.4625286942844079</v>
      </c>
      <c r="AH74" s="71">
        <f t="shared" si="58"/>
        <v>2.1655801623575126</v>
      </c>
      <c r="AI74" s="74">
        <f t="shared" si="69"/>
        <v>2.6281088566419206</v>
      </c>
      <c r="AJ74" s="73">
        <f t="shared" si="70"/>
        <v>2.68</v>
      </c>
      <c r="AK74" s="71">
        <f t="shared" si="59"/>
        <v>5.7478486303535954</v>
      </c>
      <c r="AL74" s="71">
        <f t="shared" si="60"/>
        <v>0.13215105550983081</v>
      </c>
      <c r="AM74" s="71">
        <f t="shared" si="71"/>
        <v>0</v>
      </c>
      <c r="AN74" s="188">
        <f t="shared" si="61"/>
        <v>0.18205333333333334</v>
      </c>
      <c r="AO74" s="74">
        <f t="shared" si="72"/>
        <v>0.31420438884316415</v>
      </c>
      <c r="AP74" s="73">
        <f t="shared" si="62"/>
        <v>0.2230049061728395</v>
      </c>
      <c r="AQ74" s="206">
        <f t="shared" si="63"/>
        <v>0.34194085613168723</v>
      </c>
      <c r="AR74" s="206">
        <f t="shared" si="64"/>
        <v>3.5170780624182356</v>
      </c>
      <c r="AS74" s="71">
        <f t="shared" si="65"/>
        <v>0.16</v>
      </c>
      <c r="AT74" s="74">
        <f t="shared" si="66"/>
        <v>3.96E-5</v>
      </c>
      <c r="AU74" s="73">
        <f t="shared" si="73"/>
        <v>7.5263175263395352</v>
      </c>
      <c r="AV74" s="71">
        <f t="shared" si="74"/>
        <v>144.72</v>
      </c>
      <c r="AW74" s="74">
        <f t="shared" si="75"/>
        <v>95.056486325170113</v>
      </c>
    </row>
    <row r="75" spans="17:49" x14ac:dyDescent="0.25">
      <c r="Q75">
        <v>68</v>
      </c>
      <c r="R75" s="73">
        <f t="shared" si="49"/>
        <v>54</v>
      </c>
      <c r="S75" s="71">
        <f t="shared" si="50"/>
        <v>2.72</v>
      </c>
      <c r="T75" s="71">
        <f t="shared" si="51"/>
        <v>12</v>
      </c>
      <c r="U75" s="74">
        <f t="shared" si="52"/>
        <v>12.240000000000002</v>
      </c>
      <c r="V75" s="73">
        <f>IF(Variable_Management!$B$20=3,2,IF((S75*R75/T75)&lt;((T75*(1-(T75/R75)))/(2*Lm*Fsw)),1,2))</f>
        <v>2</v>
      </c>
      <c r="W75" s="71">
        <f t="shared" si="53"/>
        <v>0.77777777777777779</v>
      </c>
      <c r="X75" s="74">
        <f t="shared" si="54"/>
        <v>0.22222222222222221</v>
      </c>
      <c r="Y75" s="73">
        <f t="shared" si="55"/>
        <v>6.2222222222222223</v>
      </c>
      <c r="Z75" s="71">
        <f t="shared" si="30"/>
        <v>15.351111111111113</v>
      </c>
      <c r="AA75" s="71">
        <f t="shared" si="31"/>
        <v>12.371092815453277</v>
      </c>
      <c r="AB75" s="71">
        <v>0</v>
      </c>
      <c r="AC75" s="71">
        <f t="shared" si="56"/>
        <v>0.35200105613168725</v>
      </c>
      <c r="AD75" s="74">
        <f t="shared" si="67"/>
        <v>0.35200105613168725</v>
      </c>
      <c r="AE75" s="73">
        <f t="shared" si="76"/>
        <v>9.5200000000000014</v>
      </c>
      <c r="AF75" s="71">
        <f t="shared" si="68"/>
        <v>10.910278345262416</v>
      </c>
      <c r="AG75" s="71">
        <f t="shared" si="57"/>
        <v>0.47613669428440802</v>
      </c>
      <c r="AH75" s="71">
        <f t="shared" si="58"/>
        <v>2.1979022543329982</v>
      </c>
      <c r="AI75" s="74">
        <f t="shared" si="69"/>
        <v>2.6740389486174063</v>
      </c>
      <c r="AJ75" s="73">
        <f t="shared" si="70"/>
        <v>2.72</v>
      </c>
      <c r="AK75" s="71">
        <f t="shared" si="59"/>
        <v>5.8317890803301271</v>
      </c>
      <c r="AL75" s="71">
        <f t="shared" si="60"/>
        <v>0.13603905550983084</v>
      </c>
      <c r="AM75" s="71">
        <f t="shared" si="71"/>
        <v>0</v>
      </c>
      <c r="AN75" s="188">
        <f t="shared" si="61"/>
        <v>0.18421333333333337</v>
      </c>
      <c r="AO75" s="74">
        <f t="shared" si="72"/>
        <v>0.3202523888431642</v>
      </c>
      <c r="AP75" s="73">
        <f t="shared" si="62"/>
        <v>0.22956590617283953</v>
      </c>
      <c r="AQ75" s="206">
        <f t="shared" si="63"/>
        <v>0.35200105613168725</v>
      </c>
      <c r="AR75" s="206">
        <f t="shared" si="64"/>
        <v>3.5170780624182356</v>
      </c>
      <c r="AS75" s="71">
        <f t="shared" si="65"/>
        <v>0.16</v>
      </c>
      <c r="AT75" s="74">
        <f t="shared" si="66"/>
        <v>3.96E-5</v>
      </c>
      <c r="AU75" s="73">
        <f t="shared" si="73"/>
        <v>7.6049770183150205</v>
      </c>
      <c r="AV75" s="71">
        <f t="shared" si="74"/>
        <v>146.88000000000002</v>
      </c>
      <c r="AW75" s="74">
        <f t="shared" si="75"/>
        <v>95.077206104375179</v>
      </c>
    </row>
    <row r="76" spans="17:49" x14ac:dyDescent="0.25">
      <c r="Q76">
        <v>69</v>
      </c>
      <c r="R76" s="73">
        <f t="shared" si="49"/>
        <v>54</v>
      </c>
      <c r="S76" s="71">
        <f t="shared" si="50"/>
        <v>2.7600000000000002</v>
      </c>
      <c r="T76" s="71">
        <f t="shared" si="51"/>
        <v>12</v>
      </c>
      <c r="U76" s="74">
        <f t="shared" si="52"/>
        <v>12.420000000000002</v>
      </c>
      <c r="V76" s="73">
        <f>IF(Variable_Management!$B$20=3,2,IF((S76*R76/T76)&lt;((T76*(1-(T76/R76)))/(2*Lm*Fsw)),1,2))</f>
        <v>2</v>
      </c>
      <c r="W76" s="71">
        <f t="shared" si="53"/>
        <v>0.77777777777777779</v>
      </c>
      <c r="X76" s="74">
        <f t="shared" si="54"/>
        <v>0.22222222222222221</v>
      </c>
      <c r="Y76" s="73">
        <f t="shared" si="55"/>
        <v>6.2222222222222223</v>
      </c>
      <c r="Z76" s="71">
        <f t="shared" si="30"/>
        <v>15.531111111111112</v>
      </c>
      <c r="AA76" s="71">
        <f t="shared" si="31"/>
        <v>12.549212622653252</v>
      </c>
      <c r="AB76" s="71">
        <v>0</v>
      </c>
      <c r="AC76" s="71">
        <f t="shared" si="56"/>
        <v>0.36221029613168737</v>
      </c>
      <c r="AD76" s="74">
        <f t="shared" si="67"/>
        <v>0.36221029613168737</v>
      </c>
      <c r="AE76" s="73">
        <f t="shared" si="76"/>
        <v>9.6600000000000019</v>
      </c>
      <c r="AF76" s="71">
        <f t="shared" si="68"/>
        <v>11.067365249737717</v>
      </c>
      <c r="AG76" s="71">
        <f t="shared" si="57"/>
        <v>0.489946294284408</v>
      </c>
      <c r="AH76" s="71">
        <f t="shared" si="58"/>
        <v>2.2302243463084834</v>
      </c>
      <c r="AI76" s="74">
        <f t="shared" si="69"/>
        <v>2.7201706405928916</v>
      </c>
      <c r="AJ76" s="73">
        <f t="shared" si="70"/>
        <v>2.7600000000000002</v>
      </c>
      <c r="AK76" s="71">
        <f t="shared" si="59"/>
        <v>5.9157555626866216</v>
      </c>
      <c r="AL76" s="71">
        <f t="shared" si="60"/>
        <v>0.13998465550983083</v>
      </c>
      <c r="AM76" s="71">
        <f t="shared" si="71"/>
        <v>0</v>
      </c>
      <c r="AN76" s="188">
        <f t="shared" si="61"/>
        <v>0.18637333333333336</v>
      </c>
      <c r="AO76" s="74">
        <f t="shared" si="72"/>
        <v>0.32635798884316419</v>
      </c>
      <c r="AP76" s="73">
        <f t="shared" si="62"/>
        <v>0.23622410617283959</v>
      </c>
      <c r="AQ76" s="206">
        <f t="shared" si="63"/>
        <v>0.36221029613168737</v>
      </c>
      <c r="AR76" s="206">
        <f t="shared" si="64"/>
        <v>3.5170780624182356</v>
      </c>
      <c r="AS76" s="71">
        <f t="shared" si="65"/>
        <v>0.16</v>
      </c>
      <c r="AT76" s="74">
        <f t="shared" si="66"/>
        <v>3.96E-5</v>
      </c>
      <c r="AU76" s="73">
        <f t="shared" si="73"/>
        <v>7.6842909902905063</v>
      </c>
      <c r="AV76" s="71">
        <f t="shared" si="74"/>
        <v>149.04000000000002</v>
      </c>
      <c r="AW76" s="74">
        <f t="shared" si="75"/>
        <v>95.096936829807362</v>
      </c>
    </row>
    <row r="77" spans="17:49" x14ac:dyDescent="0.25">
      <c r="Q77">
        <v>70</v>
      </c>
      <c r="R77" s="73">
        <f t="shared" si="49"/>
        <v>54</v>
      </c>
      <c r="S77" s="71">
        <f t="shared" si="50"/>
        <v>2.8000000000000003</v>
      </c>
      <c r="T77" s="71">
        <f t="shared" si="51"/>
        <v>12</v>
      </c>
      <c r="U77" s="74">
        <f t="shared" si="52"/>
        <v>12.600000000000001</v>
      </c>
      <c r="V77" s="73">
        <f>IF(Variable_Management!$B$20=3,2,IF((S77*R77/T77)&lt;((T77*(1-(T77/R77)))/(2*Lm*Fsw)),1,2))</f>
        <v>2</v>
      </c>
      <c r="W77" s="71">
        <f t="shared" si="53"/>
        <v>0.77777777777777779</v>
      </c>
      <c r="X77" s="74">
        <f t="shared" si="54"/>
        <v>0.22222222222222221</v>
      </c>
      <c r="Y77" s="73">
        <f t="shared" si="55"/>
        <v>6.2222222222222223</v>
      </c>
      <c r="Z77" s="71">
        <f t="shared" si="30"/>
        <v>15.711111111111112</v>
      </c>
      <c r="AA77" s="71">
        <f t="shared" si="31"/>
        <v>12.727385334331624</v>
      </c>
      <c r="AB77" s="71">
        <v>0</v>
      </c>
      <c r="AC77" s="71">
        <f t="shared" si="56"/>
        <v>0.37256857613168731</v>
      </c>
      <c r="AD77" s="74">
        <f t="shared" si="67"/>
        <v>0.37256857613168731</v>
      </c>
      <c r="AE77" s="73">
        <f t="shared" si="76"/>
        <v>9.8000000000000007</v>
      </c>
      <c r="AF77" s="71">
        <f t="shared" si="68"/>
        <v>11.224498811577378</v>
      </c>
      <c r="AG77" s="71">
        <f t="shared" si="57"/>
        <v>0.50395749428440795</v>
      </c>
      <c r="AH77" s="71">
        <f t="shared" si="58"/>
        <v>2.2625464382839686</v>
      </c>
      <c r="AI77" s="74">
        <f t="shared" si="69"/>
        <v>2.7665039325683765</v>
      </c>
      <c r="AJ77" s="73">
        <f t="shared" si="70"/>
        <v>2.8000000000000003</v>
      </c>
      <c r="AK77" s="71">
        <f t="shared" si="59"/>
        <v>5.9997469844534033</v>
      </c>
      <c r="AL77" s="71">
        <f t="shared" si="60"/>
        <v>0.14398785550983084</v>
      </c>
      <c r="AM77" s="71">
        <f t="shared" si="71"/>
        <v>0</v>
      </c>
      <c r="AN77" s="188">
        <f t="shared" si="61"/>
        <v>0.18853333333333336</v>
      </c>
      <c r="AO77" s="74">
        <f t="shared" si="72"/>
        <v>0.33252118884316417</v>
      </c>
      <c r="AP77" s="73">
        <f t="shared" si="62"/>
        <v>0.24297950617283956</v>
      </c>
      <c r="AQ77" s="206">
        <f t="shared" si="63"/>
        <v>0.37256857613168731</v>
      </c>
      <c r="AR77" s="206">
        <f t="shared" si="64"/>
        <v>3.5170780624182356</v>
      </c>
      <c r="AS77" s="71">
        <f t="shared" si="65"/>
        <v>0.16</v>
      </c>
      <c r="AT77" s="74">
        <f t="shared" si="66"/>
        <v>3.96E-5</v>
      </c>
      <c r="AU77" s="73">
        <f t="shared" si="73"/>
        <v>7.764259442265991</v>
      </c>
      <c r="AV77" s="71">
        <f t="shared" si="74"/>
        <v>151.20000000000002</v>
      </c>
      <c r="AW77" s="74">
        <f t="shared" si="75"/>
        <v>95.115720055874647</v>
      </c>
    </row>
    <row r="78" spans="17:49" x14ac:dyDescent="0.25">
      <c r="Q78">
        <v>71</v>
      </c>
      <c r="R78" s="73">
        <f t="shared" si="49"/>
        <v>54</v>
      </c>
      <c r="S78" s="71">
        <f t="shared" si="50"/>
        <v>2.84</v>
      </c>
      <c r="T78" s="71">
        <f t="shared" si="51"/>
        <v>12</v>
      </c>
      <c r="U78" s="74">
        <f t="shared" si="52"/>
        <v>12.78</v>
      </c>
      <c r="V78" s="73">
        <f>IF(Variable_Management!$B$20=3,2,IF((S78*R78/T78)&lt;((T78*(1-(T78/R78)))/(2*Lm*Fsw)),1,2))</f>
        <v>2</v>
      </c>
      <c r="W78" s="71">
        <f t="shared" si="53"/>
        <v>0.77777777777777779</v>
      </c>
      <c r="X78" s="74">
        <f t="shared" si="54"/>
        <v>0.22222222222222221</v>
      </c>
      <c r="Y78" s="73">
        <f t="shared" si="55"/>
        <v>6.2222222222222223</v>
      </c>
      <c r="Z78" s="71">
        <f t="shared" si="30"/>
        <v>15.89111111111111</v>
      </c>
      <c r="AA78" s="71">
        <f t="shared" si="31"/>
        <v>12.905608759316999</v>
      </c>
      <c r="AB78" s="71">
        <v>0</v>
      </c>
      <c r="AC78" s="71">
        <f t="shared" si="56"/>
        <v>0.38307589613168719</v>
      </c>
      <c r="AD78" s="74">
        <f t="shared" si="67"/>
        <v>0.38307589613168719</v>
      </c>
      <c r="AE78" s="73">
        <f t="shared" si="76"/>
        <v>9.94</v>
      </c>
      <c r="AF78" s="71">
        <f t="shared" si="68"/>
        <v>11.38167709834987</v>
      </c>
      <c r="AG78" s="71">
        <f t="shared" si="57"/>
        <v>0.51817029428440764</v>
      </c>
      <c r="AH78" s="71">
        <f t="shared" si="58"/>
        <v>2.2948685302594534</v>
      </c>
      <c r="AI78" s="74">
        <f t="shared" si="69"/>
        <v>2.8130388245438609</v>
      </c>
      <c r="AJ78" s="73">
        <f t="shared" si="70"/>
        <v>2.84</v>
      </c>
      <c r="AK78" s="71">
        <f t="shared" si="59"/>
        <v>6.0837623127023708</v>
      </c>
      <c r="AL78" s="71">
        <f t="shared" si="60"/>
        <v>0.14804865550983082</v>
      </c>
      <c r="AM78" s="71">
        <f t="shared" si="71"/>
        <v>0</v>
      </c>
      <c r="AN78" s="188">
        <f t="shared" si="61"/>
        <v>0.19069333333333333</v>
      </c>
      <c r="AO78" s="74">
        <f t="shared" si="72"/>
        <v>0.33874198884316414</v>
      </c>
      <c r="AP78" s="73">
        <f t="shared" si="62"/>
        <v>0.24983210617283949</v>
      </c>
      <c r="AQ78" s="206">
        <f t="shared" si="63"/>
        <v>0.38307589613168719</v>
      </c>
      <c r="AR78" s="206">
        <f t="shared" si="64"/>
        <v>3.5170780624182356</v>
      </c>
      <c r="AS78" s="71">
        <f t="shared" si="65"/>
        <v>0.16</v>
      </c>
      <c r="AT78" s="74">
        <f t="shared" si="66"/>
        <v>3.96E-5</v>
      </c>
      <c r="AU78" s="73">
        <f t="shared" si="73"/>
        <v>7.8448823742414753</v>
      </c>
      <c r="AV78" s="71">
        <f t="shared" si="74"/>
        <v>153.35999999999999</v>
      </c>
      <c r="AW78" s="74">
        <f t="shared" si="75"/>
        <v>95.133595050781793</v>
      </c>
    </row>
    <row r="79" spans="17:49" x14ac:dyDescent="0.25">
      <c r="Q79">
        <v>72</v>
      </c>
      <c r="R79" s="73">
        <f t="shared" si="49"/>
        <v>54</v>
      </c>
      <c r="S79" s="71">
        <f t="shared" si="50"/>
        <v>2.88</v>
      </c>
      <c r="T79" s="71">
        <f t="shared" si="51"/>
        <v>12</v>
      </c>
      <c r="U79" s="74">
        <f t="shared" si="52"/>
        <v>12.959999999999999</v>
      </c>
      <c r="V79" s="73">
        <f>IF(Variable_Management!$B$20=3,2,IF((S79*R79/T79)&lt;((T79*(1-(T79/R79)))/(2*Lm*Fsw)),1,2))</f>
        <v>2</v>
      </c>
      <c r="W79" s="71">
        <f t="shared" si="53"/>
        <v>0.77777777777777779</v>
      </c>
      <c r="X79" s="74">
        <f t="shared" si="54"/>
        <v>0.22222222222222221</v>
      </c>
      <c r="Y79" s="73">
        <f t="shared" si="55"/>
        <v>6.2222222222222223</v>
      </c>
      <c r="Z79" s="71">
        <f t="shared" si="30"/>
        <v>16.071111111111112</v>
      </c>
      <c r="AA79" s="71">
        <f t="shared" si="31"/>
        <v>13.083880825220001</v>
      </c>
      <c r="AB79" s="71">
        <v>0</v>
      </c>
      <c r="AC79" s="71">
        <f t="shared" si="56"/>
        <v>0.39373225613168716</v>
      </c>
      <c r="AD79" s="74">
        <f t="shared" si="67"/>
        <v>0.39373225613168716</v>
      </c>
      <c r="AE79" s="73">
        <f t="shared" si="76"/>
        <v>10.08</v>
      </c>
      <c r="AF79" s="71">
        <f t="shared" si="68"/>
        <v>11.538898282379561</v>
      </c>
      <c r="AG79" s="71">
        <f t="shared" si="57"/>
        <v>0.53258469428440802</v>
      </c>
      <c r="AH79" s="71">
        <f t="shared" si="58"/>
        <v>2.3271906222349386</v>
      </c>
      <c r="AI79" s="74">
        <f t="shared" si="69"/>
        <v>2.8597753165193467</v>
      </c>
      <c r="AJ79" s="73">
        <f t="shared" si="70"/>
        <v>2.8799999999999994</v>
      </c>
      <c r="AK79" s="71">
        <f t="shared" si="59"/>
        <v>6.1678005704998036</v>
      </c>
      <c r="AL79" s="71">
        <f t="shared" si="60"/>
        <v>0.15216705550983081</v>
      </c>
      <c r="AM79" s="71">
        <f t="shared" si="71"/>
        <v>0</v>
      </c>
      <c r="AN79" s="188">
        <f t="shared" si="61"/>
        <v>0.19285333333333335</v>
      </c>
      <c r="AO79" s="74">
        <f t="shared" si="72"/>
        <v>0.34502038884316416</v>
      </c>
      <c r="AP79" s="73">
        <f t="shared" si="62"/>
        <v>0.25678190617283947</v>
      </c>
      <c r="AQ79" s="206">
        <f t="shared" si="63"/>
        <v>0.39373225613168716</v>
      </c>
      <c r="AR79" s="206">
        <f t="shared" si="64"/>
        <v>3.5170780624182356</v>
      </c>
      <c r="AS79" s="71">
        <f t="shared" si="65"/>
        <v>0.16</v>
      </c>
      <c r="AT79" s="74">
        <f t="shared" si="66"/>
        <v>3.96E-5</v>
      </c>
      <c r="AU79" s="73">
        <f t="shared" si="73"/>
        <v>7.926159786216961</v>
      </c>
      <c r="AV79" s="71">
        <f t="shared" si="74"/>
        <v>155.51999999999998</v>
      </c>
      <c r="AW79" s="74">
        <f t="shared" si="75"/>
        <v>95.150598951615535</v>
      </c>
    </row>
    <row r="80" spans="17:49" x14ac:dyDescent="0.25">
      <c r="Q80">
        <v>73</v>
      </c>
      <c r="R80" s="73">
        <f t="shared" si="49"/>
        <v>54</v>
      </c>
      <c r="S80" s="71">
        <f t="shared" si="50"/>
        <v>2.92</v>
      </c>
      <c r="T80" s="71">
        <f t="shared" si="51"/>
        <v>12</v>
      </c>
      <c r="U80" s="74">
        <f t="shared" si="52"/>
        <v>13.14</v>
      </c>
      <c r="V80" s="73">
        <f>IF(Variable_Management!$B$20=3,2,IF((S80*R80/T80)&lt;((T80*(1-(T80/R80)))/(2*Lm*Fsw)),1,2))</f>
        <v>2</v>
      </c>
      <c r="W80" s="71">
        <f t="shared" si="53"/>
        <v>0.77777777777777779</v>
      </c>
      <c r="X80" s="74">
        <f t="shared" si="54"/>
        <v>0.22222222222222221</v>
      </c>
      <c r="Y80" s="73">
        <f t="shared" si="55"/>
        <v>6.2222222222222223</v>
      </c>
      <c r="Z80" s="71">
        <f t="shared" ref="Z80:Z143" si="77">CHOOSE(V80,Y80,U80+(0.5*Y80))</f>
        <v>16.251111111111111</v>
      </c>
      <c r="AA80" s="71">
        <f t="shared" ref="AA80:AA143" si="78">CHOOSE(V80,Z80*SQRT((W80+X80)/3),SQRT((U80^2)+((Y80^2)/12)))</f>
        <v>13.262199570529758</v>
      </c>
      <c r="AB80" s="71">
        <v>0</v>
      </c>
      <c r="AC80" s="71">
        <f t="shared" si="56"/>
        <v>0.40453765613168724</v>
      </c>
      <c r="AD80" s="74">
        <f t="shared" si="67"/>
        <v>0.40453765613168724</v>
      </c>
      <c r="AE80" s="73">
        <f t="shared" si="76"/>
        <v>10.220000000000001</v>
      </c>
      <c r="AF80" s="71">
        <f t="shared" si="68"/>
        <v>11.696160633776454</v>
      </c>
      <c r="AG80" s="71">
        <f t="shared" si="57"/>
        <v>0.5472006942844081</v>
      </c>
      <c r="AH80" s="71">
        <f t="shared" si="58"/>
        <v>2.3595127142104242</v>
      </c>
      <c r="AI80" s="74">
        <f t="shared" si="69"/>
        <v>2.9067134084948325</v>
      </c>
      <c r="AJ80" s="73">
        <f t="shared" si="70"/>
        <v>2.92</v>
      </c>
      <c r="AK80" s="71">
        <f t="shared" si="59"/>
        <v>6.2518608331806069</v>
      </c>
      <c r="AL80" s="71">
        <f t="shared" si="60"/>
        <v>0.15634305550983085</v>
      </c>
      <c r="AM80" s="71">
        <f t="shared" si="71"/>
        <v>0</v>
      </c>
      <c r="AN80" s="188">
        <f t="shared" si="61"/>
        <v>0.19501333333333334</v>
      </c>
      <c r="AO80" s="74">
        <f t="shared" si="72"/>
        <v>0.35135638884316422</v>
      </c>
      <c r="AP80" s="73">
        <f t="shared" si="62"/>
        <v>0.26382890617283949</v>
      </c>
      <c r="AQ80" s="206">
        <f t="shared" si="63"/>
        <v>0.40453765613168724</v>
      </c>
      <c r="AR80" s="206">
        <f t="shared" si="64"/>
        <v>3.5170780624182356</v>
      </c>
      <c r="AS80" s="71">
        <f t="shared" si="65"/>
        <v>0.16</v>
      </c>
      <c r="AT80" s="74">
        <f t="shared" si="66"/>
        <v>3.96E-5</v>
      </c>
      <c r="AU80" s="73">
        <f t="shared" si="73"/>
        <v>8.0080916781924465</v>
      </c>
      <c r="AV80" s="71">
        <f t="shared" si="74"/>
        <v>157.68</v>
      </c>
      <c r="AW80" s="74">
        <f t="shared" si="75"/>
        <v>95.166766906974729</v>
      </c>
    </row>
    <row r="81" spans="17:49" x14ac:dyDescent="0.25">
      <c r="Q81">
        <v>74</v>
      </c>
      <c r="R81" s="73">
        <f t="shared" si="49"/>
        <v>54</v>
      </c>
      <c r="S81" s="71">
        <f t="shared" si="50"/>
        <v>2.96</v>
      </c>
      <c r="T81" s="71">
        <f t="shared" si="51"/>
        <v>12</v>
      </c>
      <c r="U81" s="74">
        <f t="shared" si="52"/>
        <v>13.32</v>
      </c>
      <c r="V81" s="73">
        <f>IF(Variable_Management!$B$20=3,2,IF((S81*R81/T81)&lt;((T81*(1-(T81/R81)))/(2*Lm*Fsw)),1,2))</f>
        <v>2</v>
      </c>
      <c r="W81" s="71">
        <f t="shared" si="53"/>
        <v>0.77777777777777779</v>
      </c>
      <c r="X81" s="74">
        <f t="shared" si="54"/>
        <v>0.22222222222222221</v>
      </c>
      <c r="Y81" s="73">
        <f t="shared" si="55"/>
        <v>6.2222222222222223</v>
      </c>
      <c r="Z81" s="71">
        <f t="shared" si="77"/>
        <v>16.431111111111111</v>
      </c>
      <c r="AA81" s="71">
        <f t="shared" si="78"/>
        <v>13.440563137330209</v>
      </c>
      <c r="AB81" s="71">
        <v>0</v>
      </c>
      <c r="AC81" s="71">
        <f t="shared" si="56"/>
        <v>0.41549209613168725</v>
      </c>
      <c r="AD81" s="74">
        <f t="shared" si="67"/>
        <v>0.41549209613168725</v>
      </c>
      <c r="AE81" s="73">
        <f t="shared" si="76"/>
        <v>10.360000000000001</v>
      </c>
      <c r="AF81" s="71">
        <f t="shared" si="68"/>
        <v>11.853462514012604</v>
      </c>
      <c r="AG81" s="71">
        <f t="shared" si="57"/>
        <v>0.56201829428440797</v>
      </c>
      <c r="AH81" s="71">
        <f t="shared" si="58"/>
        <v>2.3918348061859094</v>
      </c>
      <c r="AI81" s="74">
        <f t="shared" si="69"/>
        <v>2.9538531004703175</v>
      </c>
      <c r="AJ81" s="73">
        <f t="shared" si="70"/>
        <v>2.96</v>
      </c>
      <c r="AK81" s="71">
        <f t="shared" si="59"/>
        <v>6.3359422249147528</v>
      </c>
      <c r="AL81" s="71">
        <f t="shared" si="60"/>
        <v>0.16057665550983083</v>
      </c>
      <c r="AM81" s="71">
        <f t="shared" si="71"/>
        <v>0</v>
      </c>
      <c r="AN81" s="188">
        <f t="shared" si="61"/>
        <v>0.19717333333333334</v>
      </c>
      <c r="AO81" s="74">
        <f t="shared" si="72"/>
        <v>0.35774998884316417</v>
      </c>
      <c r="AP81" s="73">
        <f t="shared" si="62"/>
        <v>0.27097310617283954</v>
      </c>
      <c r="AQ81" s="206">
        <f t="shared" si="63"/>
        <v>0.41549209613168725</v>
      </c>
      <c r="AR81" s="206">
        <f t="shared" si="64"/>
        <v>3.5170780624182356</v>
      </c>
      <c r="AS81" s="71">
        <f t="shared" si="65"/>
        <v>0.16</v>
      </c>
      <c r="AT81" s="74">
        <f t="shared" si="66"/>
        <v>3.96E-5</v>
      </c>
      <c r="AU81" s="73">
        <f t="shared" si="73"/>
        <v>8.0906780501679307</v>
      </c>
      <c r="AV81" s="71">
        <f t="shared" si="74"/>
        <v>159.84</v>
      </c>
      <c r="AW81" s="74">
        <f t="shared" si="75"/>
        <v>95.18213220829675</v>
      </c>
    </row>
    <row r="82" spans="17:49" x14ac:dyDescent="0.25">
      <c r="Q82">
        <v>75</v>
      </c>
      <c r="R82" s="73">
        <f t="shared" si="49"/>
        <v>54</v>
      </c>
      <c r="S82" s="71">
        <f t="shared" si="50"/>
        <v>3</v>
      </c>
      <c r="T82" s="71">
        <f t="shared" si="51"/>
        <v>12</v>
      </c>
      <c r="U82" s="74">
        <f t="shared" si="52"/>
        <v>13.5</v>
      </c>
      <c r="V82" s="73">
        <f>IF(Variable_Management!$B$20=3,2,IF((S82*R82/T82)&lt;((T82*(1-(T82/R82)))/(2*Lm*Fsw)),1,2))</f>
        <v>2</v>
      </c>
      <c r="W82" s="71">
        <f t="shared" si="53"/>
        <v>0.77777777777777779</v>
      </c>
      <c r="X82" s="74">
        <f t="shared" si="54"/>
        <v>0.22222222222222221</v>
      </c>
      <c r="Y82" s="73">
        <f t="shared" si="55"/>
        <v>6.2222222222222223</v>
      </c>
      <c r="Z82" s="71">
        <f t="shared" si="77"/>
        <v>16.611111111111111</v>
      </c>
      <c r="AA82" s="71">
        <f t="shared" si="78"/>
        <v>13.618969764580568</v>
      </c>
      <c r="AB82" s="71">
        <v>0</v>
      </c>
      <c r="AC82" s="71">
        <f t="shared" si="56"/>
        <v>0.4265955761316873</v>
      </c>
      <c r="AD82" s="74">
        <f t="shared" si="67"/>
        <v>0.4265955761316873</v>
      </c>
      <c r="AE82" s="73">
        <f t="shared" si="76"/>
        <v>10.5</v>
      </c>
      <c r="AF82" s="71">
        <f t="shared" si="68"/>
        <v>12.010802369996018</v>
      </c>
      <c r="AG82" s="71">
        <f t="shared" si="57"/>
        <v>0.57703749428440776</v>
      </c>
      <c r="AH82" s="71">
        <f t="shared" si="58"/>
        <v>2.4241568981613946</v>
      </c>
      <c r="AI82" s="74">
        <f t="shared" si="69"/>
        <v>3.0011943924458024</v>
      </c>
      <c r="AJ82" s="73">
        <f t="shared" si="70"/>
        <v>3</v>
      </c>
      <c r="AK82" s="71">
        <f t="shared" si="59"/>
        <v>6.4200439155396518</v>
      </c>
      <c r="AL82" s="71">
        <f t="shared" si="60"/>
        <v>0.1648678555098308</v>
      </c>
      <c r="AM82" s="71">
        <f t="shared" si="71"/>
        <v>0</v>
      </c>
      <c r="AN82" s="188">
        <f t="shared" si="61"/>
        <v>0.19933333333333333</v>
      </c>
      <c r="AO82" s="74">
        <f t="shared" si="72"/>
        <v>0.3642011888431641</v>
      </c>
      <c r="AP82" s="73">
        <f t="shared" si="62"/>
        <v>0.27821450617283955</v>
      </c>
      <c r="AQ82" s="206">
        <f t="shared" si="63"/>
        <v>0.4265955761316873</v>
      </c>
      <c r="AR82" s="206">
        <f t="shared" si="64"/>
        <v>3.5170780624182356</v>
      </c>
      <c r="AS82" s="71">
        <f t="shared" si="65"/>
        <v>0.16</v>
      </c>
      <c r="AT82" s="74">
        <f t="shared" si="66"/>
        <v>3.96E-5</v>
      </c>
      <c r="AU82" s="73">
        <f t="shared" si="73"/>
        <v>8.1739189021434164</v>
      </c>
      <c r="AV82" s="71">
        <f t="shared" si="74"/>
        <v>162</v>
      </c>
      <c r="AW82" s="74">
        <f t="shared" si="75"/>
        <v>95.196726410911566</v>
      </c>
    </row>
    <row r="83" spans="17:49" x14ac:dyDescent="0.25">
      <c r="Q83">
        <v>76</v>
      </c>
      <c r="R83" s="73">
        <f t="shared" si="49"/>
        <v>54</v>
      </c>
      <c r="S83" s="71">
        <f t="shared" si="50"/>
        <v>3.04</v>
      </c>
      <c r="T83" s="71">
        <f t="shared" si="51"/>
        <v>12</v>
      </c>
      <c r="U83" s="74">
        <f t="shared" si="52"/>
        <v>13.68</v>
      </c>
      <c r="V83" s="73">
        <f>IF(Variable_Management!$B$20=3,2,IF((S83*R83/T83)&lt;((T83*(1-(T83/R83)))/(2*Lm*Fsw)),1,2))</f>
        <v>2</v>
      </c>
      <c r="W83" s="71">
        <f t="shared" si="53"/>
        <v>0.77777777777777779</v>
      </c>
      <c r="X83" s="74">
        <f t="shared" si="54"/>
        <v>0.22222222222222221</v>
      </c>
      <c r="Y83" s="73">
        <f t="shared" si="55"/>
        <v>6.2222222222222223</v>
      </c>
      <c r="Z83" s="71">
        <f t="shared" si="77"/>
        <v>16.79111111111111</v>
      </c>
      <c r="AA83" s="71">
        <f t="shared" si="78"/>
        <v>13.797417781909759</v>
      </c>
      <c r="AB83" s="71">
        <v>0</v>
      </c>
      <c r="AC83" s="71">
        <f t="shared" si="56"/>
        <v>0.43784809613168713</v>
      </c>
      <c r="AD83" s="74">
        <f t="shared" si="67"/>
        <v>0.43784809613168713</v>
      </c>
      <c r="AE83" s="73">
        <f t="shared" si="76"/>
        <v>10.64</v>
      </c>
      <c r="AF83" s="71">
        <f t="shared" si="68"/>
        <v>12.168178728597882</v>
      </c>
      <c r="AG83" s="71">
        <f t="shared" si="57"/>
        <v>0.5922582942844079</v>
      </c>
      <c r="AH83" s="71">
        <f t="shared" si="58"/>
        <v>2.4564789901368798</v>
      </c>
      <c r="AI83" s="74">
        <f t="shared" si="69"/>
        <v>3.0487372844212874</v>
      </c>
      <c r="AJ83" s="73">
        <f t="shared" si="70"/>
        <v>3.0399999999999996</v>
      </c>
      <c r="AK83" s="71">
        <f t="shared" si="59"/>
        <v>6.5041651176348303</v>
      </c>
      <c r="AL83" s="71">
        <f t="shared" si="60"/>
        <v>0.16921665550983081</v>
      </c>
      <c r="AM83" s="71">
        <f t="shared" si="71"/>
        <v>0</v>
      </c>
      <c r="AN83" s="188">
        <f t="shared" si="61"/>
        <v>0.20149333333333333</v>
      </c>
      <c r="AO83" s="74">
        <f t="shared" si="72"/>
        <v>0.37070998884316414</v>
      </c>
      <c r="AP83" s="73">
        <f t="shared" si="62"/>
        <v>0.28555310617283941</v>
      </c>
      <c r="AQ83" s="206">
        <f t="shared" si="63"/>
        <v>0.43784809613168713</v>
      </c>
      <c r="AR83" s="206">
        <f t="shared" si="64"/>
        <v>3.5170780624182356</v>
      </c>
      <c r="AS83" s="71">
        <f t="shared" si="65"/>
        <v>0.16</v>
      </c>
      <c r="AT83" s="74">
        <f t="shared" si="66"/>
        <v>3.96E-5</v>
      </c>
      <c r="AU83" s="73">
        <f t="shared" si="73"/>
        <v>8.2578142341189</v>
      </c>
      <c r="AV83" s="71">
        <f t="shared" si="74"/>
        <v>164.16</v>
      </c>
      <c r="AW83" s="74">
        <f t="shared" si="75"/>
        <v>95.210579445749161</v>
      </c>
    </row>
    <row r="84" spans="17:49" x14ac:dyDescent="0.25">
      <c r="Q84">
        <v>77</v>
      </c>
      <c r="R84" s="73">
        <f t="shared" si="49"/>
        <v>54</v>
      </c>
      <c r="S84" s="71">
        <f t="shared" si="50"/>
        <v>3.08</v>
      </c>
      <c r="T84" s="71">
        <f t="shared" si="51"/>
        <v>12</v>
      </c>
      <c r="U84" s="74">
        <f t="shared" si="52"/>
        <v>13.86</v>
      </c>
      <c r="V84" s="73">
        <f>IF(Variable_Management!$B$20=3,2,IF((S84*R84/T84)&lt;((T84*(1-(T84/R84)))/(2*Lm*Fsw)),1,2))</f>
        <v>2</v>
      </c>
      <c r="W84" s="71">
        <f t="shared" si="53"/>
        <v>0.77777777777777779</v>
      </c>
      <c r="X84" s="74">
        <f t="shared" si="54"/>
        <v>0.22222222222222221</v>
      </c>
      <c r="Y84" s="73">
        <f t="shared" si="55"/>
        <v>6.2222222222222223</v>
      </c>
      <c r="Z84" s="71">
        <f t="shared" si="77"/>
        <v>16.97111111111111</v>
      </c>
      <c r="AA84" s="71">
        <f t="shared" si="78"/>
        <v>13.975905603879831</v>
      </c>
      <c r="AB84" s="71">
        <v>0</v>
      </c>
      <c r="AC84" s="71">
        <f t="shared" si="56"/>
        <v>0.44924965613168716</v>
      </c>
      <c r="AD84" s="74">
        <f t="shared" si="67"/>
        <v>0.44924965613168716</v>
      </c>
      <c r="AE84" s="73">
        <f t="shared" si="76"/>
        <v>10.78</v>
      </c>
      <c r="AF84" s="71">
        <f t="shared" si="68"/>
        <v>12.32559019159334</v>
      </c>
      <c r="AG84" s="71">
        <f t="shared" si="57"/>
        <v>0.60768069428440785</v>
      </c>
      <c r="AH84" s="71">
        <f t="shared" si="58"/>
        <v>2.4888010821123649</v>
      </c>
      <c r="AI84" s="74">
        <f t="shared" si="69"/>
        <v>3.0964817763967729</v>
      </c>
      <c r="AJ84" s="73">
        <f t="shared" si="70"/>
        <v>3.0799999999999996</v>
      </c>
      <c r="AK84" s="71">
        <f t="shared" si="59"/>
        <v>6.5883050838176658</v>
      </c>
      <c r="AL84" s="71">
        <f t="shared" si="60"/>
        <v>0.17362305550983081</v>
      </c>
      <c r="AM84" s="71">
        <f t="shared" si="71"/>
        <v>0</v>
      </c>
      <c r="AN84" s="188">
        <f t="shared" si="61"/>
        <v>0.20365333333333333</v>
      </c>
      <c r="AO84" s="74">
        <f t="shared" si="72"/>
        <v>0.37727638884316417</v>
      </c>
      <c r="AP84" s="73">
        <f t="shared" si="62"/>
        <v>0.29298890617283946</v>
      </c>
      <c r="AQ84" s="206">
        <f t="shared" si="63"/>
        <v>0.44924965613168716</v>
      </c>
      <c r="AR84" s="206">
        <f t="shared" si="64"/>
        <v>3.5170780624182356</v>
      </c>
      <c r="AS84" s="71">
        <f t="shared" si="65"/>
        <v>0.16</v>
      </c>
      <c r="AT84" s="74">
        <f t="shared" si="66"/>
        <v>3.96E-5</v>
      </c>
      <c r="AU84" s="73">
        <f t="shared" si="73"/>
        <v>8.3423640460943851</v>
      </c>
      <c r="AV84" s="71">
        <f t="shared" si="74"/>
        <v>166.32</v>
      </c>
      <c r="AW84" s="74">
        <f t="shared" si="75"/>
        <v>95.223719722531186</v>
      </c>
    </row>
    <row r="85" spans="17:49" x14ac:dyDescent="0.25">
      <c r="Q85">
        <v>78</v>
      </c>
      <c r="R85" s="73">
        <f t="shared" si="49"/>
        <v>54</v>
      </c>
      <c r="S85" s="71">
        <f t="shared" si="50"/>
        <v>3.12</v>
      </c>
      <c r="T85" s="71">
        <f t="shared" si="51"/>
        <v>12</v>
      </c>
      <c r="U85" s="74">
        <f t="shared" si="52"/>
        <v>14.040000000000001</v>
      </c>
      <c r="V85" s="73">
        <f>IF(Variable_Management!$B$20=3,2,IF((S85*R85/T85)&lt;((T85*(1-(T85/R85)))/(2*Lm*Fsw)),1,2))</f>
        <v>2</v>
      </c>
      <c r="W85" s="71">
        <f t="shared" si="53"/>
        <v>0.77777777777777779</v>
      </c>
      <c r="X85" s="74">
        <f t="shared" si="54"/>
        <v>0.22222222222222221</v>
      </c>
      <c r="Y85" s="73">
        <f t="shared" si="55"/>
        <v>6.2222222222222223</v>
      </c>
      <c r="Z85" s="71">
        <f t="shared" si="77"/>
        <v>17.151111111111113</v>
      </c>
      <c r="AA85" s="71">
        <f t="shared" si="78"/>
        <v>14.1544317246776</v>
      </c>
      <c r="AB85" s="71">
        <v>0</v>
      </c>
      <c r="AC85" s="71">
        <f t="shared" si="56"/>
        <v>0.46080025613168735</v>
      </c>
      <c r="AD85" s="74">
        <f t="shared" si="67"/>
        <v>0.46080025613168735</v>
      </c>
      <c r="AE85" s="73">
        <f t="shared" si="76"/>
        <v>10.920000000000002</v>
      </c>
      <c r="AF85" s="71">
        <f t="shared" si="68"/>
        <v>12.483035430980001</v>
      </c>
      <c r="AG85" s="71">
        <f t="shared" si="57"/>
        <v>0.62330469428440827</v>
      </c>
      <c r="AH85" s="71">
        <f t="shared" si="58"/>
        <v>2.5211231740878506</v>
      </c>
      <c r="AI85" s="74">
        <f t="shared" si="69"/>
        <v>3.1444278683722588</v>
      </c>
      <c r="AJ85" s="73">
        <f t="shared" si="70"/>
        <v>3.12</v>
      </c>
      <c r="AK85" s="71">
        <f t="shared" si="59"/>
        <v>6.6724631042410207</v>
      </c>
      <c r="AL85" s="71">
        <f t="shared" si="60"/>
        <v>0.17808705550983087</v>
      </c>
      <c r="AM85" s="71">
        <f t="shared" si="71"/>
        <v>0</v>
      </c>
      <c r="AN85" s="188">
        <f t="shared" si="61"/>
        <v>0.20581333333333338</v>
      </c>
      <c r="AO85" s="74">
        <f t="shared" si="72"/>
        <v>0.38390038884316424</v>
      </c>
      <c r="AP85" s="73">
        <f t="shared" si="62"/>
        <v>0.30052190617283958</v>
      </c>
      <c r="AQ85" s="206">
        <f t="shared" si="63"/>
        <v>0.46080025613168735</v>
      </c>
      <c r="AR85" s="206">
        <f t="shared" si="64"/>
        <v>3.5170780624182356</v>
      </c>
      <c r="AS85" s="71">
        <f t="shared" si="65"/>
        <v>0.16</v>
      </c>
      <c r="AT85" s="74">
        <f t="shared" si="66"/>
        <v>3.96E-5</v>
      </c>
      <c r="AU85" s="73">
        <f t="shared" si="73"/>
        <v>8.4275683380698734</v>
      </c>
      <c r="AV85" s="71">
        <f t="shared" si="74"/>
        <v>168.48000000000002</v>
      </c>
      <c r="AW85" s="74">
        <f t="shared" si="75"/>
        <v>95.236174225194929</v>
      </c>
    </row>
    <row r="86" spans="17:49" x14ac:dyDescent="0.25">
      <c r="Q86">
        <v>79</v>
      </c>
      <c r="R86" s="73">
        <f t="shared" si="49"/>
        <v>54</v>
      </c>
      <c r="S86" s="71">
        <f t="shared" si="50"/>
        <v>3.16</v>
      </c>
      <c r="T86" s="71">
        <f t="shared" si="51"/>
        <v>12</v>
      </c>
      <c r="U86" s="74">
        <f t="shared" si="52"/>
        <v>14.22</v>
      </c>
      <c r="V86" s="73">
        <f>IF(Variable_Management!$B$20=3,2,IF((S86*R86/T86)&lt;((T86*(1-(T86/R86)))/(2*Lm*Fsw)),1,2))</f>
        <v>2</v>
      </c>
      <c r="W86" s="71">
        <f t="shared" si="53"/>
        <v>0.77777777777777779</v>
      </c>
      <c r="X86" s="74">
        <f t="shared" si="54"/>
        <v>0.22222222222222221</v>
      </c>
      <c r="Y86" s="73">
        <f t="shared" si="55"/>
        <v>6.2222222222222223</v>
      </c>
      <c r="Z86" s="71">
        <f t="shared" si="77"/>
        <v>17.331111111111113</v>
      </c>
      <c r="AA86" s="71">
        <f t="shared" si="78"/>
        <v>14.332994713197925</v>
      </c>
      <c r="AB86" s="71">
        <v>0</v>
      </c>
      <c r="AC86" s="71">
        <f t="shared" si="56"/>
        <v>0.47249989613168725</v>
      </c>
      <c r="AD86" s="74">
        <f t="shared" si="67"/>
        <v>0.47249989613168725</v>
      </c>
      <c r="AE86" s="73">
        <f t="shared" si="76"/>
        <v>11.06</v>
      </c>
      <c r="AF86" s="71">
        <f t="shared" si="68"/>
        <v>12.640513184641755</v>
      </c>
      <c r="AG86" s="71">
        <f t="shared" si="57"/>
        <v>0.63913029428440815</v>
      </c>
      <c r="AH86" s="71">
        <f t="shared" si="58"/>
        <v>2.5534452660633358</v>
      </c>
      <c r="AI86" s="74">
        <f t="shared" si="69"/>
        <v>3.1925755603477439</v>
      </c>
      <c r="AJ86" s="73">
        <f t="shared" si="70"/>
        <v>3.16</v>
      </c>
      <c r="AK86" s="71">
        <f t="shared" si="59"/>
        <v>6.7566385042754602</v>
      </c>
      <c r="AL86" s="71">
        <f t="shared" si="60"/>
        <v>0.18260865550983094</v>
      </c>
      <c r="AM86" s="71">
        <f t="shared" si="71"/>
        <v>0</v>
      </c>
      <c r="AN86" s="188">
        <f t="shared" si="61"/>
        <v>0.20797333333333337</v>
      </c>
      <c r="AO86" s="74">
        <f t="shared" si="72"/>
        <v>0.39058198884316431</v>
      </c>
      <c r="AP86" s="73">
        <f t="shared" si="62"/>
        <v>0.3081521061728395</v>
      </c>
      <c r="AQ86" s="206">
        <f t="shared" si="63"/>
        <v>0.47249989613168725</v>
      </c>
      <c r="AR86" s="206">
        <f t="shared" si="64"/>
        <v>3.5170780624182356</v>
      </c>
      <c r="AS86" s="71">
        <f t="shared" si="65"/>
        <v>0.16</v>
      </c>
      <c r="AT86" s="74">
        <f t="shared" si="66"/>
        <v>3.96E-5</v>
      </c>
      <c r="AU86" s="73">
        <f t="shared" si="73"/>
        <v>8.5134271100453578</v>
      </c>
      <c r="AV86" s="71">
        <f t="shared" si="74"/>
        <v>170.64000000000001</v>
      </c>
      <c r="AW86" s="74">
        <f t="shared" si="75"/>
        <v>95.247968600223331</v>
      </c>
    </row>
    <row r="87" spans="17:49" x14ac:dyDescent="0.25">
      <c r="Q87">
        <v>80</v>
      </c>
      <c r="R87" s="73">
        <f t="shared" si="49"/>
        <v>54</v>
      </c>
      <c r="S87" s="71">
        <f t="shared" si="50"/>
        <v>3.2</v>
      </c>
      <c r="T87" s="71">
        <f t="shared" si="51"/>
        <v>12</v>
      </c>
      <c r="U87" s="74">
        <f t="shared" si="52"/>
        <v>14.4</v>
      </c>
      <c r="V87" s="73">
        <f>IF(Variable_Management!$B$20=3,2,IF((S87*R87/T87)&lt;((T87*(1-(T87/R87)))/(2*Lm*Fsw)),1,2))</f>
        <v>2</v>
      </c>
      <c r="W87" s="71">
        <f t="shared" si="53"/>
        <v>0.77777777777777779</v>
      </c>
      <c r="X87" s="74">
        <f t="shared" si="54"/>
        <v>0.22222222222222221</v>
      </c>
      <c r="Y87" s="73">
        <f t="shared" si="55"/>
        <v>6.2222222222222223</v>
      </c>
      <c r="Z87" s="71">
        <f t="shared" si="77"/>
        <v>17.511111111111113</v>
      </c>
      <c r="AA87" s="71">
        <f t="shared" si="78"/>
        <v>14.511593208485403</v>
      </c>
      <c r="AB87" s="71">
        <v>0</v>
      </c>
      <c r="AC87" s="71">
        <f t="shared" si="56"/>
        <v>0.48434857613168725</v>
      </c>
      <c r="AD87" s="74">
        <f t="shared" si="67"/>
        <v>0.48434857613168725</v>
      </c>
      <c r="AE87" s="73">
        <f t="shared" si="76"/>
        <v>11.200000000000001</v>
      </c>
      <c r="AF87" s="71">
        <f t="shared" si="68"/>
        <v>12.798022252328757</v>
      </c>
      <c r="AG87" s="71">
        <f t="shared" si="57"/>
        <v>0.65515749428440817</v>
      </c>
      <c r="AH87" s="71">
        <f t="shared" si="58"/>
        <v>2.585767358038821</v>
      </c>
      <c r="AI87" s="74">
        <f t="shared" si="69"/>
        <v>3.240924852323229</v>
      </c>
      <c r="AJ87" s="73">
        <f t="shared" si="70"/>
        <v>3.1999999999999997</v>
      </c>
      <c r="AK87" s="71">
        <f t="shared" si="59"/>
        <v>6.8408306423604524</v>
      </c>
      <c r="AL87" s="71">
        <f t="shared" si="60"/>
        <v>0.18718785550983089</v>
      </c>
      <c r="AM87" s="71">
        <f t="shared" si="71"/>
        <v>0</v>
      </c>
      <c r="AN87" s="188">
        <f t="shared" si="61"/>
        <v>0.21013333333333337</v>
      </c>
      <c r="AO87" s="74">
        <f t="shared" si="72"/>
        <v>0.39732118884316425</v>
      </c>
      <c r="AP87" s="73">
        <f t="shared" si="62"/>
        <v>0.3158795061728395</v>
      </c>
      <c r="AQ87" s="206">
        <f t="shared" si="63"/>
        <v>0.48434857613168725</v>
      </c>
      <c r="AR87" s="206">
        <f t="shared" si="64"/>
        <v>3.5170780624182356</v>
      </c>
      <c r="AS87" s="71">
        <f t="shared" si="65"/>
        <v>0.16</v>
      </c>
      <c r="AT87" s="74">
        <f t="shared" si="66"/>
        <v>3.96E-5</v>
      </c>
      <c r="AU87" s="73">
        <f t="shared" si="73"/>
        <v>8.5999403620208419</v>
      </c>
      <c r="AV87" s="71">
        <f t="shared" si="74"/>
        <v>172.8</v>
      </c>
      <c r="AW87" s="74">
        <f t="shared" si="75"/>
        <v>95.259127238488674</v>
      </c>
    </row>
    <row r="88" spans="17:49" x14ac:dyDescent="0.25">
      <c r="Q88">
        <v>81</v>
      </c>
      <c r="R88" s="73">
        <f t="shared" si="49"/>
        <v>54</v>
      </c>
      <c r="S88" s="71">
        <f t="shared" si="50"/>
        <v>3.24</v>
      </c>
      <c r="T88" s="71">
        <f t="shared" si="51"/>
        <v>12</v>
      </c>
      <c r="U88" s="74">
        <f t="shared" si="52"/>
        <v>14.58</v>
      </c>
      <c r="V88" s="73">
        <f>IF(Variable_Management!$B$20=3,2,IF((S88*R88/T88)&lt;((T88*(1-(T88/R88)))/(2*Lm*Fsw)),1,2))</f>
        <v>2</v>
      </c>
      <c r="W88" s="71">
        <f t="shared" si="53"/>
        <v>0.77777777777777779</v>
      </c>
      <c r="X88" s="74">
        <f t="shared" si="54"/>
        <v>0.22222222222222221</v>
      </c>
      <c r="Y88" s="73">
        <f t="shared" si="55"/>
        <v>6.2222222222222223</v>
      </c>
      <c r="Z88" s="71">
        <f t="shared" si="77"/>
        <v>17.691111111111113</v>
      </c>
      <c r="AA88" s="71">
        <f t="shared" si="78"/>
        <v>14.690225915504488</v>
      </c>
      <c r="AB88" s="71">
        <v>0</v>
      </c>
      <c r="AC88" s="71">
        <f t="shared" si="56"/>
        <v>0.49634629613168724</v>
      </c>
      <c r="AD88" s="74">
        <f t="shared" si="67"/>
        <v>0.49634629613168724</v>
      </c>
      <c r="AE88" s="73">
        <f t="shared" si="76"/>
        <v>11.34</v>
      </c>
      <c r="AF88" s="71">
        <f t="shared" si="68"/>
        <v>12.955561491927009</v>
      </c>
      <c r="AG88" s="71">
        <f t="shared" si="57"/>
        <v>0.67138629428440788</v>
      </c>
      <c r="AH88" s="71">
        <f t="shared" si="58"/>
        <v>2.6180894500143062</v>
      </c>
      <c r="AI88" s="74">
        <f t="shared" si="69"/>
        <v>3.2894757442987141</v>
      </c>
      <c r="AJ88" s="73">
        <f t="shared" si="70"/>
        <v>3.2399999999999998</v>
      </c>
      <c r="AK88" s="71">
        <f t="shared" si="59"/>
        <v>6.9250389080103876</v>
      </c>
      <c r="AL88" s="71">
        <f t="shared" si="60"/>
        <v>0.1918246555098308</v>
      </c>
      <c r="AM88" s="71">
        <f t="shared" si="71"/>
        <v>0</v>
      </c>
      <c r="AN88" s="188">
        <f t="shared" si="61"/>
        <v>0.21229333333333336</v>
      </c>
      <c r="AO88" s="74">
        <f t="shared" si="72"/>
        <v>0.40411798884316419</v>
      </c>
      <c r="AP88" s="73">
        <f t="shared" si="62"/>
        <v>0.32370410617283951</v>
      </c>
      <c r="AQ88" s="206">
        <f t="shared" si="63"/>
        <v>0.49634629613168724</v>
      </c>
      <c r="AR88" s="206">
        <f t="shared" si="64"/>
        <v>3.5170780624182356</v>
      </c>
      <c r="AS88" s="71">
        <f t="shared" si="65"/>
        <v>0.16</v>
      </c>
      <c r="AT88" s="74">
        <f t="shared" si="66"/>
        <v>3.96E-5</v>
      </c>
      <c r="AU88" s="73">
        <f t="shared" si="73"/>
        <v>8.6871080939963292</v>
      </c>
      <c r="AV88" s="71">
        <f t="shared" si="74"/>
        <v>174.96</v>
      </c>
      <c r="AW88" s="74">
        <f t="shared" si="75"/>
        <v>95.2696733511589</v>
      </c>
    </row>
    <row r="89" spans="17:49" x14ac:dyDescent="0.25">
      <c r="Q89">
        <v>82</v>
      </c>
      <c r="R89" s="73">
        <f t="shared" si="49"/>
        <v>54</v>
      </c>
      <c r="S89" s="71">
        <f t="shared" si="50"/>
        <v>3.2800000000000002</v>
      </c>
      <c r="T89" s="71">
        <f t="shared" si="51"/>
        <v>12</v>
      </c>
      <c r="U89" s="74">
        <f t="shared" si="52"/>
        <v>14.76</v>
      </c>
      <c r="V89" s="73">
        <f>IF(Variable_Management!$B$20=3,2,IF((S89*R89/T89)&lt;((T89*(1-(T89/R89)))/(2*Lm*Fsw)),1,2))</f>
        <v>2</v>
      </c>
      <c r="W89" s="71">
        <f t="shared" si="53"/>
        <v>0.77777777777777779</v>
      </c>
      <c r="X89" s="74">
        <f t="shared" si="54"/>
        <v>0.22222222222222221</v>
      </c>
      <c r="Y89" s="73">
        <f t="shared" si="55"/>
        <v>6.2222222222222223</v>
      </c>
      <c r="Z89" s="71">
        <f t="shared" si="77"/>
        <v>17.871111111111112</v>
      </c>
      <c r="AA89" s="71">
        <f t="shared" si="78"/>
        <v>14.868891601210887</v>
      </c>
      <c r="AB89" s="71">
        <v>0</v>
      </c>
      <c r="AC89" s="71">
        <f t="shared" si="56"/>
        <v>0.50849305613168716</v>
      </c>
      <c r="AD89" s="74">
        <f t="shared" si="67"/>
        <v>0.50849305613168716</v>
      </c>
      <c r="AE89" s="73">
        <f t="shared" si="76"/>
        <v>11.48</v>
      </c>
      <c r="AF89" s="71">
        <f t="shared" si="68"/>
        <v>13.113129815993664</v>
      </c>
      <c r="AG89" s="71">
        <f t="shared" si="57"/>
        <v>0.68781669428440817</v>
      </c>
      <c r="AH89" s="71">
        <f t="shared" si="58"/>
        <v>2.6504115419897913</v>
      </c>
      <c r="AI89" s="74">
        <f t="shared" si="69"/>
        <v>3.3382282362741993</v>
      </c>
      <c r="AJ89" s="73">
        <f t="shared" si="70"/>
        <v>3.28</v>
      </c>
      <c r="AK89" s="71">
        <f t="shared" si="59"/>
        <v>7.0092627199626154</v>
      </c>
      <c r="AL89" s="71">
        <f t="shared" si="60"/>
        <v>0.19651905550983087</v>
      </c>
      <c r="AM89" s="71">
        <f t="shared" si="71"/>
        <v>0</v>
      </c>
      <c r="AN89" s="188">
        <f t="shared" si="61"/>
        <v>0.21445333333333336</v>
      </c>
      <c r="AO89" s="74">
        <f t="shared" si="72"/>
        <v>0.41097238884316423</v>
      </c>
      <c r="AP89" s="73">
        <f t="shared" si="62"/>
        <v>0.33162590617283949</v>
      </c>
      <c r="AQ89" s="206">
        <f t="shared" si="63"/>
        <v>0.50849305613168716</v>
      </c>
      <c r="AR89" s="206">
        <f t="shared" si="64"/>
        <v>3.5170780624182356</v>
      </c>
      <c r="AS89" s="71">
        <f t="shared" si="65"/>
        <v>0.16</v>
      </c>
      <c r="AT89" s="74">
        <f t="shared" si="66"/>
        <v>3.96E-5</v>
      </c>
      <c r="AU89" s="73">
        <f t="shared" si="73"/>
        <v>8.7749303059718144</v>
      </c>
      <c r="AV89" s="71">
        <f t="shared" si="74"/>
        <v>177.12</v>
      </c>
      <c r="AW89" s="74">
        <f t="shared" si="75"/>
        <v>95.279629040163272</v>
      </c>
    </row>
    <row r="90" spans="17:49" x14ac:dyDescent="0.25">
      <c r="Q90">
        <v>83</v>
      </c>
      <c r="R90" s="73">
        <f t="shared" si="49"/>
        <v>54</v>
      </c>
      <c r="S90" s="71">
        <f t="shared" si="50"/>
        <v>3.3200000000000003</v>
      </c>
      <c r="T90" s="71">
        <f t="shared" si="51"/>
        <v>12</v>
      </c>
      <c r="U90" s="74">
        <f t="shared" si="52"/>
        <v>14.940000000000003</v>
      </c>
      <c r="V90" s="73">
        <f>IF(Variable_Management!$B$20=3,2,IF((S90*R90/T90)&lt;((T90*(1-(T90/R90)))/(2*Lm*Fsw)),1,2))</f>
        <v>2</v>
      </c>
      <c r="W90" s="71">
        <f t="shared" si="53"/>
        <v>0.77777777777777779</v>
      </c>
      <c r="X90" s="74">
        <f t="shared" si="54"/>
        <v>0.22222222222222221</v>
      </c>
      <c r="Y90" s="73">
        <f t="shared" si="55"/>
        <v>6.2222222222222223</v>
      </c>
      <c r="Z90" s="71">
        <f t="shared" si="77"/>
        <v>18.051111111111116</v>
      </c>
      <c r="AA90" s="71">
        <f t="shared" si="78"/>
        <v>15.047589090899569</v>
      </c>
      <c r="AB90" s="71">
        <v>0</v>
      </c>
      <c r="AC90" s="71">
        <f t="shared" si="56"/>
        <v>0.52078885613168735</v>
      </c>
      <c r="AD90" s="74">
        <f t="shared" si="67"/>
        <v>0.52078885613168735</v>
      </c>
      <c r="AE90" s="73">
        <f t="shared" si="76"/>
        <v>11.620000000000003</v>
      </c>
      <c r="AF90" s="71">
        <f t="shared" si="68"/>
        <v>13.270726188536258</v>
      </c>
      <c r="AG90" s="71">
        <f t="shared" si="57"/>
        <v>0.70444869428440837</v>
      </c>
      <c r="AH90" s="71">
        <f t="shared" si="58"/>
        <v>2.6827336339652774</v>
      </c>
      <c r="AI90" s="74">
        <f t="shared" si="69"/>
        <v>3.3871823282496858</v>
      </c>
      <c r="AJ90" s="73">
        <f t="shared" si="70"/>
        <v>3.3200000000000003</v>
      </c>
      <c r="AK90" s="71">
        <f t="shared" si="59"/>
        <v>7.0935015244558688</v>
      </c>
      <c r="AL90" s="71">
        <f t="shared" si="60"/>
        <v>0.20127105550983096</v>
      </c>
      <c r="AM90" s="71">
        <f t="shared" si="71"/>
        <v>0</v>
      </c>
      <c r="AN90" s="188">
        <f t="shared" si="61"/>
        <v>0.21661333333333338</v>
      </c>
      <c r="AO90" s="74">
        <f t="shared" si="72"/>
        <v>0.41788438884316437</v>
      </c>
      <c r="AP90" s="73">
        <f t="shared" si="62"/>
        <v>0.3396449061728396</v>
      </c>
      <c r="AQ90" s="206">
        <f t="shared" si="63"/>
        <v>0.52078885613168735</v>
      </c>
      <c r="AR90" s="206">
        <f t="shared" si="64"/>
        <v>3.5170780624182356</v>
      </c>
      <c r="AS90" s="71">
        <f t="shared" si="65"/>
        <v>0.16</v>
      </c>
      <c r="AT90" s="74">
        <f t="shared" si="66"/>
        <v>3.96E-5</v>
      </c>
      <c r="AU90" s="73">
        <f t="shared" si="73"/>
        <v>8.8634069979472994</v>
      </c>
      <c r="AV90" s="71">
        <f t="shared" si="74"/>
        <v>179.28000000000003</v>
      </c>
      <c r="AW90" s="74">
        <f t="shared" si="75"/>
        <v>95.289015363666721</v>
      </c>
    </row>
    <row r="91" spans="17:49" x14ac:dyDescent="0.25">
      <c r="Q91">
        <v>84</v>
      </c>
      <c r="R91" s="73">
        <f t="shared" si="49"/>
        <v>54</v>
      </c>
      <c r="S91" s="71">
        <f t="shared" si="50"/>
        <v>3.36</v>
      </c>
      <c r="T91" s="71">
        <f t="shared" si="51"/>
        <v>12</v>
      </c>
      <c r="U91" s="74">
        <f t="shared" si="52"/>
        <v>15.12</v>
      </c>
      <c r="V91" s="73">
        <f>IF(Variable_Management!$B$20=3,2,IF((S91*R91/T91)&lt;((T91*(1-(T91/R91)))/(2*Lm*Fsw)),1,2))</f>
        <v>2</v>
      </c>
      <c r="W91" s="71">
        <f t="shared" si="53"/>
        <v>0.77777777777777779</v>
      </c>
      <c r="X91" s="74">
        <f t="shared" si="54"/>
        <v>0.22222222222222221</v>
      </c>
      <c r="Y91" s="73">
        <f t="shared" si="55"/>
        <v>6.2222222222222223</v>
      </c>
      <c r="Z91" s="71">
        <f t="shared" si="77"/>
        <v>18.231111111111112</v>
      </c>
      <c r="AA91" s="71">
        <f t="shared" si="78"/>
        <v>15.226317264806998</v>
      </c>
      <c r="AB91" s="71">
        <v>0</v>
      </c>
      <c r="AC91" s="71">
        <f t="shared" si="56"/>
        <v>0.53323369613168714</v>
      </c>
      <c r="AD91" s="74">
        <f t="shared" si="67"/>
        <v>0.53323369613168714</v>
      </c>
      <c r="AE91" s="73">
        <f t="shared" si="76"/>
        <v>11.76</v>
      </c>
      <c r="AF91" s="71">
        <f t="shared" si="68"/>
        <v>13.428349622016176</v>
      </c>
      <c r="AG91" s="71">
        <f t="shared" si="57"/>
        <v>0.72128229428440793</v>
      </c>
      <c r="AH91" s="71">
        <f t="shared" si="58"/>
        <v>2.7150557259407617</v>
      </c>
      <c r="AI91" s="74">
        <f t="shared" si="69"/>
        <v>3.4363380202251697</v>
      </c>
      <c r="AJ91" s="73">
        <f t="shared" si="70"/>
        <v>3.3599999999999994</v>
      </c>
      <c r="AK91" s="71">
        <f t="shared" si="59"/>
        <v>7.177754793628556</v>
      </c>
      <c r="AL91" s="71">
        <f t="shared" si="60"/>
        <v>0.20608065550983085</v>
      </c>
      <c r="AM91" s="71">
        <f t="shared" si="71"/>
        <v>0</v>
      </c>
      <c r="AN91" s="188">
        <f t="shared" si="61"/>
        <v>0.21877333333333335</v>
      </c>
      <c r="AO91" s="74">
        <f t="shared" si="72"/>
        <v>0.42485398884316417</v>
      </c>
      <c r="AP91" s="73">
        <f t="shared" si="62"/>
        <v>0.34776110617283951</v>
      </c>
      <c r="AQ91" s="206">
        <f t="shared" si="63"/>
        <v>0.53323369613168714</v>
      </c>
      <c r="AR91" s="206">
        <f t="shared" si="64"/>
        <v>3.5170780624182356</v>
      </c>
      <c r="AS91" s="71">
        <f t="shared" si="65"/>
        <v>0.16</v>
      </c>
      <c r="AT91" s="74">
        <f t="shared" si="66"/>
        <v>3.96E-5</v>
      </c>
      <c r="AU91" s="73">
        <f t="shared" si="73"/>
        <v>8.952538169922784</v>
      </c>
      <c r="AV91" s="71">
        <f t="shared" si="74"/>
        <v>181.44</v>
      </c>
      <c r="AW91" s="74">
        <f t="shared" si="75"/>
        <v>95.297852396960664</v>
      </c>
    </row>
    <row r="92" spans="17:49" x14ac:dyDescent="0.25">
      <c r="Q92">
        <v>85</v>
      </c>
      <c r="R92" s="73">
        <f t="shared" si="49"/>
        <v>54</v>
      </c>
      <c r="S92" s="71">
        <f t="shared" si="50"/>
        <v>3.4</v>
      </c>
      <c r="T92" s="71">
        <f t="shared" si="51"/>
        <v>12</v>
      </c>
      <c r="U92" s="74">
        <f t="shared" si="52"/>
        <v>15.299999999999999</v>
      </c>
      <c r="V92" s="73">
        <f>IF(Variable_Management!$B$20=3,2,IF((S92*R92/T92)&lt;((T92*(1-(T92/R92)))/(2*Lm*Fsw)),1,2))</f>
        <v>2</v>
      </c>
      <c r="W92" s="71">
        <f t="shared" si="53"/>
        <v>0.77777777777777779</v>
      </c>
      <c r="X92" s="74">
        <f t="shared" si="54"/>
        <v>0.22222222222222221</v>
      </c>
      <c r="Y92" s="73">
        <f t="shared" si="55"/>
        <v>6.2222222222222223</v>
      </c>
      <c r="Z92" s="71">
        <f t="shared" si="77"/>
        <v>18.411111111111111</v>
      </c>
      <c r="AA92" s="71">
        <f t="shared" si="78"/>
        <v>15.405075054947302</v>
      </c>
      <c r="AB92" s="71">
        <v>0</v>
      </c>
      <c r="AC92" s="71">
        <f t="shared" si="56"/>
        <v>0.54582757613168709</v>
      </c>
      <c r="AD92" s="74">
        <f t="shared" si="67"/>
        <v>0.54582757613168709</v>
      </c>
      <c r="AE92" s="73">
        <f t="shared" si="76"/>
        <v>11.899999999999999</v>
      </c>
      <c r="AF92" s="71">
        <f t="shared" si="68"/>
        <v>13.585999174558417</v>
      </c>
      <c r="AG92" s="71">
        <f t="shared" si="57"/>
        <v>0.73831749428440785</v>
      </c>
      <c r="AH92" s="71">
        <f t="shared" si="58"/>
        <v>2.7473778179162469</v>
      </c>
      <c r="AI92" s="74">
        <f t="shared" si="69"/>
        <v>3.4856953122006549</v>
      </c>
      <c r="AJ92" s="73">
        <f t="shared" si="70"/>
        <v>3.3999999999999995</v>
      </c>
      <c r="AK92" s="71">
        <f t="shared" si="59"/>
        <v>7.2620220240273099</v>
      </c>
      <c r="AL92" s="71">
        <f t="shared" si="60"/>
        <v>0.21094785550983083</v>
      </c>
      <c r="AM92" s="71">
        <f t="shared" si="71"/>
        <v>0</v>
      </c>
      <c r="AN92" s="188">
        <f t="shared" si="61"/>
        <v>0.22093333333333334</v>
      </c>
      <c r="AO92" s="74">
        <f t="shared" si="72"/>
        <v>0.43188118884316418</v>
      </c>
      <c r="AP92" s="73">
        <f t="shared" si="62"/>
        <v>0.35597450617283943</v>
      </c>
      <c r="AQ92" s="206">
        <f t="shared" si="63"/>
        <v>0.54582757613168709</v>
      </c>
      <c r="AR92" s="206">
        <f t="shared" si="64"/>
        <v>3.5170780624182356</v>
      </c>
      <c r="AS92" s="71">
        <f t="shared" si="65"/>
        <v>0.16</v>
      </c>
      <c r="AT92" s="74">
        <f t="shared" si="66"/>
        <v>3.96E-5</v>
      </c>
      <c r="AU92" s="73">
        <f t="shared" si="73"/>
        <v>9.0423238218982682</v>
      </c>
      <c r="AV92" s="71">
        <f t="shared" si="74"/>
        <v>183.6</v>
      </c>
      <c r="AW92" s="74">
        <f t="shared" si="75"/>
        <v>95.306159289140396</v>
      </c>
    </row>
    <row r="93" spans="17:49" x14ac:dyDescent="0.25">
      <c r="Q93">
        <v>86</v>
      </c>
      <c r="R93" s="73">
        <f t="shared" si="49"/>
        <v>54</v>
      </c>
      <c r="S93" s="71">
        <f t="shared" si="50"/>
        <v>3.44</v>
      </c>
      <c r="T93" s="71">
        <f t="shared" si="51"/>
        <v>12</v>
      </c>
      <c r="U93" s="74">
        <f t="shared" si="52"/>
        <v>15.479999999999999</v>
      </c>
      <c r="V93" s="73">
        <f>IF(Variable_Management!$B$20=3,2,IF((S93*R93/T93)&lt;((T93*(1-(T93/R93)))/(2*Lm*Fsw)),1,2))</f>
        <v>2</v>
      </c>
      <c r="W93" s="71">
        <f t="shared" si="53"/>
        <v>0.77777777777777779</v>
      </c>
      <c r="X93" s="74">
        <f t="shared" si="54"/>
        <v>0.22222222222222221</v>
      </c>
      <c r="Y93" s="73">
        <f t="shared" si="55"/>
        <v>6.2222222222222223</v>
      </c>
      <c r="Z93" s="71">
        <f t="shared" si="77"/>
        <v>18.591111111111111</v>
      </c>
      <c r="AA93" s="71">
        <f t="shared" si="78"/>
        <v>15.583861442163801</v>
      </c>
      <c r="AB93" s="71">
        <v>0</v>
      </c>
      <c r="AC93" s="71">
        <f t="shared" si="56"/>
        <v>0.55857049613168719</v>
      </c>
      <c r="AD93" s="74">
        <f t="shared" si="67"/>
        <v>0.55857049613168719</v>
      </c>
      <c r="AE93" s="73">
        <f t="shared" si="76"/>
        <v>12.04</v>
      </c>
      <c r="AF93" s="71">
        <f t="shared" si="68"/>
        <v>13.743673947351267</v>
      </c>
      <c r="AG93" s="71">
        <f t="shared" si="57"/>
        <v>0.75555429428440779</v>
      </c>
      <c r="AH93" s="71">
        <f t="shared" si="58"/>
        <v>2.7796999098917325</v>
      </c>
      <c r="AI93" s="74">
        <f t="shared" si="69"/>
        <v>3.5352542041761401</v>
      </c>
      <c r="AJ93" s="73">
        <f t="shared" si="70"/>
        <v>3.4399999999999995</v>
      </c>
      <c r="AK93" s="71">
        <f t="shared" si="59"/>
        <v>7.3463027352170629</v>
      </c>
      <c r="AL93" s="71">
        <f t="shared" si="60"/>
        <v>0.21587265550983079</v>
      </c>
      <c r="AM93" s="71">
        <f t="shared" si="71"/>
        <v>0</v>
      </c>
      <c r="AN93" s="188">
        <f t="shared" si="61"/>
        <v>0.22309333333333334</v>
      </c>
      <c r="AO93" s="74">
        <f t="shared" si="72"/>
        <v>0.43896598884316412</v>
      </c>
      <c r="AP93" s="73">
        <f t="shared" si="62"/>
        <v>0.36428510617283949</v>
      </c>
      <c r="AQ93" s="206">
        <f t="shared" si="63"/>
        <v>0.55857049613168719</v>
      </c>
      <c r="AR93" s="206">
        <f t="shared" si="64"/>
        <v>3.5170780624182356</v>
      </c>
      <c r="AS93" s="71">
        <f t="shared" si="65"/>
        <v>0.16</v>
      </c>
      <c r="AT93" s="74">
        <f t="shared" si="66"/>
        <v>3.96E-5</v>
      </c>
      <c r="AU93" s="73">
        <f t="shared" si="73"/>
        <v>9.1327639538737539</v>
      </c>
      <c r="AV93" s="71">
        <f t="shared" si="74"/>
        <v>185.76</v>
      </c>
      <c r="AW93" s="74">
        <f t="shared" si="75"/>
        <v>95.313954315905107</v>
      </c>
    </row>
    <row r="94" spans="17:49" x14ac:dyDescent="0.25">
      <c r="Q94">
        <v>87</v>
      </c>
      <c r="R94" s="73">
        <f t="shared" si="49"/>
        <v>54</v>
      </c>
      <c r="S94" s="71">
        <f t="shared" si="50"/>
        <v>3.48</v>
      </c>
      <c r="T94" s="71">
        <f t="shared" si="51"/>
        <v>12</v>
      </c>
      <c r="U94" s="74">
        <f t="shared" si="52"/>
        <v>15.659999999999998</v>
      </c>
      <c r="V94" s="73">
        <f>IF(Variable_Management!$B$20=3,2,IF((S94*R94/T94)&lt;((T94*(1-(T94/R94)))/(2*Lm*Fsw)),1,2))</f>
        <v>2</v>
      </c>
      <c r="W94" s="71">
        <f t="shared" si="53"/>
        <v>0.77777777777777779</v>
      </c>
      <c r="X94" s="74">
        <f t="shared" si="54"/>
        <v>0.22222222222222221</v>
      </c>
      <c r="Y94" s="73">
        <f t="shared" si="55"/>
        <v>6.2222222222222223</v>
      </c>
      <c r="Z94" s="71">
        <f t="shared" si="77"/>
        <v>18.771111111111111</v>
      </c>
      <c r="AA94" s="71">
        <f t="shared" si="78"/>
        <v>15.762675453379087</v>
      </c>
      <c r="AB94" s="71">
        <v>0</v>
      </c>
      <c r="AC94" s="71">
        <f t="shared" si="56"/>
        <v>0.57146245613168711</v>
      </c>
      <c r="AD94" s="74">
        <f t="shared" si="67"/>
        <v>0.57146245613168711</v>
      </c>
      <c r="AE94" s="73">
        <f t="shared" si="76"/>
        <v>12.18</v>
      </c>
      <c r="AF94" s="71">
        <f t="shared" si="68"/>
        <v>13.901373082221124</v>
      </c>
      <c r="AG94" s="71">
        <f t="shared" si="57"/>
        <v>0.77299269428440809</v>
      </c>
      <c r="AH94" s="71">
        <f t="shared" si="58"/>
        <v>2.8120220018672173</v>
      </c>
      <c r="AI94" s="74">
        <f t="shared" si="69"/>
        <v>3.5850146961516254</v>
      </c>
      <c r="AJ94" s="73">
        <f t="shared" si="70"/>
        <v>3.4799999999999995</v>
      </c>
      <c r="AK94" s="71">
        <f t="shared" si="59"/>
        <v>7.4305964684847279</v>
      </c>
      <c r="AL94" s="71">
        <f t="shared" si="60"/>
        <v>0.22085505550983084</v>
      </c>
      <c r="AM94" s="71">
        <f t="shared" si="71"/>
        <v>0</v>
      </c>
      <c r="AN94" s="188">
        <f t="shared" si="61"/>
        <v>0.22525333333333333</v>
      </c>
      <c r="AO94" s="74">
        <f t="shared" si="72"/>
        <v>0.44610838884316417</v>
      </c>
      <c r="AP94" s="73">
        <f t="shared" si="62"/>
        <v>0.3726929061728394</v>
      </c>
      <c r="AQ94" s="206">
        <f t="shared" si="63"/>
        <v>0.57146245613168711</v>
      </c>
      <c r="AR94" s="206">
        <f t="shared" si="64"/>
        <v>3.5170780624182356</v>
      </c>
      <c r="AS94" s="71">
        <f t="shared" si="65"/>
        <v>0.16</v>
      </c>
      <c r="AT94" s="74">
        <f t="shared" si="66"/>
        <v>3.96E-5</v>
      </c>
      <c r="AU94" s="73">
        <f t="shared" si="73"/>
        <v>9.2238585658492394</v>
      </c>
      <c r="AV94" s="71">
        <f t="shared" si="74"/>
        <v>187.92</v>
      </c>
      <c r="AW94" s="74">
        <f t="shared" si="75"/>
        <v>95.321254928786786</v>
      </c>
    </row>
    <row r="95" spans="17:49" x14ac:dyDescent="0.25">
      <c r="Q95">
        <v>88</v>
      </c>
      <c r="R95" s="73">
        <f t="shared" si="49"/>
        <v>54</v>
      </c>
      <c r="S95" s="71">
        <f t="shared" si="50"/>
        <v>3.52</v>
      </c>
      <c r="T95" s="71">
        <f t="shared" si="51"/>
        <v>12</v>
      </c>
      <c r="U95" s="74">
        <f t="shared" si="52"/>
        <v>15.840000000000002</v>
      </c>
      <c r="V95" s="73">
        <f>IF(Variable_Management!$B$20=3,2,IF((S95*R95/T95)&lt;((T95*(1-(T95/R95)))/(2*Lm*Fsw)),1,2))</f>
        <v>2</v>
      </c>
      <c r="W95" s="71">
        <f t="shared" si="53"/>
        <v>0.77777777777777779</v>
      </c>
      <c r="X95" s="74">
        <f t="shared" si="54"/>
        <v>0.22222222222222221</v>
      </c>
      <c r="Y95" s="73">
        <f t="shared" si="55"/>
        <v>6.2222222222222223</v>
      </c>
      <c r="Z95" s="71">
        <f t="shared" si="77"/>
        <v>18.951111111111114</v>
      </c>
      <c r="AA95" s="71">
        <f t="shared" si="78"/>
        <v>15.941516159028279</v>
      </c>
      <c r="AB95" s="71">
        <v>0</v>
      </c>
      <c r="AC95" s="71">
        <f t="shared" si="56"/>
        <v>0.5845034561316873</v>
      </c>
      <c r="AD95" s="74">
        <f t="shared" si="67"/>
        <v>0.5845034561316873</v>
      </c>
      <c r="AE95" s="73">
        <f t="shared" si="76"/>
        <v>12.320000000000002</v>
      </c>
      <c r="AF95" s="71">
        <f t="shared" si="68"/>
        <v>14.059095759368811</v>
      </c>
      <c r="AG95" s="71">
        <f t="shared" si="57"/>
        <v>0.7906326942844083</v>
      </c>
      <c r="AH95" s="71">
        <f t="shared" si="58"/>
        <v>2.8443440938427034</v>
      </c>
      <c r="AI95" s="74">
        <f t="shared" si="69"/>
        <v>3.6349767881271116</v>
      </c>
      <c r="AJ95" s="73">
        <f t="shared" si="70"/>
        <v>3.52</v>
      </c>
      <c r="AK95" s="71">
        <f t="shared" si="59"/>
        <v>7.5149027856292152</v>
      </c>
      <c r="AL95" s="71">
        <f t="shared" si="60"/>
        <v>0.22589505550983097</v>
      </c>
      <c r="AM95" s="71">
        <f t="shared" si="71"/>
        <v>0</v>
      </c>
      <c r="AN95" s="188">
        <f t="shared" si="61"/>
        <v>0.22741333333333338</v>
      </c>
      <c r="AO95" s="74">
        <f t="shared" si="72"/>
        <v>0.45330838884316438</v>
      </c>
      <c r="AP95" s="73">
        <f t="shared" si="62"/>
        <v>0.38119790617283955</v>
      </c>
      <c r="AQ95" s="206">
        <f t="shared" si="63"/>
        <v>0.5845034561316873</v>
      </c>
      <c r="AR95" s="206">
        <f t="shared" si="64"/>
        <v>3.5170780624182356</v>
      </c>
      <c r="AS95" s="71">
        <f t="shared" si="65"/>
        <v>0.16</v>
      </c>
      <c r="AT95" s="74">
        <f t="shared" si="66"/>
        <v>3.96E-5</v>
      </c>
      <c r="AU95" s="73">
        <f t="shared" si="73"/>
        <v>9.3156076578247262</v>
      </c>
      <c r="AV95" s="71">
        <f t="shared" si="74"/>
        <v>190.08</v>
      </c>
      <c r="AW95" s="74">
        <f t="shared" si="75"/>
        <v>95.328077801086337</v>
      </c>
    </row>
    <row r="96" spans="17:49" x14ac:dyDescent="0.25">
      <c r="Q96">
        <v>89</v>
      </c>
      <c r="R96" s="73">
        <f t="shared" si="49"/>
        <v>54</v>
      </c>
      <c r="S96" s="71">
        <f t="shared" si="50"/>
        <v>3.56</v>
      </c>
      <c r="T96" s="71">
        <f t="shared" si="51"/>
        <v>12</v>
      </c>
      <c r="U96" s="74">
        <f t="shared" si="52"/>
        <v>16.02</v>
      </c>
      <c r="V96" s="73">
        <f>IF(Variable_Management!$B$20=3,2,IF((S96*R96/T96)&lt;((T96*(1-(T96/R96)))/(2*Lm*Fsw)),1,2))</f>
        <v>2</v>
      </c>
      <c r="W96" s="71">
        <f t="shared" si="53"/>
        <v>0.77777777777777779</v>
      </c>
      <c r="X96" s="74">
        <f t="shared" si="54"/>
        <v>0.22222222222222221</v>
      </c>
      <c r="Y96" s="73">
        <f t="shared" si="55"/>
        <v>6.2222222222222223</v>
      </c>
      <c r="Z96" s="71">
        <f t="shared" si="77"/>
        <v>19.13111111111111</v>
      </c>
      <c r="AA96" s="71">
        <f t="shared" si="78"/>
        <v>16.120382670661378</v>
      </c>
      <c r="AB96" s="71">
        <v>0</v>
      </c>
      <c r="AC96" s="71">
        <f t="shared" si="56"/>
        <v>0.59769349613168721</v>
      </c>
      <c r="AD96" s="74">
        <f t="shared" si="67"/>
        <v>0.59769349613168721</v>
      </c>
      <c r="AE96" s="73">
        <f t="shared" si="76"/>
        <v>12.459999999999999</v>
      </c>
      <c r="AF96" s="71">
        <f t="shared" si="68"/>
        <v>14.216841195255082</v>
      </c>
      <c r="AG96" s="71">
        <f t="shared" si="57"/>
        <v>0.80847429428440776</v>
      </c>
      <c r="AH96" s="71">
        <f t="shared" si="58"/>
        <v>2.8766661858181877</v>
      </c>
      <c r="AI96" s="74">
        <f t="shared" si="69"/>
        <v>3.6851404801025955</v>
      </c>
      <c r="AJ96" s="73">
        <f t="shared" si="70"/>
        <v>3.5599999999999996</v>
      </c>
      <c r="AK96" s="71">
        <f t="shared" si="59"/>
        <v>7.5992212678311786</v>
      </c>
      <c r="AL96" s="71">
        <f t="shared" si="60"/>
        <v>0.23099265550983084</v>
      </c>
      <c r="AM96" s="71">
        <f t="shared" si="71"/>
        <v>0</v>
      </c>
      <c r="AN96" s="188">
        <f t="shared" si="61"/>
        <v>0.22957333333333332</v>
      </c>
      <c r="AO96" s="74">
        <f t="shared" si="72"/>
        <v>0.46056598884316413</v>
      </c>
      <c r="AP96" s="73">
        <f t="shared" si="62"/>
        <v>0.3898001061728395</v>
      </c>
      <c r="AQ96" s="206">
        <f t="shared" si="63"/>
        <v>0.59769349613168721</v>
      </c>
      <c r="AR96" s="206">
        <f t="shared" si="64"/>
        <v>3.5170780624182356</v>
      </c>
      <c r="AS96" s="71">
        <f t="shared" si="65"/>
        <v>0.16</v>
      </c>
      <c r="AT96" s="74">
        <f t="shared" si="66"/>
        <v>3.96E-5</v>
      </c>
      <c r="AU96" s="73">
        <f t="shared" si="73"/>
        <v>9.4080112298002092</v>
      </c>
      <c r="AV96" s="71">
        <f t="shared" si="74"/>
        <v>192.24</v>
      </c>
      <c r="AW96" s="74">
        <f t="shared" si="75"/>
        <v>95.334438870771336</v>
      </c>
    </row>
    <row r="97" spans="17:49" x14ac:dyDescent="0.25">
      <c r="Q97">
        <v>90</v>
      </c>
      <c r="R97" s="73">
        <f t="shared" si="49"/>
        <v>54</v>
      </c>
      <c r="S97" s="71">
        <f t="shared" si="50"/>
        <v>3.6</v>
      </c>
      <c r="T97" s="71">
        <f t="shared" si="51"/>
        <v>12</v>
      </c>
      <c r="U97" s="74">
        <f t="shared" si="52"/>
        <v>16.2</v>
      </c>
      <c r="V97" s="73">
        <f>IF(Variable_Management!$B$20=3,2,IF((S97*R97/T97)&lt;((T97*(1-(T97/R97)))/(2*Lm*Fsw)),1,2))</f>
        <v>2</v>
      </c>
      <c r="W97" s="71">
        <f t="shared" si="53"/>
        <v>0.77777777777777779</v>
      </c>
      <c r="X97" s="74">
        <f t="shared" si="54"/>
        <v>0.22222222222222221</v>
      </c>
      <c r="Y97" s="73">
        <f t="shared" si="55"/>
        <v>6.2222222222222223</v>
      </c>
      <c r="Z97" s="71">
        <f t="shared" si="77"/>
        <v>19.31111111111111</v>
      </c>
      <c r="AA97" s="71">
        <f t="shared" si="78"/>
        <v>16.299274138701996</v>
      </c>
      <c r="AB97" s="71">
        <v>0</v>
      </c>
      <c r="AC97" s="71">
        <f t="shared" si="56"/>
        <v>0.61103257613168738</v>
      </c>
      <c r="AD97" s="74">
        <f t="shared" si="67"/>
        <v>0.61103257613168738</v>
      </c>
      <c r="AE97" s="73">
        <f t="shared" si="76"/>
        <v>12.6</v>
      </c>
      <c r="AF97" s="71">
        <f t="shared" si="68"/>
        <v>14.374608640623993</v>
      </c>
      <c r="AG97" s="71">
        <f t="shared" si="57"/>
        <v>0.82651749428440791</v>
      </c>
      <c r="AH97" s="71">
        <f t="shared" si="58"/>
        <v>2.9089882777936737</v>
      </c>
      <c r="AI97" s="74">
        <f t="shared" si="69"/>
        <v>3.7355057720780818</v>
      </c>
      <c r="AJ97" s="73">
        <f t="shared" si="70"/>
        <v>3.5999999999999996</v>
      </c>
      <c r="AK97" s="71">
        <f t="shared" si="59"/>
        <v>7.6835515145964699</v>
      </c>
      <c r="AL97" s="71">
        <f t="shared" si="60"/>
        <v>0.23614785550983083</v>
      </c>
      <c r="AM97" s="71">
        <f t="shared" si="71"/>
        <v>0</v>
      </c>
      <c r="AN97" s="188">
        <f t="shared" si="61"/>
        <v>0.23173333333333332</v>
      </c>
      <c r="AO97" s="74">
        <f t="shared" si="72"/>
        <v>0.46788118884316415</v>
      </c>
      <c r="AP97" s="73">
        <f t="shared" si="62"/>
        <v>0.39849950617283958</v>
      </c>
      <c r="AQ97" s="206">
        <f t="shared" si="63"/>
        <v>0.61103257613168738</v>
      </c>
      <c r="AR97" s="206">
        <f t="shared" si="64"/>
        <v>3.5170780624182356</v>
      </c>
      <c r="AS97" s="71">
        <f t="shared" si="65"/>
        <v>0.16</v>
      </c>
      <c r="AT97" s="74">
        <f t="shared" si="66"/>
        <v>3.96E-5</v>
      </c>
      <c r="AU97" s="73">
        <f t="shared" si="73"/>
        <v>9.5010692817756954</v>
      </c>
      <c r="AV97" s="71">
        <f t="shared" si="74"/>
        <v>194.4</v>
      </c>
      <c r="AW97" s="74">
        <f t="shared" si="75"/>
        <v>95.340353380567137</v>
      </c>
    </row>
    <row r="98" spans="17:49" x14ac:dyDescent="0.25">
      <c r="Q98">
        <v>91</v>
      </c>
      <c r="R98" s="73">
        <f t="shared" si="49"/>
        <v>54</v>
      </c>
      <c r="S98" s="71">
        <f t="shared" si="50"/>
        <v>3.64</v>
      </c>
      <c r="T98" s="71">
        <f t="shared" si="51"/>
        <v>12</v>
      </c>
      <c r="U98" s="74">
        <f t="shared" si="52"/>
        <v>16.38</v>
      </c>
      <c r="V98" s="73">
        <f>IF(Variable_Management!$B$20=3,2,IF((S98*R98/T98)&lt;((T98*(1-(T98/R98)))/(2*Lm*Fsw)),1,2))</f>
        <v>2</v>
      </c>
      <c r="W98" s="71">
        <f t="shared" si="53"/>
        <v>0.77777777777777779</v>
      </c>
      <c r="X98" s="74">
        <f t="shared" si="54"/>
        <v>0.22222222222222221</v>
      </c>
      <c r="Y98" s="73">
        <f t="shared" si="55"/>
        <v>6.2222222222222223</v>
      </c>
      <c r="Z98" s="71">
        <f t="shared" si="77"/>
        <v>19.49111111111111</v>
      </c>
      <c r="AA98" s="71">
        <f t="shared" si="78"/>
        <v>16.478189750350602</v>
      </c>
      <c r="AB98" s="71">
        <v>0</v>
      </c>
      <c r="AC98" s="71">
        <f t="shared" si="56"/>
        <v>0.62452069613168715</v>
      </c>
      <c r="AD98" s="74">
        <f t="shared" si="67"/>
        <v>0.62452069613168715</v>
      </c>
      <c r="AE98" s="73">
        <f t="shared" si="76"/>
        <v>12.74</v>
      </c>
      <c r="AF98" s="71">
        <f t="shared" si="68"/>
        <v>14.532397378653735</v>
      </c>
      <c r="AG98" s="71">
        <f t="shared" si="57"/>
        <v>0.84476229428440786</v>
      </c>
      <c r="AH98" s="71">
        <f t="shared" si="58"/>
        <v>2.9413103697691589</v>
      </c>
      <c r="AI98" s="74">
        <f t="shared" si="69"/>
        <v>3.7860726640535667</v>
      </c>
      <c r="AJ98" s="73">
        <f t="shared" si="70"/>
        <v>3.6399999999999997</v>
      </c>
      <c r="AK98" s="71">
        <f t="shared" si="59"/>
        <v>7.7678931427677158</v>
      </c>
      <c r="AL98" s="71">
        <f t="shared" si="60"/>
        <v>0.2413606555098308</v>
      </c>
      <c r="AM98" s="71">
        <f t="shared" si="71"/>
        <v>0</v>
      </c>
      <c r="AN98" s="188">
        <f t="shared" si="61"/>
        <v>0.23389333333333331</v>
      </c>
      <c r="AO98" s="74">
        <f t="shared" si="72"/>
        <v>0.47525398884316411</v>
      </c>
      <c r="AP98" s="73">
        <f t="shared" si="62"/>
        <v>0.40729610617283946</v>
      </c>
      <c r="AQ98" s="206">
        <f t="shared" si="63"/>
        <v>0.62452069613168715</v>
      </c>
      <c r="AR98" s="206">
        <f t="shared" si="64"/>
        <v>3.5170780624182356</v>
      </c>
      <c r="AS98" s="71">
        <f t="shared" si="65"/>
        <v>0.16</v>
      </c>
      <c r="AT98" s="74">
        <f t="shared" si="66"/>
        <v>3.96E-5</v>
      </c>
      <c r="AU98" s="73">
        <f t="shared" si="73"/>
        <v>9.5947818137511796</v>
      </c>
      <c r="AV98" s="71">
        <f t="shared" si="74"/>
        <v>196.56</v>
      </c>
      <c r="AW98" s="74">
        <f t="shared" si="75"/>
        <v>95.345835915453307</v>
      </c>
    </row>
    <row r="99" spans="17:49" x14ac:dyDescent="0.25">
      <c r="Q99">
        <v>92</v>
      </c>
      <c r="R99" s="73">
        <f t="shared" si="49"/>
        <v>54</v>
      </c>
      <c r="S99" s="71">
        <f t="shared" si="50"/>
        <v>3.68</v>
      </c>
      <c r="T99" s="71">
        <f t="shared" si="51"/>
        <v>12</v>
      </c>
      <c r="U99" s="74">
        <f t="shared" si="52"/>
        <v>16.559999999999999</v>
      </c>
      <c r="V99" s="73">
        <f>IF(Variable_Management!$B$20=3,2,IF((S99*R99/T99)&lt;((T99*(1-(T99/R99)))/(2*Lm*Fsw)),1,2))</f>
        <v>2</v>
      </c>
      <c r="W99" s="71">
        <f t="shared" si="53"/>
        <v>0.77777777777777779</v>
      </c>
      <c r="X99" s="74">
        <f t="shared" si="54"/>
        <v>0.22222222222222221</v>
      </c>
      <c r="Y99" s="73">
        <f t="shared" si="55"/>
        <v>6.2222222222222223</v>
      </c>
      <c r="Z99" s="71">
        <f t="shared" si="77"/>
        <v>19.671111111111109</v>
      </c>
      <c r="AA99" s="71">
        <f t="shared" si="78"/>
        <v>16.657128727621686</v>
      </c>
      <c r="AB99" s="71">
        <v>0</v>
      </c>
      <c r="AC99" s="71">
        <f t="shared" si="56"/>
        <v>0.63815785613168718</v>
      </c>
      <c r="AD99" s="74">
        <f t="shared" si="67"/>
        <v>0.63815785613168718</v>
      </c>
      <c r="AE99" s="73">
        <f t="shared" si="76"/>
        <v>12.879999999999999</v>
      </c>
      <c r="AF99" s="71">
        <f t="shared" si="68"/>
        <v>14.690206723225579</v>
      </c>
      <c r="AG99" s="71">
        <f t="shared" si="57"/>
        <v>0.86320869428440805</v>
      </c>
      <c r="AH99" s="71">
        <f t="shared" si="58"/>
        <v>2.9736324617446437</v>
      </c>
      <c r="AI99" s="74">
        <f t="shared" si="69"/>
        <v>3.8368411560290516</v>
      </c>
      <c r="AJ99" s="73">
        <f t="shared" si="70"/>
        <v>3.6799999999999997</v>
      </c>
      <c r="AK99" s="71">
        <f t="shared" si="59"/>
        <v>7.8522457855990284</v>
      </c>
      <c r="AL99" s="71">
        <f t="shared" si="60"/>
        <v>0.24663105550983083</v>
      </c>
      <c r="AM99" s="71">
        <f t="shared" si="71"/>
        <v>0</v>
      </c>
      <c r="AN99" s="188">
        <f t="shared" si="61"/>
        <v>0.23605333333333331</v>
      </c>
      <c r="AO99" s="74">
        <f t="shared" si="72"/>
        <v>0.48268438884316411</v>
      </c>
      <c r="AP99" s="73">
        <f t="shared" si="62"/>
        <v>0.41618990617283946</v>
      </c>
      <c r="AQ99" s="206">
        <f t="shared" si="63"/>
        <v>0.63815785613168718</v>
      </c>
      <c r="AR99" s="206">
        <f t="shared" si="64"/>
        <v>3.5170780624182356</v>
      </c>
      <c r="AS99" s="71">
        <f t="shared" si="65"/>
        <v>0.16</v>
      </c>
      <c r="AT99" s="74">
        <f t="shared" si="66"/>
        <v>3.96E-5</v>
      </c>
      <c r="AU99" s="73">
        <f t="shared" si="73"/>
        <v>9.6891488257266651</v>
      </c>
      <c r="AV99" s="71">
        <f t="shared" si="74"/>
        <v>198.72</v>
      </c>
      <c r="AW99" s="74">
        <f t="shared" si="75"/>
        <v>95.350900437759179</v>
      </c>
    </row>
    <row r="100" spans="17:49" x14ac:dyDescent="0.25">
      <c r="Q100">
        <v>93</v>
      </c>
      <c r="R100" s="73">
        <f t="shared" si="49"/>
        <v>54</v>
      </c>
      <c r="S100" s="71">
        <f t="shared" si="50"/>
        <v>3.72</v>
      </c>
      <c r="T100" s="71">
        <f t="shared" si="51"/>
        <v>12</v>
      </c>
      <c r="U100" s="74">
        <f t="shared" si="52"/>
        <v>16.740000000000002</v>
      </c>
      <c r="V100" s="73">
        <f>IF(Variable_Management!$B$20=3,2,IF((S100*R100/T100)&lt;((T100*(1-(T100/R100)))/(2*Lm*Fsw)),1,2))</f>
        <v>2</v>
      </c>
      <c r="W100" s="71">
        <f t="shared" si="53"/>
        <v>0.77777777777777779</v>
      </c>
      <c r="X100" s="74">
        <f t="shared" si="54"/>
        <v>0.22222222222222221</v>
      </c>
      <c r="Y100" s="73">
        <f t="shared" si="55"/>
        <v>6.2222222222222223</v>
      </c>
      <c r="Z100" s="71">
        <f t="shared" si="77"/>
        <v>19.851111111111113</v>
      </c>
      <c r="AA100" s="71">
        <f t="shared" si="78"/>
        <v>16.836090325504902</v>
      </c>
      <c r="AB100" s="71">
        <v>0</v>
      </c>
      <c r="AC100" s="71">
        <f t="shared" si="56"/>
        <v>0.65194405613168749</v>
      </c>
      <c r="AD100" s="74">
        <f t="shared" si="67"/>
        <v>0.65194405613168749</v>
      </c>
      <c r="AE100" s="73">
        <f t="shared" si="76"/>
        <v>13.020000000000001</v>
      </c>
      <c r="AF100" s="71">
        <f t="shared" si="68"/>
        <v>14.848036017302153</v>
      </c>
      <c r="AG100" s="71">
        <f t="shared" si="57"/>
        <v>0.88185669428440794</v>
      </c>
      <c r="AH100" s="71">
        <f t="shared" si="58"/>
        <v>3.0059545537201298</v>
      </c>
      <c r="AI100" s="74">
        <f t="shared" si="69"/>
        <v>3.8878112480045379</v>
      </c>
      <c r="AJ100" s="73">
        <f t="shared" si="70"/>
        <v>3.72</v>
      </c>
      <c r="AK100" s="71">
        <f t="shared" si="59"/>
        <v>7.9366090918891619</v>
      </c>
      <c r="AL100" s="71">
        <f t="shared" si="60"/>
        <v>0.25195905550983083</v>
      </c>
      <c r="AM100" s="71">
        <f t="shared" si="71"/>
        <v>0</v>
      </c>
      <c r="AN100" s="188">
        <f t="shared" si="61"/>
        <v>0.23821333333333336</v>
      </c>
      <c r="AO100" s="74">
        <f t="shared" si="72"/>
        <v>0.49017238884316416</v>
      </c>
      <c r="AP100" s="73">
        <f t="shared" si="62"/>
        <v>0.42518090617283966</v>
      </c>
      <c r="AQ100" s="206">
        <f t="shared" si="63"/>
        <v>0.65194405613168749</v>
      </c>
      <c r="AR100" s="206">
        <f t="shared" si="64"/>
        <v>3.5170780624182356</v>
      </c>
      <c r="AS100" s="71">
        <f t="shared" si="65"/>
        <v>0.16</v>
      </c>
      <c r="AT100" s="74">
        <f t="shared" si="66"/>
        <v>3.96E-5</v>
      </c>
      <c r="AU100" s="73">
        <f t="shared" si="73"/>
        <v>9.7841703177021522</v>
      </c>
      <c r="AV100" s="71">
        <f t="shared" si="74"/>
        <v>200.88000000000002</v>
      </c>
      <c r="AW100" s="74">
        <f t="shared" si="75"/>
        <v>95.355560320036076</v>
      </c>
    </row>
    <row r="101" spans="17:49" x14ac:dyDescent="0.25">
      <c r="Q101">
        <v>94</v>
      </c>
      <c r="R101" s="73">
        <f t="shared" si="49"/>
        <v>54</v>
      </c>
      <c r="S101" s="71">
        <f t="shared" si="50"/>
        <v>3.7600000000000002</v>
      </c>
      <c r="T101" s="71">
        <f t="shared" si="51"/>
        <v>12</v>
      </c>
      <c r="U101" s="74">
        <f t="shared" si="52"/>
        <v>16.920000000000002</v>
      </c>
      <c r="V101" s="73">
        <f>IF(Variable_Management!$B$20=3,2,IF((S101*R101/T101)&lt;((T101*(1-(T101/R101)))/(2*Lm*Fsw)),1,2))</f>
        <v>2</v>
      </c>
      <c r="W101" s="71">
        <f t="shared" si="53"/>
        <v>0.77777777777777779</v>
      </c>
      <c r="X101" s="74">
        <f t="shared" si="54"/>
        <v>0.22222222222222221</v>
      </c>
      <c r="Y101" s="73">
        <f t="shared" si="55"/>
        <v>6.2222222222222223</v>
      </c>
      <c r="Z101" s="71">
        <f t="shared" si="77"/>
        <v>20.031111111111112</v>
      </c>
      <c r="AA101" s="71">
        <f t="shared" si="78"/>
        <v>17.015073830241224</v>
      </c>
      <c r="AB101" s="71">
        <v>0</v>
      </c>
      <c r="AC101" s="71">
        <f t="shared" si="56"/>
        <v>0.6658792961316875</v>
      </c>
      <c r="AD101" s="74">
        <f t="shared" si="67"/>
        <v>0.6658792961316875</v>
      </c>
      <c r="AE101" s="73">
        <f t="shared" si="76"/>
        <v>13.160000000000002</v>
      </c>
      <c r="AF101" s="71">
        <f t="shared" si="68"/>
        <v>15.005884631407174</v>
      </c>
      <c r="AG101" s="71">
        <f t="shared" si="57"/>
        <v>0.90070629428440807</v>
      </c>
      <c r="AH101" s="71">
        <f t="shared" si="58"/>
        <v>3.038276645695615</v>
      </c>
      <c r="AI101" s="74">
        <f t="shared" si="69"/>
        <v>3.9389829399800229</v>
      </c>
      <c r="AJ101" s="73">
        <f t="shared" si="70"/>
        <v>3.7600000000000002</v>
      </c>
      <c r="AK101" s="71">
        <f t="shared" si="59"/>
        <v>8.0209827251688885</v>
      </c>
      <c r="AL101" s="71">
        <f t="shared" si="60"/>
        <v>0.25734465550983093</v>
      </c>
      <c r="AM101" s="71">
        <f t="shared" si="71"/>
        <v>0</v>
      </c>
      <c r="AN101" s="188">
        <f t="shared" si="61"/>
        <v>0.24037333333333336</v>
      </c>
      <c r="AO101" s="74">
        <f t="shared" si="72"/>
        <v>0.49771798884316432</v>
      </c>
      <c r="AP101" s="73">
        <f t="shared" si="62"/>
        <v>0.4342691061728397</v>
      </c>
      <c r="AQ101" s="206">
        <f t="shared" si="63"/>
        <v>0.6658792961316875</v>
      </c>
      <c r="AR101" s="206">
        <f t="shared" si="64"/>
        <v>3.5170780624182356</v>
      </c>
      <c r="AS101" s="71">
        <f t="shared" si="65"/>
        <v>0.16</v>
      </c>
      <c r="AT101" s="74">
        <f t="shared" si="66"/>
        <v>3.96E-5</v>
      </c>
      <c r="AU101" s="73">
        <f t="shared" si="73"/>
        <v>9.8798462896776371</v>
      </c>
      <c r="AV101" s="71">
        <f t="shared" si="74"/>
        <v>203.04000000000002</v>
      </c>
      <c r="AW101" s="74">
        <f t="shared" si="75"/>
        <v>95.359828375868688</v>
      </c>
    </row>
    <row r="102" spans="17:49" x14ac:dyDescent="0.25">
      <c r="Q102">
        <v>95</v>
      </c>
      <c r="R102" s="73">
        <f t="shared" si="49"/>
        <v>54</v>
      </c>
      <c r="S102" s="71">
        <f t="shared" si="50"/>
        <v>3.8000000000000003</v>
      </c>
      <c r="T102" s="71">
        <f t="shared" si="51"/>
        <v>12</v>
      </c>
      <c r="U102" s="74">
        <f t="shared" si="52"/>
        <v>17.100000000000001</v>
      </c>
      <c r="V102" s="73">
        <f>IF(Variable_Management!$B$20=3,2,IF((S102*R102/T102)&lt;((T102*(1-(T102/R102)))/(2*Lm*Fsw)),1,2))</f>
        <v>2</v>
      </c>
      <c r="W102" s="71">
        <f t="shared" si="53"/>
        <v>0.77777777777777779</v>
      </c>
      <c r="X102" s="74">
        <f t="shared" si="54"/>
        <v>0.22222222222222221</v>
      </c>
      <c r="Y102" s="73">
        <f t="shared" si="55"/>
        <v>6.2222222222222223</v>
      </c>
      <c r="Z102" s="71">
        <f t="shared" si="77"/>
        <v>20.211111111111112</v>
      </c>
      <c r="AA102" s="71">
        <f t="shared" si="78"/>
        <v>17.19407855770584</v>
      </c>
      <c r="AB102" s="71">
        <v>0</v>
      </c>
      <c r="AC102" s="71">
        <f t="shared" si="56"/>
        <v>0.67996357613168745</v>
      </c>
      <c r="AD102" s="74">
        <f t="shared" si="67"/>
        <v>0.67996357613168745</v>
      </c>
      <c r="AE102" s="73">
        <f t="shared" si="76"/>
        <v>13.3</v>
      </c>
      <c r="AF102" s="71">
        <f t="shared" si="68"/>
        <v>15.163751962199264</v>
      </c>
      <c r="AG102" s="71">
        <f t="shared" si="57"/>
        <v>0.91975749428440801</v>
      </c>
      <c r="AH102" s="71">
        <f t="shared" si="58"/>
        <v>3.0705987376711001</v>
      </c>
      <c r="AI102" s="74">
        <f t="shared" si="69"/>
        <v>3.9903562319555084</v>
      </c>
      <c r="AJ102" s="73">
        <f t="shared" si="70"/>
        <v>3.8000000000000003</v>
      </c>
      <c r="AK102" s="71">
        <f t="shared" si="59"/>
        <v>8.1053663629386747</v>
      </c>
      <c r="AL102" s="71">
        <f t="shared" si="60"/>
        <v>0.26278785550983086</v>
      </c>
      <c r="AM102" s="71">
        <f t="shared" si="71"/>
        <v>0</v>
      </c>
      <c r="AN102" s="188">
        <f t="shared" si="61"/>
        <v>0.24253333333333335</v>
      </c>
      <c r="AO102" s="74">
        <f t="shared" si="72"/>
        <v>0.50532118884316424</v>
      </c>
      <c r="AP102" s="73">
        <f t="shared" si="62"/>
        <v>0.4434545061728396</v>
      </c>
      <c r="AQ102" s="206">
        <f t="shared" si="63"/>
        <v>0.67996357613168745</v>
      </c>
      <c r="AR102" s="206">
        <f t="shared" si="64"/>
        <v>3.5170780624182356</v>
      </c>
      <c r="AS102" s="71">
        <f t="shared" si="65"/>
        <v>0.16</v>
      </c>
      <c r="AT102" s="74">
        <f t="shared" si="66"/>
        <v>3.96E-5</v>
      </c>
      <c r="AU102" s="73">
        <f t="shared" si="73"/>
        <v>9.9761767416531235</v>
      </c>
      <c r="AV102" s="71">
        <f t="shared" si="74"/>
        <v>205.20000000000002</v>
      </c>
      <c r="AW102" s="74">
        <f t="shared" si="75"/>
        <v>95.363716888774903</v>
      </c>
    </row>
    <row r="103" spans="17:49" x14ac:dyDescent="0.25">
      <c r="Q103">
        <v>96</v>
      </c>
      <c r="R103" s="73">
        <f t="shared" si="49"/>
        <v>54</v>
      </c>
      <c r="S103" s="71">
        <f t="shared" ref="S103:S134" si="79">Q103*$O$12</f>
        <v>3.84</v>
      </c>
      <c r="T103" s="71">
        <f t="shared" si="51"/>
        <v>12</v>
      </c>
      <c r="U103" s="74">
        <f t="shared" ref="U103:U134" si="80">(R103*S103)/(T103*EFF_est)</f>
        <v>17.279999999999998</v>
      </c>
      <c r="V103" s="73">
        <f>IF(Variable_Management!$B$20=3,2,IF((S103*R103/T103)&lt;((T103*(1-(T103/R103)))/(2*Lm*Fsw)),1,2))</f>
        <v>2</v>
      </c>
      <c r="W103" s="71">
        <f t="shared" ref="W103:W134" si="81">CHOOSE(V103,SQRT((2*S103*Lm*Fsw*(R103-T103))/((T103)^2)),1-(T103/R103))</f>
        <v>0.77777777777777779</v>
      </c>
      <c r="X103" s="74">
        <f t="shared" ref="X103:X134" si="82">CHOOSE(V103,(Lm*Z103*Fsw)/(R103-T103),1-W103)</f>
        <v>0.22222222222222221</v>
      </c>
      <c r="Y103" s="73">
        <f t="shared" ref="Y103:Y134" si="83">(T103*W103)/(Lm*Fsw)</f>
        <v>6.2222222222222223</v>
      </c>
      <c r="Z103" s="71">
        <f t="shared" si="77"/>
        <v>20.391111111111108</v>
      </c>
      <c r="AA103" s="71">
        <f t="shared" si="78"/>
        <v>17.373103851890129</v>
      </c>
      <c r="AB103" s="71">
        <v>0</v>
      </c>
      <c r="AC103" s="71">
        <f t="shared" ref="AC103:AC134" si="84">(AA103^2)*Rdcr</f>
        <v>0.69419689613168711</v>
      </c>
      <c r="AD103" s="74">
        <f t="shared" si="67"/>
        <v>0.69419689613168711</v>
      </c>
      <c r="AE103" s="73">
        <f t="shared" si="76"/>
        <v>13.439999999999998</v>
      </c>
      <c r="AF103" s="71">
        <f t="shared" si="68"/>
        <v>15.321637431133198</v>
      </c>
      <c r="AG103" s="71">
        <f t="shared" ref="AG103:AG134" si="85">(AF103^2)*RDS_on</f>
        <v>0.93901029428440763</v>
      </c>
      <c r="AH103" s="71">
        <f t="shared" ref="AH103:AH134" si="86">((R103*U103)/2)*Fsw*(tr_sw+tf_sw)</f>
        <v>3.1029208296465849</v>
      </c>
      <c r="AI103" s="74">
        <f t="shared" si="69"/>
        <v>4.0419311239309925</v>
      </c>
      <c r="AJ103" s="73">
        <f t="shared" si="70"/>
        <v>3.8399999999999994</v>
      </c>
      <c r="AK103" s="71">
        <f t="shared" ref="AK103:AK134" si="87">CHOOSE(V103,Z103*SQRT(X103/3),SQRT(X103*((Z103^2)+((Y103^2)/3)-(Y103*Z103))))</f>
        <v>8.1897596959530929</v>
      </c>
      <c r="AL103" s="71">
        <f t="shared" ref="AL103:AL134" si="88">(AK103^2)*RDS_on_HS</f>
        <v>0.26828865550983078</v>
      </c>
      <c r="AM103" s="71">
        <f t="shared" si="71"/>
        <v>0</v>
      </c>
      <c r="AN103" s="188">
        <f t="shared" ref="AN103:AN134" si="89">Vd_rect*t_dead*Fsw*Z103</f>
        <v>0.24469333333333332</v>
      </c>
      <c r="AO103" s="74">
        <f t="shared" si="72"/>
        <v>0.51298198884316415</v>
      </c>
      <c r="AP103" s="73">
        <f t="shared" ref="AP103:AP134" si="90">(AA103^2)*R_cs</f>
        <v>0.45273710617283947</v>
      </c>
      <c r="AQ103" s="206">
        <f t="shared" ref="AQ103:AQ134" si="91">Rdcr*AA103^2</f>
        <v>0.69419689613168711</v>
      </c>
      <c r="AR103" s="206">
        <f t="shared" ref="AR103:AR134" si="92">ABS(7.759*10^-3*Fsw^0.9458*(0.00787*Y103)^2.304)</f>
        <v>3.5170780624182356</v>
      </c>
      <c r="AS103" s="71">
        <f t="shared" ref="AS103:AS134" si="93">(Qg_tot+Qg_tot_HS)*Vcc*Fsw</f>
        <v>0.16</v>
      </c>
      <c r="AT103" s="74">
        <f t="shared" ref="AT103:AT134" si="94">IQ*T103</f>
        <v>3.96E-5</v>
      </c>
      <c r="AU103" s="73">
        <f t="shared" si="73"/>
        <v>10.073161673628606</v>
      </c>
      <c r="AV103" s="71">
        <f t="shared" si="74"/>
        <v>207.35999999999999</v>
      </c>
      <c r="AW103" s="74">
        <f t="shared" si="75"/>
        <v>95.367237639330909</v>
      </c>
    </row>
    <row r="104" spans="17:49" x14ac:dyDescent="0.25">
      <c r="Q104">
        <v>97</v>
      </c>
      <c r="R104" s="73">
        <f t="shared" si="49"/>
        <v>54</v>
      </c>
      <c r="S104" s="71">
        <f t="shared" si="79"/>
        <v>3.88</v>
      </c>
      <c r="T104" s="71">
        <f t="shared" si="51"/>
        <v>12</v>
      </c>
      <c r="U104" s="74">
        <f t="shared" si="80"/>
        <v>17.459999999999997</v>
      </c>
      <c r="V104" s="73">
        <f>IF(Variable_Management!$B$20=3,2,IF((S104*R104/T104)&lt;((T104*(1-(T104/R104)))/(2*Lm*Fsw)),1,2))</f>
        <v>2</v>
      </c>
      <c r="W104" s="71">
        <f t="shared" si="81"/>
        <v>0.77777777777777779</v>
      </c>
      <c r="X104" s="74">
        <f t="shared" si="82"/>
        <v>0.22222222222222221</v>
      </c>
      <c r="Y104" s="73">
        <f t="shared" si="83"/>
        <v>6.2222222222222223</v>
      </c>
      <c r="Z104" s="71">
        <f t="shared" si="77"/>
        <v>20.571111111111108</v>
      </c>
      <c r="AA104" s="71">
        <f t="shared" si="78"/>
        <v>17.552149083475776</v>
      </c>
      <c r="AB104" s="71">
        <v>0</v>
      </c>
      <c r="AC104" s="71">
        <f t="shared" si="84"/>
        <v>0.70857925613168682</v>
      </c>
      <c r="AD104" s="74">
        <f t="shared" si="67"/>
        <v>0.70857925613168682</v>
      </c>
      <c r="AE104" s="73">
        <f t="shared" si="76"/>
        <v>13.579999999999998</v>
      </c>
      <c r="AF104" s="71">
        <f t="shared" si="68"/>
        <v>15.479540483202397</v>
      </c>
      <c r="AG104" s="71">
        <f t="shared" si="85"/>
        <v>0.95846469428440761</v>
      </c>
      <c r="AH104" s="71">
        <f t="shared" si="86"/>
        <v>3.1352429216220696</v>
      </c>
      <c r="AI104" s="74">
        <f t="shared" si="69"/>
        <v>4.0937076159064771</v>
      </c>
      <c r="AJ104" s="73">
        <f t="shared" si="70"/>
        <v>3.879999999999999</v>
      </c>
      <c r="AK104" s="71">
        <f t="shared" si="87"/>
        <v>8.2741624275486441</v>
      </c>
      <c r="AL104" s="71">
        <f t="shared" si="88"/>
        <v>0.27384705550983068</v>
      </c>
      <c r="AM104" s="71">
        <f t="shared" ref="AM104:AM135" si="95">CHOOSE(V104,(R104+Vd_rect)*Qrr*Fsw,(R104+Vd_rect)*Qrr*Fsw)</f>
        <v>0</v>
      </c>
      <c r="AN104" s="188">
        <f t="shared" si="89"/>
        <v>0.24685333333333331</v>
      </c>
      <c r="AO104" s="74">
        <f t="shared" si="72"/>
        <v>0.52070038884316405</v>
      </c>
      <c r="AP104" s="73">
        <f t="shared" si="90"/>
        <v>0.46211690617283929</v>
      </c>
      <c r="AQ104" s="206">
        <f t="shared" si="91"/>
        <v>0.70857925613168682</v>
      </c>
      <c r="AR104" s="206">
        <f t="shared" si="92"/>
        <v>3.5170780624182356</v>
      </c>
      <c r="AS104" s="71">
        <f t="shared" si="93"/>
        <v>0.16</v>
      </c>
      <c r="AT104" s="74">
        <f t="shared" si="94"/>
        <v>3.96E-5</v>
      </c>
      <c r="AU104" s="73">
        <f t="shared" si="73"/>
        <v>10.17080108560409</v>
      </c>
      <c r="AV104" s="71">
        <f t="shared" si="74"/>
        <v>209.51999999999998</v>
      </c>
      <c r="AW104" s="74">
        <f t="shared" si="75"/>
        <v>95.370401930647532</v>
      </c>
    </row>
    <row r="105" spans="17:49" x14ac:dyDescent="0.25">
      <c r="Q105">
        <v>98</v>
      </c>
      <c r="R105" s="73">
        <f t="shared" si="49"/>
        <v>54</v>
      </c>
      <c r="S105" s="71">
        <f t="shared" si="79"/>
        <v>3.92</v>
      </c>
      <c r="T105" s="71">
        <f t="shared" si="51"/>
        <v>12</v>
      </c>
      <c r="U105" s="74">
        <f t="shared" si="80"/>
        <v>17.64</v>
      </c>
      <c r="V105" s="73">
        <f>IF(Variable_Management!$B$20=3,2,IF((S105*R105/T105)&lt;((T105*(1-(T105/R105)))/(2*Lm*Fsw)),1,2))</f>
        <v>2</v>
      </c>
      <c r="W105" s="71">
        <f t="shared" si="81"/>
        <v>0.77777777777777779</v>
      </c>
      <c r="X105" s="74">
        <f t="shared" si="82"/>
        <v>0.22222222222222221</v>
      </c>
      <c r="Y105" s="73">
        <f t="shared" si="83"/>
        <v>6.2222222222222223</v>
      </c>
      <c r="Z105" s="71">
        <f t="shared" si="77"/>
        <v>20.751111111111111</v>
      </c>
      <c r="AA105" s="71">
        <f t="shared" si="78"/>
        <v>17.731213648494556</v>
      </c>
      <c r="AB105" s="71">
        <v>0</v>
      </c>
      <c r="AC105" s="71">
        <f t="shared" si="84"/>
        <v>0.72311065613168712</v>
      </c>
      <c r="AD105" s="74">
        <f t="shared" si="67"/>
        <v>0.72311065613168712</v>
      </c>
      <c r="AE105" s="73">
        <f t="shared" si="76"/>
        <v>13.72</v>
      </c>
      <c r="AF105" s="71">
        <f t="shared" si="68"/>
        <v>15.637460585756948</v>
      </c>
      <c r="AG105" s="71">
        <f t="shared" si="85"/>
        <v>0.97812069428440807</v>
      </c>
      <c r="AH105" s="71">
        <f t="shared" si="86"/>
        <v>3.1675650135975557</v>
      </c>
      <c r="AI105" s="74">
        <f t="shared" si="69"/>
        <v>4.145685707881964</v>
      </c>
      <c r="AJ105" s="73">
        <f t="shared" si="70"/>
        <v>3.92</v>
      </c>
      <c r="AK105" s="71">
        <f t="shared" si="87"/>
        <v>8.3585742730119783</v>
      </c>
      <c r="AL105" s="71">
        <f t="shared" si="88"/>
        <v>0.27946305550983092</v>
      </c>
      <c r="AM105" s="71">
        <f t="shared" si="95"/>
        <v>0</v>
      </c>
      <c r="AN105" s="188">
        <f t="shared" si="89"/>
        <v>0.24901333333333334</v>
      </c>
      <c r="AO105" s="74">
        <f t="shared" si="72"/>
        <v>0.52847638884316428</v>
      </c>
      <c r="AP105" s="73">
        <f t="shared" si="90"/>
        <v>0.47159390617283942</v>
      </c>
      <c r="AQ105" s="206">
        <f t="shared" si="91"/>
        <v>0.72311065613168712</v>
      </c>
      <c r="AR105" s="206">
        <f t="shared" si="92"/>
        <v>3.5170780624182356</v>
      </c>
      <c r="AS105" s="71">
        <f t="shared" si="93"/>
        <v>0.16</v>
      </c>
      <c r="AT105" s="74">
        <f t="shared" si="94"/>
        <v>3.96E-5</v>
      </c>
      <c r="AU105" s="73">
        <f t="shared" si="73"/>
        <v>10.269094977579577</v>
      </c>
      <c r="AV105" s="71">
        <f t="shared" si="74"/>
        <v>211.68</v>
      </c>
      <c r="AW105" s="74">
        <f t="shared" si="75"/>
        <v>95.373220612313418</v>
      </c>
    </row>
    <row r="106" spans="17:49" x14ac:dyDescent="0.25">
      <c r="Q106">
        <v>99</v>
      </c>
      <c r="R106" s="73">
        <f t="shared" si="49"/>
        <v>54</v>
      </c>
      <c r="S106" s="71">
        <f t="shared" si="79"/>
        <v>3.96</v>
      </c>
      <c r="T106" s="71">
        <f t="shared" si="51"/>
        <v>12</v>
      </c>
      <c r="U106" s="74">
        <f t="shared" si="80"/>
        <v>17.82</v>
      </c>
      <c r="V106" s="73">
        <f>IF(Variable_Management!$B$20=3,2,IF((S106*R106/T106)&lt;((T106*(1-(T106/R106)))/(2*Lm*Fsw)),1,2))</f>
        <v>2</v>
      </c>
      <c r="W106" s="71">
        <f t="shared" si="81"/>
        <v>0.77777777777777779</v>
      </c>
      <c r="X106" s="74">
        <f t="shared" si="82"/>
        <v>0.22222222222222221</v>
      </c>
      <c r="Y106" s="73">
        <f t="shared" si="83"/>
        <v>6.2222222222222223</v>
      </c>
      <c r="Z106" s="71">
        <f t="shared" si="77"/>
        <v>20.931111111111111</v>
      </c>
      <c r="AA106" s="71">
        <f t="shared" si="78"/>
        <v>17.910296967067847</v>
      </c>
      <c r="AB106" s="71">
        <v>0</v>
      </c>
      <c r="AC106" s="71">
        <f t="shared" si="84"/>
        <v>0.73779109613168725</v>
      </c>
      <c r="AD106" s="74">
        <f t="shared" si="67"/>
        <v>0.73779109613168725</v>
      </c>
      <c r="AE106" s="73">
        <f t="shared" si="76"/>
        <v>13.860000000000001</v>
      </c>
      <c r="AF106" s="71">
        <f t="shared" si="68"/>
        <v>15.795397227391971</v>
      </c>
      <c r="AG106" s="71">
        <f t="shared" si="85"/>
        <v>0.99797829428440787</v>
      </c>
      <c r="AH106" s="71">
        <f t="shared" si="86"/>
        <v>3.1998871055730409</v>
      </c>
      <c r="AI106" s="74">
        <f t="shared" si="69"/>
        <v>4.1978653998574487</v>
      </c>
      <c r="AJ106" s="73">
        <f t="shared" si="70"/>
        <v>3.96</v>
      </c>
      <c r="AK106" s="71">
        <f t="shared" si="87"/>
        <v>8.4429949589856861</v>
      </c>
      <c r="AL106" s="71">
        <f t="shared" si="88"/>
        <v>0.28513665550983081</v>
      </c>
      <c r="AM106" s="71">
        <f t="shared" si="95"/>
        <v>0</v>
      </c>
      <c r="AN106" s="188">
        <f t="shared" si="89"/>
        <v>0.25117333333333336</v>
      </c>
      <c r="AO106" s="74">
        <f t="shared" si="72"/>
        <v>0.53630998884316416</v>
      </c>
      <c r="AP106" s="73">
        <f t="shared" si="90"/>
        <v>0.48116810617283956</v>
      </c>
      <c r="AQ106" s="206">
        <f t="shared" si="91"/>
        <v>0.73779109613168725</v>
      </c>
      <c r="AR106" s="206">
        <f t="shared" si="92"/>
        <v>3.5170780624182356</v>
      </c>
      <c r="AS106" s="71">
        <f t="shared" si="93"/>
        <v>0.16</v>
      </c>
      <c r="AT106" s="74">
        <f t="shared" si="94"/>
        <v>3.96E-5</v>
      </c>
      <c r="AU106" s="73">
        <f t="shared" si="73"/>
        <v>10.368043349555062</v>
      </c>
      <c r="AV106" s="71">
        <f t="shared" si="74"/>
        <v>213.84</v>
      </c>
      <c r="AW106" s="74">
        <f t="shared" si="75"/>
        <v>95.375704102911868</v>
      </c>
    </row>
    <row r="107" spans="17:49" x14ac:dyDescent="0.25">
      <c r="Q107">
        <v>100</v>
      </c>
      <c r="R107" s="73">
        <f t="shared" si="49"/>
        <v>54</v>
      </c>
      <c r="S107" s="71">
        <f t="shared" si="79"/>
        <v>4</v>
      </c>
      <c r="T107" s="71">
        <f t="shared" si="51"/>
        <v>12</v>
      </c>
      <c r="U107" s="74">
        <f t="shared" si="80"/>
        <v>18</v>
      </c>
      <c r="V107" s="73">
        <f>IF(Variable_Management!$B$20=3,2,IF((S107*R107/T107)&lt;((T107*(1-(T107/R107)))/(2*Lm*Fsw)),1,2))</f>
        <v>2</v>
      </c>
      <c r="W107" s="71">
        <f t="shared" si="81"/>
        <v>0.77777777777777779</v>
      </c>
      <c r="X107" s="74">
        <f t="shared" si="82"/>
        <v>0.22222222222222221</v>
      </c>
      <c r="Y107" s="73">
        <f t="shared" si="83"/>
        <v>6.2222222222222223</v>
      </c>
      <c r="Z107" s="71">
        <f t="shared" si="77"/>
        <v>21.111111111111111</v>
      </c>
      <c r="AA107" s="71">
        <f t="shared" si="78"/>
        <v>18.089398482220453</v>
      </c>
      <c r="AB107" s="71">
        <v>0</v>
      </c>
      <c r="AC107" s="71">
        <f t="shared" si="84"/>
        <v>0.75262057613168709</v>
      </c>
      <c r="AD107" s="74">
        <f t="shared" si="67"/>
        <v>0.75262057613168709</v>
      </c>
      <c r="AE107" s="73">
        <f t="shared" si="76"/>
        <v>14</v>
      </c>
      <c r="AF107" s="71">
        <f t="shared" si="68"/>
        <v>15.953349916901528</v>
      </c>
      <c r="AG107" s="71">
        <f t="shared" si="85"/>
        <v>1.0180374942844079</v>
      </c>
      <c r="AH107" s="71">
        <f t="shared" si="86"/>
        <v>3.2322091975485261</v>
      </c>
      <c r="AI107" s="74">
        <f t="shared" si="69"/>
        <v>4.2502466918329338</v>
      </c>
      <c r="AJ107" s="73">
        <f t="shared" si="70"/>
        <v>4</v>
      </c>
      <c r="AK107" s="71">
        <f t="shared" si="87"/>
        <v>8.5274242229091488</v>
      </c>
      <c r="AL107" s="71">
        <f t="shared" si="88"/>
        <v>0.2908678555098308</v>
      </c>
      <c r="AM107" s="71">
        <f t="shared" si="95"/>
        <v>0</v>
      </c>
      <c r="AN107" s="188">
        <f t="shared" si="89"/>
        <v>0.25333333333333335</v>
      </c>
      <c r="AO107" s="74">
        <f t="shared" si="72"/>
        <v>0.54420118884316415</v>
      </c>
      <c r="AP107" s="73">
        <f t="shared" si="90"/>
        <v>0.49083950617283939</v>
      </c>
      <c r="AQ107" s="206">
        <f t="shared" si="91"/>
        <v>0.75262057613168709</v>
      </c>
      <c r="AR107" s="206">
        <f t="shared" si="92"/>
        <v>3.5170780624182356</v>
      </c>
      <c r="AS107" s="71">
        <f t="shared" si="93"/>
        <v>0.16</v>
      </c>
      <c r="AT107" s="74">
        <f t="shared" si="94"/>
        <v>3.96E-5</v>
      </c>
      <c r="AU107" s="73">
        <f t="shared" si="73"/>
        <v>10.467646201530547</v>
      </c>
      <c r="AV107" s="71">
        <f t="shared" si="74"/>
        <v>216</v>
      </c>
      <c r="AW107" s="74">
        <f t="shared" si="75"/>
        <v>95.377862411209264</v>
      </c>
    </row>
    <row r="108" spans="17:49" x14ac:dyDescent="0.25">
      <c r="Q108">
        <v>101</v>
      </c>
      <c r="R108" s="73">
        <f t="shared" si="49"/>
        <v>54</v>
      </c>
      <c r="S108" s="71">
        <f t="shared" si="79"/>
        <v>4.04</v>
      </c>
      <c r="T108" s="71">
        <f t="shared" si="51"/>
        <v>12</v>
      </c>
      <c r="U108" s="74">
        <f t="shared" si="80"/>
        <v>18.18</v>
      </c>
      <c r="V108" s="73">
        <f>IF(Variable_Management!$B$20=3,2,IF((S108*R108/T108)&lt;((T108*(1-(T108/R108)))/(2*Lm*Fsw)),1,2))</f>
        <v>2</v>
      </c>
      <c r="W108" s="71">
        <f t="shared" si="81"/>
        <v>0.77777777777777779</v>
      </c>
      <c r="X108" s="74">
        <f t="shared" si="82"/>
        <v>0.22222222222222221</v>
      </c>
      <c r="Y108" s="73">
        <f t="shared" si="83"/>
        <v>6.2222222222222223</v>
      </c>
      <c r="Z108" s="71">
        <f t="shared" si="77"/>
        <v>21.29111111111111</v>
      </c>
      <c r="AA108" s="71">
        <f t="shared" si="78"/>
        <v>18.26851765876366</v>
      </c>
      <c r="AB108" s="71">
        <v>0</v>
      </c>
      <c r="AC108" s="71">
        <f t="shared" si="84"/>
        <v>0.7675990961316872</v>
      </c>
      <c r="AD108" s="74">
        <f t="shared" si="67"/>
        <v>0.7675990961316872</v>
      </c>
      <c r="AE108" s="73">
        <f t="shared" si="76"/>
        <v>14.14</v>
      </c>
      <c r="AF108" s="71">
        <f t="shared" si="68"/>
        <v>16.111318182293527</v>
      </c>
      <c r="AG108" s="71">
        <f t="shared" si="85"/>
        <v>1.0382982942844081</v>
      </c>
      <c r="AH108" s="71">
        <f t="shared" si="86"/>
        <v>3.2645312895240113</v>
      </c>
      <c r="AI108" s="74">
        <f t="shared" si="69"/>
        <v>4.3028295838084194</v>
      </c>
      <c r="AJ108" s="73">
        <f t="shared" si="70"/>
        <v>4.04</v>
      </c>
      <c r="AK108" s="71">
        <f t="shared" si="87"/>
        <v>8.6118618124919823</v>
      </c>
      <c r="AL108" s="71">
        <f t="shared" si="88"/>
        <v>0.29665665550983078</v>
      </c>
      <c r="AM108" s="71">
        <f t="shared" si="95"/>
        <v>0</v>
      </c>
      <c r="AN108" s="188">
        <f t="shared" si="89"/>
        <v>0.25549333333333335</v>
      </c>
      <c r="AO108" s="74">
        <f t="shared" si="72"/>
        <v>0.55214998884316413</v>
      </c>
      <c r="AP108" s="73">
        <f t="shared" si="90"/>
        <v>0.50060810617283957</v>
      </c>
      <c r="AQ108" s="206">
        <f t="shared" si="91"/>
        <v>0.7675990961316872</v>
      </c>
      <c r="AR108" s="206">
        <f t="shared" si="92"/>
        <v>3.5170780624182356</v>
      </c>
      <c r="AS108" s="71">
        <f t="shared" si="93"/>
        <v>0.16</v>
      </c>
      <c r="AT108" s="74">
        <f t="shared" si="94"/>
        <v>3.96E-5</v>
      </c>
      <c r="AU108" s="73">
        <f t="shared" si="73"/>
        <v>10.567903533506033</v>
      </c>
      <c r="AV108" s="71">
        <f t="shared" si="74"/>
        <v>218.16</v>
      </c>
      <c r="AW108" s="74">
        <f t="shared" si="75"/>
        <v>95.379705156105729</v>
      </c>
    </row>
    <row r="109" spans="17:49" x14ac:dyDescent="0.25">
      <c r="Q109">
        <v>102</v>
      </c>
      <c r="R109" s="73">
        <f t="shared" si="49"/>
        <v>54</v>
      </c>
      <c r="S109" s="71">
        <f t="shared" si="79"/>
        <v>4.08</v>
      </c>
      <c r="T109" s="71">
        <f t="shared" si="51"/>
        <v>12</v>
      </c>
      <c r="U109" s="74">
        <f t="shared" si="80"/>
        <v>18.36</v>
      </c>
      <c r="V109" s="73">
        <f>IF(Variable_Management!$B$20=3,2,IF((S109*R109/T109)&lt;((T109*(1-(T109/R109)))/(2*Lm*Fsw)),1,2))</f>
        <v>2</v>
      </c>
      <c r="W109" s="71">
        <f t="shared" si="81"/>
        <v>0.77777777777777779</v>
      </c>
      <c r="X109" s="74">
        <f t="shared" si="82"/>
        <v>0.22222222222222221</v>
      </c>
      <c r="Y109" s="73">
        <f t="shared" si="83"/>
        <v>6.2222222222222223</v>
      </c>
      <c r="Z109" s="71">
        <f t="shared" si="77"/>
        <v>21.47111111111111</v>
      </c>
      <c r="AA109" s="71">
        <f t="shared" si="78"/>
        <v>18.447653982242826</v>
      </c>
      <c r="AB109" s="71">
        <v>0</v>
      </c>
      <c r="AC109" s="71">
        <f t="shared" si="84"/>
        <v>0.78272665613168713</v>
      </c>
      <c r="AD109" s="74">
        <f t="shared" si="67"/>
        <v>0.78272665613168713</v>
      </c>
      <c r="AE109" s="73">
        <f t="shared" si="76"/>
        <v>14.28</v>
      </c>
      <c r="AF109" s="71">
        <f t="shared" si="68"/>
        <v>16.269301569861625</v>
      </c>
      <c r="AG109" s="71">
        <f t="shared" si="85"/>
        <v>1.0587606942844077</v>
      </c>
      <c r="AH109" s="71">
        <f t="shared" si="86"/>
        <v>3.2968533814994965</v>
      </c>
      <c r="AI109" s="74">
        <f t="shared" si="69"/>
        <v>4.3556140757839046</v>
      </c>
      <c r="AJ109" s="73">
        <f t="shared" si="70"/>
        <v>4.08</v>
      </c>
      <c r="AK109" s="71">
        <f t="shared" si="87"/>
        <v>8.6963074852179467</v>
      </c>
      <c r="AL109" s="71">
        <f t="shared" si="88"/>
        <v>0.30250305550983075</v>
      </c>
      <c r="AM109" s="71">
        <f t="shared" si="95"/>
        <v>0</v>
      </c>
      <c r="AN109" s="188">
        <f t="shared" si="89"/>
        <v>0.25765333333333335</v>
      </c>
      <c r="AO109" s="74">
        <f t="shared" si="72"/>
        <v>0.5601563888431641</v>
      </c>
      <c r="AP109" s="73">
        <f t="shared" si="90"/>
        <v>0.5104739061728395</v>
      </c>
      <c r="AQ109" s="206">
        <f t="shared" si="91"/>
        <v>0.78272665613168713</v>
      </c>
      <c r="AR109" s="206">
        <f t="shared" si="92"/>
        <v>3.5170780624182356</v>
      </c>
      <c r="AS109" s="71">
        <f t="shared" si="93"/>
        <v>0.16</v>
      </c>
      <c r="AT109" s="74">
        <f t="shared" si="94"/>
        <v>3.96E-5</v>
      </c>
      <c r="AU109" s="73">
        <f t="shared" si="73"/>
        <v>10.668815345481519</v>
      </c>
      <c r="AV109" s="71">
        <f t="shared" si="74"/>
        <v>220.32</v>
      </c>
      <c r="AW109" s="74">
        <f t="shared" si="75"/>
        <v>95.381241585431511</v>
      </c>
    </row>
    <row r="110" spans="17:49" x14ac:dyDescent="0.25">
      <c r="Q110">
        <v>103</v>
      </c>
      <c r="R110" s="73">
        <f t="shared" si="49"/>
        <v>54</v>
      </c>
      <c r="S110" s="71">
        <f t="shared" si="79"/>
        <v>4.12</v>
      </c>
      <c r="T110" s="71">
        <f t="shared" si="51"/>
        <v>12</v>
      </c>
      <c r="U110" s="74">
        <f t="shared" si="80"/>
        <v>18.540000000000003</v>
      </c>
      <c r="V110" s="73">
        <f>IF(Variable_Management!$B$20=3,2,IF((S110*R110/T110)&lt;((T110*(1-(T110/R110)))/(2*Lm*Fsw)),1,2))</f>
        <v>2</v>
      </c>
      <c r="W110" s="71">
        <f t="shared" si="81"/>
        <v>0.77777777777777779</v>
      </c>
      <c r="X110" s="74">
        <f t="shared" si="82"/>
        <v>0.22222222222222221</v>
      </c>
      <c r="Y110" s="73">
        <f t="shared" si="83"/>
        <v>6.2222222222222223</v>
      </c>
      <c r="Z110" s="71">
        <f t="shared" si="77"/>
        <v>21.651111111111113</v>
      </c>
      <c r="AA110" s="71">
        <f t="shared" si="78"/>
        <v>18.626806957945309</v>
      </c>
      <c r="AB110" s="71">
        <v>0</v>
      </c>
      <c r="AC110" s="71">
        <f t="shared" si="84"/>
        <v>0.79800325613168754</v>
      </c>
      <c r="AD110" s="74">
        <f t="shared" si="67"/>
        <v>0.79800325613168754</v>
      </c>
      <c r="AE110" s="73">
        <f t="shared" si="76"/>
        <v>14.420000000000002</v>
      </c>
      <c r="AF110" s="71">
        <f t="shared" si="68"/>
        <v>16.427299643310281</v>
      </c>
      <c r="AG110" s="71">
        <f t="shared" si="85"/>
        <v>1.0794246942844083</v>
      </c>
      <c r="AH110" s="71">
        <f t="shared" si="86"/>
        <v>3.3291754734749825</v>
      </c>
      <c r="AI110" s="74">
        <f t="shared" si="69"/>
        <v>4.4086001677593911</v>
      </c>
      <c r="AJ110" s="73">
        <f t="shared" si="70"/>
        <v>4.12</v>
      </c>
      <c r="AK110" s="71">
        <f t="shared" si="87"/>
        <v>8.7807610078772633</v>
      </c>
      <c r="AL110" s="71">
        <f t="shared" si="88"/>
        <v>0.30840705550983094</v>
      </c>
      <c r="AM110" s="71">
        <f t="shared" si="95"/>
        <v>0</v>
      </c>
      <c r="AN110" s="188">
        <f t="shared" si="89"/>
        <v>0.25981333333333334</v>
      </c>
      <c r="AO110" s="74">
        <f t="shared" si="72"/>
        <v>0.56822038884316428</v>
      </c>
      <c r="AP110" s="73">
        <f t="shared" si="90"/>
        <v>0.52043690617283966</v>
      </c>
      <c r="AQ110" s="206">
        <f t="shared" si="91"/>
        <v>0.79800325613168754</v>
      </c>
      <c r="AR110" s="206">
        <f t="shared" si="92"/>
        <v>3.5170780624182356</v>
      </c>
      <c r="AS110" s="71">
        <f t="shared" si="93"/>
        <v>0.16</v>
      </c>
      <c r="AT110" s="74">
        <f t="shared" si="94"/>
        <v>3.96E-5</v>
      </c>
      <c r="AU110" s="73">
        <f t="shared" si="73"/>
        <v>10.770381637457007</v>
      </c>
      <c r="AV110" s="71">
        <f t="shared" si="74"/>
        <v>222.48000000000002</v>
      </c>
      <c r="AW110" s="74">
        <f t="shared" si="75"/>
        <v>95.382480593666301</v>
      </c>
    </row>
    <row r="111" spans="17:49" x14ac:dyDescent="0.25">
      <c r="Q111">
        <v>104</v>
      </c>
      <c r="R111" s="73">
        <f t="shared" si="49"/>
        <v>54</v>
      </c>
      <c r="S111" s="71">
        <f t="shared" si="79"/>
        <v>4.16</v>
      </c>
      <c r="T111" s="71">
        <f t="shared" si="51"/>
        <v>12</v>
      </c>
      <c r="U111" s="74">
        <f t="shared" si="80"/>
        <v>18.720000000000002</v>
      </c>
      <c r="V111" s="73">
        <f>IF(Variable_Management!$B$20=3,2,IF((S111*R111/T111)&lt;((T111*(1-(T111/R111)))/(2*Lm*Fsw)),1,2))</f>
        <v>2</v>
      </c>
      <c r="W111" s="71">
        <f t="shared" si="81"/>
        <v>0.77777777777777779</v>
      </c>
      <c r="X111" s="74">
        <f t="shared" si="82"/>
        <v>0.22222222222222221</v>
      </c>
      <c r="Y111" s="73">
        <f t="shared" si="83"/>
        <v>6.2222222222222223</v>
      </c>
      <c r="Z111" s="71">
        <f t="shared" si="77"/>
        <v>21.831111111111113</v>
      </c>
      <c r="AA111" s="71">
        <f t="shared" si="78"/>
        <v>18.805976109964615</v>
      </c>
      <c r="AB111" s="71">
        <v>0</v>
      </c>
      <c r="AC111" s="71">
        <f t="shared" si="84"/>
        <v>0.81342889613168756</v>
      </c>
      <c r="AD111" s="74">
        <f t="shared" si="67"/>
        <v>0.81342889613168756</v>
      </c>
      <c r="AE111" s="73">
        <f t="shared" si="76"/>
        <v>14.560000000000002</v>
      </c>
      <c r="AF111" s="71">
        <f t="shared" si="68"/>
        <v>16.585311982929415</v>
      </c>
      <c r="AG111" s="71">
        <f t="shared" si="85"/>
        <v>1.1002902942844082</v>
      </c>
      <c r="AH111" s="71">
        <f t="shared" si="86"/>
        <v>3.3614975654504677</v>
      </c>
      <c r="AI111" s="74">
        <f t="shared" si="69"/>
        <v>4.4617878597348763</v>
      </c>
      <c r="AJ111" s="73">
        <f t="shared" si="70"/>
        <v>4.16</v>
      </c>
      <c r="AK111" s="71">
        <f t="shared" si="87"/>
        <v>8.8652221561254585</v>
      </c>
      <c r="AL111" s="71">
        <f t="shared" si="88"/>
        <v>0.3143686555098309</v>
      </c>
      <c r="AM111" s="71">
        <f t="shared" si="95"/>
        <v>0</v>
      </c>
      <c r="AN111" s="188">
        <f t="shared" si="89"/>
        <v>0.26197333333333334</v>
      </c>
      <c r="AO111" s="74">
        <f t="shared" si="72"/>
        <v>0.57634198884316423</v>
      </c>
      <c r="AP111" s="73">
        <f t="shared" si="90"/>
        <v>0.53049710617283974</v>
      </c>
      <c r="AQ111" s="206">
        <f t="shared" si="91"/>
        <v>0.81342889613168756</v>
      </c>
      <c r="AR111" s="206">
        <f t="shared" si="92"/>
        <v>3.5170780624182356</v>
      </c>
      <c r="AS111" s="71">
        <f t="shared" si="93"/>
        <v>0.16</v>
      </c>
      <c r="AT111" s="74">
        <f t="shared" si="94"/>
        <v>3.96E-5</v>
      </c>
      <c r="AU111" s="73">
        <f t="shared" si="73"/>
        <v>10.87260240943249</v>
      </c>
      <c r="AV111" s="71">
        <f t="shared" si="74"/>
        <v>224.64000000000001</v>
      </c>
      <c r="AW111" s="74">
        <f t="shared" si="75"/>
        <v>95.383430738652891</v>
      </c>
    </row>
    <row r="112" spans="17:49" x14ac:dyDescent="0.25">
      <c r="Q112">
        <v>105</v>
      </c>
      <c r="R112" s="73">
        <f t="shared" si="49"/>
        <v>54</v>
      </c>
      <c r="S112" s="71">
        <f t="shared" si="79"/>
        <v>4.2</v>
      </c>
      <c r="T112" s="71">
        <f t="shared" si="51"/>
        <v>12</v>
      </c>
      <c r="U112" s="74">
        <f t="shared" si="80"/>
        <v>18.900000000000002</v>
      </c>
      <c r="V112" s="73">
        <f>IF(Variable_Management!$B$20=3,2,IF((S112*R112/T112)&lt;((T112*(1-(T112/R112)))/(2*Lm*Fsw)),1,2))</f>
        <v>2</v>
      </c>
      <c r="W112" s="71">
        <f t="shared" si="81"/>
        <v>0.77777777777777779</v>
      </c>
      <c r="X112" s="74">
        <f t="shared" si="82"/>
        <v>0.22222222222222221</v>
      </c>
      <c r="Y112" s="73">
        <f t="shared" si="83"/>
        <v>6.2222222222222223</v>
      </c>
      <c r="Z112" s="71">
        <f t="shared" si="77"/>
        <v>22.011111111111113</v>
      </c>
      <c r="AA112" s="71">
        <f t="shared" si="78"/>
        <v>18.985160980317225</v>
      </c>
      <c r="AB112" s="71">
        <v>0</v>
      </c>
      <c r="AC112" s="71">
        <f t="shared" si="84"/>
        <v>0.82900357613168729</v>
      </c>
      <c r="AD112" s="74">
        <f t="shared" si="67"/>
        <v>0.82900357613168729</v>
      </c>
      <c r="AE112" s="73">
        <f t="shared" si="76"/>
        <v>14.700000000000001</v>
      </c>
      <c r="AF112" s="71">
        <f t="shared" si="68"/>
        <v>16.743338184815538</v>
      </c>
      <c r="AG112" s="71">
        <f t="shared" si="85"/>
        <v>1.1213574942844085</v>
      </c>
      <c r="AH112" s="71">
        <f t="shared" si="86"/>
        <v>3.3938196574259529</v>
      </c>
      <c r="AI112" s="74">
        <f t="shared" si="69"/>
        <v>4.5151771517103612</v>
      </c>
      <c r="AJ112" s="73">
        <f t="shared" si="70"/>
        <v>4.2</v>
      </c>
      <c r="AK112" s="71">
        <f t="shared" si="87"/>
        <v>8.9496907140670352</v>
      </c>
      <c r="AL112" s="71">
        <f t="shared" si="88"/>
        <v>0.3203878555098309</v>
      </c>
      <c r="AM112" s="71">
        <f t="shared" si="95"/>
        <v>0</v>
      </c>
      <c r="AN112" s="188">
        <f t="shared" si="89"/>
        <v>0.26413333333333339</v>
      </c>
      <c r="AO112" s="74">
        <f t="shared" si="72"/>
        <v>0.58452118884316429</v>
      </c>
      <c r="AP112" s="73">
        <f t="shared" si="90"/>
        <v>0.54065450617283961</v>
      </c>
      <c r="AQ112" s="206">
        <f t="shared" si="91"/>
        <v>0.82900357613168729</v>
      </c>
      <c r="AR112" s="206">
        <f t="shared" si="92"/>
        <v>3.5170780624182356</v>
      </c>
      <c r="AS112" s="71">
        <f t="shared" si="93"/>
        <v>0.16</v>
      </c>
      <c r="AT112" s="74">
        <f t="shared" si="94"/>
        <v>3.96E-5</v>
      </c>
      <c r="AU112" s="73">
        <f t="shared" si="73"/>
        <v>10.975477661407975</v>
      </c>
      <c r="AV112" s="71">
        <f t="shared" si="74"/>
        <v>226.8</v>
      </c>
      <c r="AW112" s="74">
        <f t="shared" si="75"/>
        <v>95.384100257370932</v>
      </c>
    </row>
    <row r="113" spans="17:49" x14ac:dyDescent="0.25">
      <c r="Q113">
        <v>106</v>
      </c>
      <c r="R113" s="73">
        <f t="shared" si="49"/>
        <v>54</v>
      </c>
      <c r="S113" s="71">
        <f t="shared" si="79"/>
        <v>4.24</v>
      </c>
      <c r="T113" s="71">
        <f t="shared" si="51"/>
        <v>12</v>
      </c>
      <c r="U113" s="74">
        <f t="shared" si="80"/>
        <v>19.080000000000002</v>
      </c>
      <c r="V113" s="73">
        <f>IF(Variable_Management!$B$20=3,2,IF((S113*R113/T113)&lt;((T113*(1-(T113/R113)))/(2*Lm*Fsw)),1,2))</f>
        <v>2</v>
      </c>
      <c r="W113" s="71">
        <f t="shared" si="81"/>
        <v>0.77777777777777779</v>
      </c>
      <c r="X113" s="74">
        <f t="shared" si="82"/>
        <v>0.22222222222222221</v>
      </c>
      <c r="Y113" s="73">
        <f t="shared" si="83"/>
        <v>6.2222222222222223</v>
      </c>
      <c r="Z113" s="71">
        <f t="shared" si="77"/>
        <v>22.191111111111113</v>
      </c>
      <c r="AA113" s="71">
        <f t="shared" si="78"/>
        <v>19.164361128108595</v>
      </c>
      <c r="AB113" s="71">
        <v>0</v>
      </c>
      <c r="AC113" s="71">
        <f t="shared" si="84"/>
        <v>0.8447272961316874</v>
      </c>
      <c r="AD113" s="74">
        <f t="shared" si="67"/>
        <v>0.8447272961316874</v>
      </c>
      <c r="AE113" s="73">
        <f t="shared" si="76"/>
        <v>14.840000000000002</v>
      </c>
      <c r="AF113" s="71">
        <f t="shared" si="68"/>
        <v>16.901377860136197</v>
      </c>
      <c r="AG113" s="71">
        <f t="shared" si="85"/>
        <v>1.1426262942844081</v>
      </c>
      <c r="AH113" s="71">
        <f t="shared" si="86"/>
        <v>3.4261417494014381</v>
      </c>
      <c r="AI113" s="74">
        <f t="shared" si="69"/>
        <v>4.5687680436858464</v>
      </c>
      <c r="AJ113" s="73">
        <f t="shared" si="70"/>
        <v>4.24</v>
      </c>
      <c r="AK113" s="71">
        <f t="shared" si="87"/>
        <v>9.0341664738623066</v>
      </c>
      <c r="AL113" s="71">
        <f t="shared" si="88"/>
        <v>0.32646465550983084</v>
      </c>
      <c r="AM113" s="71">
        <f t="shared" si="95"/>
        <v>0</v>
      </c>
      <c r="AN113" s="188">
        <f t="shared" si="89"/>
        <v>0.26629333333333338</v>
      </c>
      <c r="AO113" s="74">
        <f t="shared" si="72"/>
        <v>0.59275798884316422</v>
      </c>
      <c r="AP113" s="73">
        <f t="shared" si="90"/>
        <v>0.55090910617283961</v>
      </c>
      <c r="AQ113" s="206">
        <f t="shared" si="91"/>
        <v>0.8447272961316874</v>
      </c>
      <c r="AR113" s="206">
        <f t="shared" si="92"/>
        <v>3.5170780624182356</v>
      </c>
      <c r="AS113" s="71">
        <f t="shared" si="93"/>
        <v>0.16</v>
      </c>
      <c r="AT113" s="74">
        <f t="shared" si="94"/>
        <v>3.96E-5</v>
      </c>
      <c r="AU113" s="73">
        <f t="shared" si="73"/>
        <v>11.079007393383462</v>
      </c>
      <c r="AV113" s="71">
        <f t="shared" si="74"/>
        <v>228.96</v>
      </c>
      <c r="AW113" s="74">
        <f t="shared" si="75"/>
        <v>95.38449708083202</v>
      </c>
    </row>
    <row r="114" spans="17:49" x14ac:dyDescent="0.25">
      <c r="Q114">
        <v>107</v>
      </c>
      <c r="R114" s="73">
        <f t="shared" si="49"/>
        <v>54</v>
      </c>
      <c r="S114" s="71">
        <f t="shared" si="79"/>
        <v>4.28</v>
      </c>
      <c r="T114" s="71">
        <f t="shared" si="51"/>
        <v>12</v>
      </c>
      <c r="U114" s="74">
        <f t="shared" si="80"/>
        <v>19.260000000000002</v>
      </c>
      <c r="V114" s="73">
        <f>IF(Variable_Management!$B$20=3,2,IF((S114*R114/T114)&lt;((T114*(1-(T114/R114)))/(2*Lm*Fsw)),1,2))</f>
        <v>2</v>
      </c>
      <c r="W114" s="71">
        <f t="shared" si="81"/>
        <v>0.77777777777777779</v>
      </c>
      <c r="X114" s="74">
        <f t="shared" si="82"/>
        <v>0.22222222222222221</v>
      </c>
      <c r="Y114" s="73">
        <f t="shared" si="83"/>
        <v>6.2222222222222223</v>
      </c>
      <c r="Z114" s="71">
        <f t="shared" si="77"/>
        <v>22.371111111111112</v>
      </c>
      <c r="AA114" s="71">
        <f t="shared" si="78"/>
        <v>19.343576128745163</v>
      </c>
      <c r="AB114" s="71">
        <v>0</v>
      </c>
      <c r="AC114" s="71">
        <f t="shared" si="84"/>
        <v>0.86060005613168722</v>
      </c>
      <c r="AD114" s="74">
        <f t="shared" si="67"/>
        <v>0.86060005613168722</v>
      </c>
      <c r="AE114" s="73">
        <f t="shared" si="76"/>
        <v>14.980000000000002</v>
      </c>
      <c r="AF114" s="71">
        <f t="shared" si="68"/>
        <v>17.059430634435078</v>
      </c>
      <c r="AG114" s="71">
        <f t="shared" si="85"/>
        <v>1.164096694284408</v>
      </c>
      <c r="AH114" s="71">
        <f t="shared" si="86"/>
        <v>3.4584638413769238</v>
      </c>
      <c r="AI114" s="74">
        <f t="shared" si="69"/>
        <v>4.6225605356613322</v>
      </c>
      <c r="AJ114" s="73">
        <f t="shared" si="70"/>
        <v>4.28</v>
      </c>
      <c r="AK114" s="71">
        <f t="shared" si="87"/>
        <v>9.118649235355953</v>
      </c>
      <c r="AL114" s="71">
        <f t="shared" si="88"/>
        <v>0.33259905550983082</v>
      </c>
      <c r="AM114" s="71">
        <f t="shared" si="95"/>
        <v>0</v>
      </c>
      <c r="AN114" s="188">
        <f t="shared" si="89"/>
        <v>0.26845333333333338</v>
      </c>
      <c r="AO114" s="74">
        <f t="shared" si="72"/>
        <v>0.60105238884316425</v>
      </c>
      <c r="AP114" s="73">
        <f t="shared" si="90"/>
        <v>0.56126090617283952</v>
      </c>
      <c r="AQ114" s="206">
        <f t="shared" si="91"/>
        <v>0.86060005613168722</v>
      </c>
      <c r="AR114" s="206">
        <f t="shared" si="92"/>
        <v>3.5170780624182356</v>
      </c>
      <c r="AS114" s="71">
        <f t="shared" si="93"/>
        <v>0.16</v>
      </c>
      <c r="AT114" s="74">
        <f t="shared" si="94"/>
        <v>3.96E-5</v>
      </c>
      <c r="AU114" s="73">
        <f t="shared" si="73"/>
        <v>11.183191605358946</v>
      </c>
      <c r="AV114" s="71">
        <f t="shared" si="74"/>
        <v>231.12</v>
      </c>
      <c r="AW114" s="74">
        <f t="shared" si="75"/>
        <v>95.38462884815273</v>
      </c>
    </row>
    <row r="115" spans="17:49" x14ac:dyDescent="0.25">
      <c r="Q115">
        <v>108</v>
      </c>
      <c r="R115" s="73">
        <f t="shared" si="49"/>
        <v>54</v>
      </c>
      <c r="S115" s="71">
        <f t="shared" si="79"/>
        <v>4.32</v>
      </c>
      <c r="T115" s="71">
        <f t="shared" si="51"/>
        <v>12</v>
      </c>
      <c r="U115" s="74">
        <f t="shared" si="80"/>
        <v>19.440000000000001</v>
      </c>
      <c r="V115" s="73">
        <f>IF(Variable_Management!$B$20=3,2,IF((S115*R115/T115)&lt;((T115*(1-(T115/R115)))/(2*Lm*Fsw)),1,2))</f>
        <v>2</v>
      </c>
      <c r="W115" s="71">
        <f t="shared" si="81"/>
        <v>0.77777777777777779</v>
      </c>
      <c r="X115" s="74">
        <f t="shared" si="82"/>
        <v>0.22222222222222221</v>
      </c>
      <c r="Y115" s="73">
        <f t="shared" si="83"/>
        <v>6.2222222222222223</v>
      </c>
      <c r="Z115" s="71">
        <f t="shared" si="77"/>
        <v>22.551111111111112</v>
      </c>
      <c r="AA115" s="71">
        <f t="shared" si="78"/>
        <v>19.522805573189519</v>
      </c>
      <c r="AB115" s="71">
        <v>0</v>
      </c>
      <c r="AC115" s="71">
        <f t="shared" si="84"/>
        <v>0.87662185613168742</v>
      </c>
      <c r="AD115" s="74">
        <f t="shared" si="67"/>
        <v>0.87662185613168742</v>
      </c>
      <c r="AE115" s="73">
        <f t="shared" si="76"/>
        <v>15.120000000000001</v>
      </c>
      <c r="AF115" s="71">
        <f t="shared" si="68"/>
        <v>17.21749614697509</v>
      </c>
      <c r="AG115" s="71">
        <f t="shared" si="85"/>
        <v>1.1857686942844083</v>
      </c>
      <c r="AH115" s="71">
        <f t="shared" si="86"/>
        <v>3.4907859333524081</v>
      </c>
      <c r="AI115" s="74">
        <f t="shared" si="69"/>
        <v>4.6765546276368166</v>
      </c>
      <c r="AJ115" s="73">
        <f t="shared" si="70"/>
        <v>4.32</v>
      </c>
      <c r="AK115" s="71">
        <f t="shared" si="87"/>
        <v>9.2031388057258869</v>
      </c>
      <c r="AL115" s="71">
        <f t="shared" si="88"/>
        <v>0.3387910555098308</v>
      </c>
      <c r="AM115" s="71">
        <f t="shared" si="95"/>
        <v>0</v>
      </c>
      <c r="AN115" s="188">
        <f t="shared" si="89"/>
        <v>0.27061333333333337</v>
      </c>
      <c r="AO115" s="74">
        <f t="shared" si="72"/>
        <v>0.60940438884316417</v>
      </c>
      <c r="AP115" s="73">
        <f t="shared" si="90"/>
        <v>0.57170990617283968</v>
      </c>
      <c r="AQ115" s="206">
        <f t="shared" si="91"/>
        <v>0.87662185613168742</v>
      </c>
      <c r="AR115" s="206">
        <f t="shared" si="92"/>
        <v>3.5170780624182356</v>
      </c>
      <c r="AS115" s="71">
        <f t="shared" si="93"/>
        <v>0.16</v>
      </c>
      <c r="AT115" s="74">
        <f t="shared" si="94"/>
        <v>3.96E-5</v>
      </c>
      <c r="AU115" s="73">
        <f t="shared" si="73"/>
        <v>11.28803029733443</v>
      </c>
      <c r="AV115" s="71">
        <f t="shared" si="74"/>
        <v>233.28000000000003</v>
      </c>
      <c r="AW115" s="74">
        <f t="shared" si="75"/>
        <v>95.384502919857923</v>
      </c>
    </row>
    <row r="116" spans="17:49" x14ac:dyDescent="0.25">
      <c r="Q116">
        <v>109</v>
      </c>
      <c r="R116" s="73">
        <f t="shared" si="49"/>
        <v>54</v>
      </c>
      <c r="S116" s="71">
        <f t="shared" si="79"/>
        <v>4.3600000000000003</v>
      </c>
      <c r="T116" s="71">
        <f t="shared" si="51"/>
        <v>12</v>
      </c>
      <c r="U116" s="74">
        <f t="shared" si="80"/>
        <v>19.62</v>
      </c>
      <c r="V116" s="73">
        <f>IF(Variable_Management!$B$20=3,2,IF((S116*R116/T116)&lt;((T116*(1-(T116/R116)))/(2*Lm*Fsw)),1,2))</f>
        <v>2</v>
      </c>
      <c r="W116" s="71">
        <f t="shared" si="81"/>
        <v>0.77777777777777779</v>
      </c>
      <c r="X116" s="74">
        <f t="shared" si="82"/>
        <v>0.22222222222222221</v>
      </c>
      <c r="Y116" s="73">
        <f t="shared" si="83"/>
        <v>6.2222222222222223</v>
      </c>
      <c r="Z116" s="71">
        <f t="shared" si="77"/>
        <v>22.731111111111112</v>
      </c>
      <c r="AA116" s="71">
        <f t="shared" si="78"/>
        <v>19.702049067255917</v>
      </c>
      <c r="AB116" s="71">
        <v>0</v>
      </c>
      <c r="AC116" s="71">
        <f t="shared" si="84"/>
        <v>0.89279269613168744</v>
      </c>
      <c r="AD116" s="74">
        <f t="shared" si="67"/>
        <v>0.89279269613168744</v>
      </c>
      <c r="AE116" s="73">
        <f t="shared" si="76"/>
        <v>15.260000000000002</v>
      </c>
      <c r="AF116" s="71">
        <f t="shared" si="68"/>
        <v>17.375574050117077</v>
      </c>
      <c r="AG116" s="71">
        <f t="shared" si="85"/>
        <v>1.2076422942844078</v>
      </c>
      <c r="AH116" s="71">
        <f t="shared" si="86"/>
        <v>3.5231080253278937</v>
      </c>
      <c r="AI116" s="74">
        <f t="shared" si="69"/>
        <v>4.7307503196123015</v>
      </c>
      <c r="AJ116" s="73">
        <f t="shared" si="70"/>
        <v>4.3600000000000003</v>
      </c>
      <c r="AK116" s="71">
        <f t="shared" si="87"/>
        <v>9.287634999151166</v>
      </c>
      <c r="AL116" s="71">
        <f t="shared" si="88"/>
        <v>0.34504065550983076</v>
      </c>
      <c r="AM116" s="71">
        <f t="shared" si="95"/>
        <v>0</v>
      </c>
      <c r="AN116" s="188">
        <f t="shared" si="89"/>
        <v>0.27277333333333337</v>
      </c>
      <c r="AO116" s="74">
        <f t="shared" si="72"/>
        <v>0.61781398884316419</v>
      </c>
      <c r="AP116" s="73">
        <f t="shared" si="90"/>
        <v>0.58225610617283963</v>
      </c>
      <c r="AQ116" s="206">
        <f t="shared" si="91"/>
        <v>0.89279269613168744</v>
      </c>
      <c r="AR116" s="206">
        <f t="shared" si="92"/>
        <v>3.5170780624182356</v>
      </c>
      <c r="AS116" s="71">
        <f t="shared" si="93"/>
        <v>0.16</v>
      </c>
      <c r="AT116" s="74">
        <f t="shared" si="94"/>
        <v>3.96E-5</v>
      </c>
      <c r="AU116" s="73">
        <f t="shared" si="73"/>
        <v>11.393523469309915</v>
      </c>
      <c r="AV116" s="71">
        <f t="shared" si="74"/>
        <v>235.44000000000003</v>
      </c>
      <c r="AW116" s="74">
        <f t="shared" si="75"/>
        <v>95.384126390463123</v>
      </c>
    </row>
    <row r="117" spans="17:49" x14ac:dyDescent="0.25">
      <c r="Q117">
        <v>110</v>
      </c>
      <c r="R117" s="73">
        <f t="shared" si="49"/>
        <v>54</v>
      </c>
      <c r="S117" s="71">
        <f t="shared" si="79"/>
        <v>4.4000000000000004</v>
      </c>
      <c r="T117" s="71">
        <f t="shared" si="51"/>
        <v>12</v>
      </c>
      <c r="U117" s="74">
        <f t="shared" si="80"/>
        <v>19.8</v>
      </c>
      <c r="V117" s="73">
        <f>IF(Variable_Management!$B$20=3,2,IF((S117*R117/T117)&lt;((T117*(1-(T117/R117)))/(2*Lm*Fsw)),1,2))</f>
        <v>2</v>
      </c>
      <c r="W117" s="71">
        <f t="shared" si="81"/>
        <v>0.77777777777777779</v>
      </c>
      <c r="X117" s="74">
        <f t="shared" si="82"/>
        <v>0.22222222222222221</v>
      </c>
      <c r="Y117" s="73">
        <f t="shared" si="83"/>
        <v>6.2222222222222223</v>
      </c>
      <c r="Z117" s="71">
        <f t="shared" si="77"/>
        <v>22.911111111111111</v>
      </c>
      <c r="AA117" s="71">
        <f t="shared" si="78"/>
        <v>19.881306230943672</v>
      </c>
      <c r="AB117" s="71">
        <v>0</v>
      </c>
      <c r="AC117" s="71">
        <f t="shared" si="84"/>
        <v>0.90911257613168728</v>
      </c>
      <c r="AD117" s="74">
        <f t="shared" si="67"/>
        <v>0.90911257613168728</v>
      </c>
      <c r="AE117" s="73">
        <f t="shared" si="76"/>
        <v>15.4</v>
      </c>
      <c r="AF117" s="71">
        <f t="shared" si="68"/>
        <v>17.533664008731943</v>
      </c>
      <c r="AG117" s="71">
        <f t="shared" si="85"/>
        <v>1.2297174942844076</v>
      </c>
      <c r="AH117" s="71">
        <f t="shared" si="86"/>
        <v>3.5554301173033789</v>
      </c>
      <c r="AI117" s="74">
        <f t="shared" si="69"/>
        <v>4.7851476115877869</v>
      </c>
      <c r="AJ117" s="73">
        <f t="shared" si="70"/>
        <v>4.4000000000000004</v>
      </c>
      <c r="AK117" s="71">
        <f t="shared" si="87"/>
        <v>9.3721376364977527</v>
      </c>
      <c r="AL117" s="71">
        <f t="shared" si="88"/>
        <v>0.35134785550983072</v>
      </c>
      <c r="AM117" s="71">
        <f t="shared" si="95"/>
        <v>0</v>
      </c>
      <c r="AN117" s="188">
        <f t="shared" si="89"/>
        <v>0.27493333333333336</v>
      </c>
      <c r="AO117" s="74">
        <f t="shared" si="72"/>
        <v>0.62628118884316408</v>
      </c>
      <c r="AP117" s="73">
        <f t="shared" si="90"/>
        <v>0.59289950617283949</v>
      </c>
      <c r="AQ117" s="206">
        <f t="shared" si="91"/>
        <v>0.90911257613168728</v>
      </c>
      <c r="AR117" s="206">
        <f t="shared" si="92"/>
        <v>3.5170780624182356</v>
      </c>
      <c r="AS117" s="71">
        <f t="shared" si="93"/>
        <v>0.16</v>
      </c>
      <c r="AT117" s="74">
        <f t="shared" si="94"/>
        <v>3.96E-5</v>
      </c>
      <c r="AU117" s="73">
        <f t="shared" si="73"/>
        <v>11.499671121285402</v>
      </c>
      <c r="AV117" s="71">
        <f t="shared" si="74"/>
        <v>237.60000000000002</v>
      </c>
      <c r="AW117" s="74">
        <f t="shared" si="75"/>
        <v>95.383506100380885</v>
      </c>
    </row>
    <row r="118" spans="17:49" x14ac:dyDescent="0.25">
      <c r="Q118">
        <v>111</v>
      </c>
      <c r="R118" s="73">
        <f t="shared" si="49"/>
        <v>54</v>
      </c>
      <c r="S118" s="71">
        <f t="shared" si="79"/>
        <v>4.4400000000000004</v>
      </c>
      <c r="T118" s="71">
        <f t="shared" si="51"/>
        <v>12</v>
      </c>
      <c r="U118" s="74">
        <f t="shared" si="80"/>
        <v>19.98</v>
      </c>
      <c r="V118" s="73">
        <f>IF(Variable_Management!$B$20=3,2,IF((S118*R118/T118)&lt;((T118*(1-(T118/R118)))/(2*Lm*Fsw)),1,2))</f>
        <v>2</v>
      </c>
      <c r="W118" s="71">
        <f t="shared" si="81"/>
        <v>0.77777777777777779</v>
      </c>
      <c r="X118" s="74">
        <f t="shared" si="82"/>
        <v>0.22222222222222221</v>
      </c>
      <c r="Y118" s="73">
        <f t="shared" si="83"/>
        <v>6.2222222222222223</v>
      </c>
      <c r="Z118" s="71">
        <f t="shared" si="77"/>
        <v>23.091111111111111</v>
      </c>
      <c r="AA118" s="71">
        <f t="shared" si="78"/>
        <v>20.060576697806063</v>
      </c>
      <c r="AB118" s="71">
        <v>0</v>
      </c>
      <c r="AC118" s="71">
        <f t="shared" si="84"/>
        <v>0.92558149613168705</v>
      </c>
      <c r="AD118" s="74">
        <f t="shared" si="67"/>
        <v>0.92558149613168705</v>
      </c>
      <c r="AE118" s="73">
        <f t="shared" si="76"/>
        <v>15.540000000000001</v>
      </c>
      <c r="AF118" s="71">
        <f t="shared" si="68"/>
        <v>17.691765699644055</v>
      </c>
      <c r="AG118" s="71">
        <f t="shared" si="85"/>
        <v>1.2519942942844076</v>
      </c>
      <c r="AH118" s="71">
        <f t="shared" si="86"/>
        <v>3.5877522092788641</v>
      </c>
      <c r="AI118" s="74">
        <f t="shared" si="69"/>
        <v>4.8397465035632719</v>
      </c>
      <c r="AJ118" s="73">
        <f t="shared" si="70"/>
        <v>4.4399999999999995</v>
      </c>
      <c r="AK118" s="71">
        <f t="shared" si="87"/>
        <v>9.4566465450210035</v>
      </c>
      <c r="AL118" s="71">
        <f t="shared" si="88"/>
        <v>0.35771265550983072</v>
      </c>
      <c r="AM118" s="71">
        <f t="shared" si="95"/>
        <v>0</v>
      </c>
      <c r="AN118" s="188">
        <f t="shared" si="89"/>
        <v>0.27709333333333336</v>
      </c>
      <c r="AO118" s="74">
        <f t="shared" si="72"/>
        <v>0.63480598884316408</v>
      </c>
      <c r="AP118" s="73">
        <f t="shared" si="90"/>
        <v>0.60364010617283947</v>
      </c>
      <c r="AQ118" s="206">
        <f t="shared" si="91"/>
        <v>0.92558149613168705</v>
      </c>
      <c r="AR118" s="206">
        <f t="shared" si="92"/>
        <v>3.5170780624182356</v>
      </c>
      <c r="AS118" s="71">
        <f t="shared" si="93"/>
        <v>0.16</v>
      </c>
      <c r="AT118" s="74">
        <f t="shared" si="94"/>
        <v>3.96E-5</v>
      </c>
      <c r="AU118" s="73">
        <f t="shared" si="73"/>
        <v>11.606473253260885</v>
      </c>
      <c r="AV118" s="71">
        <f t="shared" si="74"/>
        <v>239.76000000000002</v>
      </c>
      <c r="AW118" s="74">
        <f t="shared" si="75"/>
        <v>95.382648647193719</v>
      </c>
    </row>
    <row r="119" spans="17:49" x14ac:dyDescent="0.25">
      <c r="Q119">
        <v>112</v>
      </c>
      <c r="R119" s="73">
        <f t="shared" si="49"/>
        <v>54</v>
      </c>
      <c r="S119" s="71">
        <f t="shared" si="79"/>
        <v>4.4800000000000004</v>
      </c>
      <c r="T119" s="71">
        <f t="shared" si="51"/>
        <v>12</v>
      </c>
      <c r="U119" s="74">
        <f t="shared" si="80"/>
        <v>20.16</v>
      </c>
      <c r="V119" s="73">
        <f>IF(Variable_Management!$B$20=3,2,IF((S119*R119/T119)&lt;((T119*(1-(T119/R119)))/(2*Lm*Fsw)),1,2))</f>
        <v>2</v>
      </c>
      <c r="W119" s="71">
        <f t="shared" si="81"/>
        <v>0.77777777777777779</v>
      </c>
      <c r="X119" s="74">
        <f t="shared" si="82"/>
        <v>0.22222222222222221</v>
      </c>
      <c r="Y119" s="73">
        <f t="shared" si="83"/>
        <v>6.2222222222222223</v>
      </c>
      <c r="Z119" s="71">
        <f t="shared" si="77"/>
        <v>23.271111111111111</v>
      </c>
      <c r="AA119" s="71">
        <f t="shared" si="78"/>
        <v>20.239860114352563</v>
      </c>
      <c r="AB119" s="71">
        <v>0</v>
      </c>
      <c r="AC119" s="71">
        <f t="shared" si="84"/>
        <v>0.94219945613168743</v>
      </c>
      <c r="AD119" s="74">
        <f t="shared" si="67"/>
        <v>0.94219945613168743</v>
      </c>
      <c r="AE119" s="73">
        <f t="shared" si="76"/>
        <v>15.68</v>
      </c>
      <c r="AF119" s="71">
        <f t="shared" si="68"/>
        <v>17.849878811104066</v>
      </c>
      <c r="AG119" s="71">
        <f t="shared" si="85"/>
        <v>1.2744726942844078</v>
      </c>
      <c r="AH119" s="71">
        <f t="shared" si="86"/>
        <v>3.6200743012543493</v>
      </c>
      <c r="AI119" s="74">
        <f t="shared" si="69"/>
        <v>4.8945469955387573</v>
      </c>
      <c r="AJ119" s="73">
        <f t="shared" si="70"/>
        <v>4.4799999999999995</v>
      </c>
      <c r="AK119" s="71">
        <f t="shared" si="87"/>
        <v>9.5411615580838838</v>
      </c>
      <c r="AL119" s="71">
        <f t="shared" si="88"/>
        <v>0.36413505550983077</v>
      </c>
      <c r="AM119" s="71">
        <f t="shared" si="95"/>
        <v>0</v>
      </c>
      <c r="AN119" s="188">
        <f t="shared" si="89"/>
        <v>0.27925333333333335</v>
      </c>
      <c r="AO119" s="74">
        <f t="shared" si="72"/>
        <v>0.64338838884316418</v>
      </c>
      <c r="AP119" s="73">
        <f t="shared" si="90"/>
        <v>0.61447790617283959</v>
      </c>
      <c r="AQ119" s="206">
        <f t="shared" si="91"/>
        <v>0.94219945613168743</v>
      </c>
      <c r="AR119" s="206">
        <f t="shared" si="92"/>
        <v>3.5170780624182356</v>
      </c>
      <c r="AS119" s="71">
        <f t="shared" si="93"/>
        <v>0.16</v>
      </c>
      <c r="AT119" s="74">
        <f t="shared" si="94"/>
        <v>3.96E-5</v>
      </c>
      <c r="AU119" s="73">
        <f t="shared" si="73"/>
        <v>11.713929865236372</v>
      </c>
      <c r="AV119" s="71">
        <f t="shared" si="74"/>
        <v>241.92000000000002</v>
      </c>
      <c r="AW119" s="74">
        <f t="shared" si="75"/>
        <v>95.381560396331693</v>
      </c>
    </row>
    <row r="120" spans="17:49" x14ac:dyDescent="0.25">
      <c r="Q120">
        <v>113</v>
      </c>
      <c r="R120" s="73">
        <f t="shared" si="49"/>
        <v>54</v>
      </c>
      <c r="S120" s="71">
        <f t="shared" si="79"/>
        <v>4.5200000000000005</v>
      </c>
      <c r="T120" s="71">
        <f t="shared" si="51"/>
        <v>12</v>
      </c>
      <c r="U120" s="74">
        <f t="shared" si="80"/>
        <v>20.34</v>
      </c>
      <c r="V120" s="73">
        <f>IF(Variable_Management!$B$20=3,2,IF((S120*R120/T120)&lt;((T120*(1-(T120/R120)))/(2*Lm*Fsw)),1,2))</f>
        <v>2</v>
      </c>
      <c r="W120" s="71">
        <f t="shared" si="81"/>
        <v>0.77777777777777779</v>
      </c>
      <c r="X120" s="74">
        <f t="shared" si="82"/>
        <v>0.22222222222222221</v>
      </c>
      <c r="Y120" s="73">
        <f t="shared" si="83"/>
        <v>6.2222222222222223</v>
      </c>
      <c r="Z120" s="71">
        <f t="shared" si="77"/>
        <v>23.451111111111111</v>
      </c>
      <c r="AA120" s="71">
        <f t="shared" si="78"/>
        <v>20.419156139482347</v>
      </c>
      <c r="AB120" s="71">
        <v>0</v>
      </c>
      <c r="AC120" s="71">
        <f t="shared" si="84"/>
        <v>0.95896645613168707</v>
      </c>
      <c r="AD120" s="74">
        <f t="shared" si="67"/>
        <v>0.95896645613168707</v>
      </c>
      <c r="AE120" s="73">
        <f t="shared" si="76"/>
        <v>15.82</v>
      </c>
      <c r="AF120" s="71">
        <f t="shared" si="68"/>
        <v>18.008003042289335</v>
      </c>
      <c r="AG120" s="71">
        <f t="shared" si="85"/>
        <v>1.2971526942844078</v>
      </c>
      <c r="AH120" s="71">
        <f t="shared" si="86"/>
        <v>3.6523963932298344</v>
      </c>
      <c r="AI120" s="74">
        <f t="shared" si="69"/>
        <v>4.9495490875142423</v>
      </c>
      <c r="AJ120" s="73">
        <f t="shared" si="70"/>
        <v>4.5199999999999996</v>
      </c>
      <c r="AK120" s="71">
        <f t="shared" si="87"/>
        <v>9.6256825148899274</v>
      </c>
      <c r="AL120" s="71">
        <f t="shared" si="88"/>
        <v>0.3706150555098307</v>
      </c>
      <c r="AM120" s="71">
        <f t="shared" si="95"/>
        <v>0</v>
      </c>
      <c r="AN120" s="188">
        <f t="shared" si="89"/>
        <v>0.28141333333333335</v>
      </c>
      <c r="AO120" s="74">
        <f t="shared" si="72"/>
        <v>0.65202838884316405</v>
      </c>
      <c r="AP120" s="73">
        <f t="shared" si="90"/>
        <v>0.6254129061728394</v>
      </c>
      <c r="AQ120" s="206">
        <f t="shared" si="91"/>
        <v>0.95896645613168707</v>
      </c>
      <c r="AR120" s="206">
        <f t="shared" si="92"/>
        <v>3.5170780624182356</v>
      </c>
      <c r="AS120" s="71">
        <f t="shared" si="93"/>
        <v>0.16</v>
      </c>
      <c r="AT120" s="74">
        <f t="shared" si="94"/>
        <v>3.96E-5</v>
      </c>
      <c r="AU120" s="73">
        <f t="shared" si="73"/>
        <v>11.822040957211856</v>
      </c>
      <c r="AV120" s="71">
        <f t="shared" si="74"/>
        <v>244.08</v>
      </c>
      <c r="AW120" s="74">
        <f t="shared" si="75"/>
        <v>95.380247491191923</v>
      </c>
    </row>
    <row r="121" spans="17:49" x14ac:dyDescent="0.25">
      <c r="Q121">
        <v>114</v>
      </c>
      <c r="R121" s="73">
        <f t="shared" si="49"/>
        <v>54</v>
      </c>
      <c r="S121" s="71">
        <f t="shared" si="79"/>
        <v>4.5600000000000005</v>
      </c>
      <c r="T121" s="71">
        <f t="shared" si="51"/>
        <v>12</v>
      </c>
      <c r="U121" s="74">
        <f t="shared" si="80"/>
        <v>20.520000000000003</v>
      </c>
      <c r="V121" s="73">
        <f>IF(Variable_Management!$B$20=3,2,IF((S121*R121/T121)&lt;((T121*(1-(T121/R121)))/(2*Lm*Fsw)),1,2))</f>
        <v>2</v>
      </c>
      <c r="W121" s="71">
        <f t="shared" si="81"/>
        <v>0.77777777777777779</v>
      </c>
      <c r="X121" s="74">
        <f t="shared" si="82"/>
        <v>0.22222222222222221</v>
      </c>
      <c r="Y121" s="73">
        <f t="shared" si="83"/>
        <v>6.2222222222222223</v>
      </c>
      <c r="Z121" s="71">
        <f t="shared" si="77"/>
        <v>23.631111111111114</v>
      </c>
      <c r="AA121" s="71">
        <f t="shared" si="78"/>
        <v>20.598464443947268</v>
      </c>
      <c r="AB121" s="71">
        <v>0</v>
      </c>
      <c r="AC121" s="71">
        <f t="shared" si="84"/>
        <v>0.97588249613168765</v>
      </c>
      <c r="AD121" s="74">
        <f t="shared" si="67"/>
        <v>0.97588249613168765</v>
      </c>
      <c r="AE121" s="73">
        <f t="shared" si="76"/>
        <v>15.960000000000003</v>
      </c>
      <c r="AF121" s="71">
        <f t="shared" si="68"/>
        <v>18.166138102830278</v>
      </c>
      <c r="AG121" s="71">
        <f t="shared" si="85"/>
        <v>1.3200342942844081</v>
      </c>
      <c r="AH121" s="71">
        <f t="shared" si="86"/>
        <v>3.6847184852053205</v>
      </c>
      <c r="AI121" s="74">
        <f t="shared" si="69"/>
        <v>5.0047527794897286</v>
      </c>
      <c r="AJ121" s="73">
        <f t="shared" si="70"/>
        <v>4.5600000000000005</v>
      </c>
      <c r="AK121" s="71">
        <f t="shared" si="87"/>
        <v>9.7102092602300658</v>
      </c>
      <c r="AL121" s="71">
        <f t="shared" si="88"/>
        <v>0.3771526555098309</v>
      </c>
      <c r="AM121" s="71">
        <f t="shared" si="95"/>
        <v>0</v>
      </c>
      <c r="AN121" s="188">
        <f t="shared" si="89"/>
        <v>0.2835733333333334</v>
      </c>
      <c r="AO121" s="74">
        <f t="shared" si="72"/>
        <v>0.66072598884316425</v>
      </c>
      <c r="AP121" s="73">
        <f t="shared" si="90"/>
        <v>0.63644510617283978</v>
      </c>
      <c r="AQ121" s="206">
        <f t="shared" si="91"/>
        <v>0.97588249613168765</v>
      </c>
      <c r="AR121" s="206">
        <f t="shared" si="92"/>
        <v>3.5170780624182356</v>
      </c>
      <c r="AS121" s="71">
        <f t="shared" si="93"/>
        <v>0.16</v>
      </c>
      <c r="AT121" s="74">
        <f t="shared" si="94"/>
        <v>3.96E-5</v>
      </c>
      <c r="AU121" s="73">
        <f t="shared" si="73"/>
        <v>11.930806529187343</v>
      </c>
      <c r="AV121" s="71">
        <f t="shared" si="74"/>
        <v>246.24000000000004</v>
      </c>
      <c r="AW121" s="74">
        <f t="shared" si="75"/>
        <v>95.378715862733117</v>
      </c>
    </row>
    <row r="122" spans="17:49" x14ac:dyDescent="0.25">
      <c r="Q122">
        <v>115</v>
      </c>
      <c r="R122" s="73">
        <f t="shared" si="49"/>
        <v>54</v>
      </c>
      <c r="S122" s="71">
        <f t="shared" si="79"/>
        <v>4.6000000000000005</v>
      </c>
      <c r="T122" s="71">
        <f t="shared" si="51"/>
        <v>12</v>
      </c>
      <c r="U122" s="74">
        <f t="shared" si="80"/>
        <v>20.700000000000003</v>
      </c>
      <c r="V122" s="73">
        <f>IF(Variable_Management!$B$20=3,2,IF((S122*R122/T122)&lt;((T122*(1-(T122/R122)))/(2*Lm*Fsw)),1,2))</f>
        <v>2</v>
      </c>
      <c r="W122" s="71">
        <f t="shared" si="81"/>
        <v>0.77777777777777779</v>
      </c>
      <c r="X122" s="74">
        <f t="shared" si="82"/>
        <v>0.22222222222222221</v>
      </c>
      <c r="Y122" s="73">
        <f t="shared" si="83"/>
        <v>6.2222222222222223</v>
      </c>
      <c r="Z122" s="71">
        <f t="shared" si="77"/>
        <v>23.811111111111114</v>
      </c>
      <c r="AA122" s="71">
        <f t="shared" si="78"/>
        <v>20.777784709842379</v>
      </c>
      <c r="AB122" s="71">
        <v>0</v>
      </c>
      <c r="AC122" s="71">
        <f t="shared" si="84"/>
        <v>0.99294757613168749</v>
      </c>
      <c r="AD122" s="74">
        <f t="shared" si="67"/>
        <v>0.99294757613168749</v>
      </c>
      <c r="AE122" s="73">
        <f t="shared" si="76"/>
        <v>16.100000000000001</v>
      </c>
      <c r="AF122" s="71">
        <f t="shared" si="68"/>
        <v>18.324283712361094</v>
      </c>
      <c r="AG122" s="71">
        <f t="shared" si="85"/>
        <v>1.3431174942844084</v>
      </c>
      <c r="AH122" s="71">
        <f t="shared" si="86"/>
        <v>3.7170405771808057</v>
      </c>
      <c r="AI122" s="74">
        <f t="shared" si="69"/>
        <v>5.0601580714652137</v>
      </c>
      <c r="AJ122" s="73">
        <f t="shared" si="70"/>
        <v>4.6000000000000005</v>
      </c>
      <c r="AK122" s="71">
        <f t="shared" si="87"/>
        <v>9.7947416442424728</v>
      </c>
      <c r="AL122" s="71">
        <f t="shared" si="88"/>
        <v>0.38374785550983098</v>
      </c>
      <c r="AM122" s="71">
        <f t="shared" si="95"/>
        <v>0</v>
      </c>
      <c r="AN122" s="188">
        <f t="shared" si="89"/>
        <v>0.28573333333333339</v>
      </c>
      <c r="AO122" s="74">
        <f t="shared" si="72"/>
        <v>0.66948118884316443</v>
      </c>
      <c r="AP122" s="73">
        <f t="shared" si="90"/>
        <v>0.64757450617283974</v>
      </c>
      <c r="AQ122" s="206">
        <f t="shared" si="91"/>
        <v>0.99294757613168749</v>
      </c>
      <c r="AR122" s="206">
        <f t="shared" si="92"/>
        <v>3.5170780624182356</v>
      </c>
      <c r="AS122" s="71">
        <f t="shared" si="93"/>
        <v>0.16</v>
      </c>
      <c r="AT122" s="74">
        <f t="shared" si="94"/>
        <v>3.96E-5</v>
      </c>
      <c r="AU122" s="73">
        <f t="shared" si="73"/>
        <v>12.040226581162829</v>
      </c>
      <c r="AV122" s="71">
        <f t="shared" si="74"/>
        <v>248.40000000000003</v>
      </c>
      <c r="AW122" s="74">
        <f t="shared" si="75"/>
        <v>95.376971238576829</v>
      </c>
    </row>
    <row r="123" spans="17:49" x14ac:dyDescent="0.25">
      <c r="Q123">
        <v>116</v>
      </c>
      <c r="R123" s="73">
        <f t="shared" si="49"/>
        <v>54</v>
      </c>
      <c r="S123" s="71">
        <f t="shared" si="79"/>
        <v>4.6399999999999997</v>
      </c>
      <c r="T123" s="71">
        <f t="shared" si="51"/>
        <v>12</v>
      </c>
      <c r="U123" s="74">
        <f t="shared" si="80"/>
        <v>20.88</v>
      </c>
      <c r="V123" s="73">
        <f>IF(Variable_Management!$B$20=3,2,IF((S123*R123/T123)&lt;((T123*(1-(T123/R123)))/(2*Lm*Fsw)),1,2))</f>
        <v>2</v>
      </c>
      <c r="W123" s="71">
        <f t="shared" si="81"/>
        <v>0.77777777777777779</v>
      </c>
      <c r="X123" s="74">
        <f t="shared" si="82"/>
        <v>0.22222222222222221</v>
      </c>
      <c r="Y123" s="73">
        <f t="shared" si="83"/>
        <v>6.2222222222222223</v>
      </c>
      <c r="Z123" s="71">
        <f t="shared" si="77"/>
        <v>23.99111111111111</v>
      </c>
      <c r="AA123" s="71">
        <f t="shared" si="78"/>
        <v>20.95711663012256</v>
      </c>
      <c r="AB123" s="71">
        <v>0</v>
      </c>
      <c r="AC123" s="71">
        <f t="shared" si="84"/>
        <v>1.010161696131687</v>
      </c>
      <c r="AD123" s="74">
        <f t="shared" si="67"/>
        <v>1.010161696131687</v>
      </c>
      <c r="AE123" s="73">
        <f t="shared" si="76"/>
        <v>16.239999999999998</v>
      </c>
      <c r="AF123" s="71">
        <f t="shared" si="68"/>
        <v>18.482439600093432</v>
      </c>
      <c r="AG123" s="71">
        <f t="shared" si="85"/>
        <v>1.3664022942844074</v>
      </c>
      <c r="AH123" s="71">
        <f t="shared" si="86"/>
        <v>3.7493626691562905</v>
      </c>
      <c r="AI123" s="74">
        <f t="shared" si="69"/>
        <v>5.1157649634406983</v>
      </c>
      <c r="AJ123" s="73">
        <f t="shared" si="70"/>
        <v>4.6399999999999997</v>
      </c>
      <c r="AK123" s="71">
        <f t="shared" si="87"/>
        <v>9.8792795221846852</v>
      </c>
      <c r="AL123" s="71">
        <f t="shared" si="88"/>
        <v>0.39040065550983066</v>
      </c>
      <c r="AM123" s="71">
        <f t="shared" si="95"/>
        <v>0</v>
      </c>
      <c r="AN123" s="188">
        <f t="shared" si="89"/>
        <v>0.28789333333333333</v>
      </c>
      <c r="AO123" s="74">
        <f t="shared" si="72"/>
        <v>0.67829398884316405</v>
      </c>
      <c r="AP123" s="73">
        <f t="shared" si="90"/>
        <v>0.65880110617283938</v>
      </c>
      <c r="AQ123" s="206">
        <f t="shared" si="91"/>
        <v>1.010161696131687</v>
      </c>
      <c r="AR123" s="206">
        <f t="shared" si="92"/>
        <v>3.5170780624182356</v>
      </c>
      <c r="AS123" s="71">
        <f t="shared" si="93"/>
        <v>0.16</v>
      </c>
      <c r="AT123" s="74">
        <f t="shared" si="94"/>
        <v>3.96E-5</v>
      </c>
      <c r="AU123" s="73">
        <f t="shared" si="73"/>
        <v>12.150301113138312</v>
      </c>
      <c r="AV123" s="71">
        <f t="shared" si="74"/>
        <v>250.55999999999997</v>
      </c>
      <c r="AW123" s="74">
        <f t="shared" si="75"/>
        <v>95.375019151645049</v>
      </c>
    </row>
    <row r="124" spans="17:49" x14ac:dyDescent="0.25">
      <c r="Q124">
        <v>117</v>
      </c>
      <c r="R124" s="73">
        <f t="shared" si="49"/>
        <v>54</v>
      </c>
      <c r="S124" s="71">
        <f t="shared" si="79"/>
        <v>4.68</v>
      </c>
      <c r="T124" s="71">
        <f t="shared" si="51"/>
        <v>12</v>
      </c>
      <c r="U124" s="74">
        <f t="shared" si="80"/>
        <v>21.06</v>
      </c>
      <c r="V124" s="73">
        <f>IF(Variable_Management!$B$20=3,2,IF((S124*R124/T124)&lt;((T124*(1-(T124/R124)))/(2*Lm*Fsw)),1,2))</f>
        <v>2</v>
      </c>
      <c r="W124" s="71">
        <f t="shared" si="81"/>
        <v>0.77777777777777779</v>
      </c>
      <c r="X124" s="74">
        <f t="shared" si="82"/>
        <v>0.22222222222222221</v>
      </c>
      <c r="Y124" s="73">
        <f t="shared" si="83"/>
        <v>6.2222222222222223</v>
      </c>
      <c r="Z124" s="71">
        <f t="shared" si="77"/>
        <v>24.171111111111109</v>
      </c>
      <c r="AA124" s="71">
        <f t="shared" si="78"/>
        <v>21.13645990814355</v>
      </c>
      <c r="AB124" s="71">
        <v>0</v>
      </c>
      <c r="AC124" s="71">
        <f t="shared" si="84"/>
        <v>1.0275248561316872</v>
      </c>
      <c r="AD124" s="74">
        <f t="shared" si="67"/>
        <v>1.0275248561316872</v>
      </c>
      <c r="AE124" s="73">
        <f t="shared" si="76"/>
        <v>16.38</v>
      </c>
      <c r="AF124" s="71">
        <f t="shared" si="68"/>
        <v>18.640605504411649</v>
      </c>
      <c r="AG124" s="71">
        <f t="shared" si="85"/>
        <v>1.3898886942844073</v>
      </c>
      <c r="AH124" s="71">
        <f t="shared" si="86"/>
        <v>3.7816847611317757</v>
      </c>
      <c r="AI124" s="74">
        <f t="shared" si="69"/>
        <v>5.1715734554161834</v>
      </c>
      <c r="AJ124" s="73">
        <f t="shared" si="70"/>
        <v>4.68</v>
      </c>
      <c r="AK124" s="71">
        <f t="shared" si="87"/>
        <v>9.9638227542172633</v>
      </c>
      <c r="AL124" s="71">
        <f t="shared" si="88"/>
        <v>0.39711105550983078</v>
      </c>
      <c r="AM124" s="71">
        <f t="shared" si="95"/>
        <v>0</v>
      </c>
      <c r="AN124" s="188">
        <f t="shared" si="89"/>
        <v>0.29005333333333333</v>
      </c>
      <c r="AO124" s="74">
        <f t="shared" si="72"/>
        <v>0.68716438884316411</v>
      </c>
      <c r="AP124" s="73">
        <f t="shared" si="90"/>
        <v>0.67012490617283949</v>
      </c>
      <c r="AQ124" s="206">
        <f t="shared" si="91"/>
        <v>1.0275248561316872</v>
      </c>
      <c r="AR124" s="206">
        <f t="shared" si="92"/>
        <v>3.5170780624182356</v>
      </c>
      <c r="AS124" s="71">
        <f t="shared" si="93"/>
        <v>0.16</v>
      </c>
      <c r="AT124" s="74">
        <f t="shared" si="94"/>
        <v>3.96E-5</v>
      </c>
      <c r="AU124" s="73">
        <f t="shared" si="73"/>
        <v>12.261030125113797</v>
      </c>
      <c r="AV124" s="71">
        <f t="shared" si="74"/>
        <v>252.71999999999997</v>
      </c>
      <c r="AW124" s="74">
        <f t="shared" si="75"/>
        <v>95.372864948360785</v>
      </c>
    </row>
    <row r="125" spans="17:49" x14ac:dyDescent="0.25">
      <c r="Q125">
        <v>118</v>
      </c>
      <c r="R125" s="73">
        <f t="shared" si="49"/>
        <v>54</v>
      </c>
      <c r="S125" s="71">
        <f t="shared" si="79"/>
        <v>4.72</v>
      </c>
      <c r="T125" s="71">
        <f t="shared" si="51"/>
        <v>12</v>
      </c>
      <c r="U125" s="74">
        <f t="shared" si="80"/>
        <v>21.24</v>
      </c>
      <c r="V125" s="73">
        <f>IF(Variable_Management!$B$20=3,2,IF((S125*R125/T125)&lt;((T125*(1-(T125/R125)))/(2*Lm*Fsw)),1,2))</f>
        <v>2</v>
      </c>
      <c r="W125" s="71">
        <f t="shared" si="81"/>
        <v>0.77777777777777779</v>
      </c>
      <c r="X125" s="74">
        <f t="shared" si="82"/>
        <v>0.22222222222222221</v>
      </c>
      <c r="Y125" s="73">
        <f t="shared" si="83"/>
        <v>6.2222222222222223</v>
      </c>
      <c r="Z125" s="71">
        <f t="shared" si="77"/>
        <v>24.351111111111109</v>
      </c>
      <c r="AA125" s="71">
        <f t="shared" si="78"/>
        <v>21.315814257226009</v>
      </c>
      <c r="AB125" s="71">
        <v>0</v>
      </c>
      <c r="AC125" s="71">
        <f t="shared" si="84"/>
        <v>1.0450370561316871</v>
      </c>
      <c r="AD125" s="74">
        <f t="shared" si="67"/>
        <v>1.0450370561316871</v>
      </c>
      <c r="AE125" s="73">
        <f t="shared" si="76"/>
        <v>16.52</v>
      </c>
      <c r="AF125" s="71">
        <f t="shared" si="68"/>
        <v>18.798781172488333</v>
      </c>
      <c r="AG125" s="71">
        <f t="shared" si="85"/>
        <v>1.4135766942844072</v>
      </c>
      <c r="AH125" s="71">
        <f t="shared" si="86"/>
        <v>3.81400685310726</v>
      </c>
      <c r="AI125" s="74">
        <f t="shared" si="69"/>
        <v>5.2275835473916672</v>
      </c>
      <c r="AJ125" s="73">
        <f t="shared" si="70"/>
        <v>4.72</v>
      </c>
      <c r="AK125" s="71">
        <f t="shared" si="87"/>
        <v>10.048371205198267</v>
      </c>
      <c r="AL125" s="71">
        <f t="shared" si="88"/>
        <v>0.40387905550983066</v>
      </c>
      <c r="AM125" s="71">
        <f t="shared" si="95"/>
        <v>0</v>
      </c>
      <c r="AN125" s="188">
        <f t="shared" si="89"/>
        <v>0.29221333333333332</v>
      </c>
      <c r="AO125" s="74">
        <f t="shared" si="72"/>
        <v>0.69609238884316404</v>
      </c>
      <c r="AP125" s="73">
        <f t="shared" si="90"/>
        <v>0.68154590617283939</v>
      </c>
      <c r="AQ125" s="206">
        <f t="shared" si="91"/>
        <v>1.0450370561316871</v>
      </c>
      <c r="AR125" s="206">
        <f t="shared" si="92"/>
        <v>3.5170780624182356</v>
      </c>
      <c r="AS125" s="71">
        <f t="shared" si="93"/>
        <v>0.16</v>
      </c>
      <c r="AT125" s="74">
        <f t="shared" si="94"/>
        <v>3.96E-5</v>
      </c>
      <c r="AU125" s="73">
        <f t="shared" si="73"/>
        <v>12.372413617089281</v>
      </c>
      <c r="AV125" s="71">
        <f t="shared" si="74"/>
        <v>254.88</v>
      </c>
      <c r="AW125" s="74">
        <f t="shared" si="75"/>
        <v>95.370513796438104</v>
      </c>
    </row>
    <row r="126" spans="17:49" x14ac:dyDescent="0.25">
      <c r="Q126">
        <v>119</v>
      </c>
      <c r="R126" s="73">
        <f t="shared" si="49"/>
        <v>54</v>
      </c>
      <c r="S126" s="71">
        <f t="shared" si="79"/>
        <v>4.76</v>
      </c>
      <c r="T126" s="71">
        <f t="shared" si="51"/>
        <v>12</v>
      </c>
      <c r="U126" s="74">
        <f t="shared" si="80"/>
        <v>21.419999999999998</v>
      </c>
      <c r="V126" s="73">
        <f>IF(Variable_Management!$B$20=3,2,IF((S126*R126/T126)&lt;((T126*(1-(T126/R126)))/(2*Lm*Fsw)),1,2))</f>
        <v>2</v>
      </c>
      <c r="W126" s="71">
        <f t="shared" si="81"/>
        <v>0.77777777777777779</v>
      </c>
      <c r="X126" s="74">
        <f t="shared" si="82"/>
        <v>0.22222222222222221</v>
      </c>
      <c r="Y126" s="73">
        <f t="shared" si="83"/>
        <v>6.2222222222222223</v>
      </c>
      <c r="Z126" s="71">
        <f t="shared" si="77"/>
        <v>24.531111111111109</v>
      </c>
      <c r="AA126" s="71">
        <f t="shared" si="78"/>
        <v>21.495179400241337</v>
      </c>
      <c r="AB126" s="71">
        <v>0</v>
      </c>
      <c r="AC126" s="71">
        <f t="shared" si="84"/>
        <v>1.0626982961316869</v>
      </c>
      <c r="AD126" s="74">
        <f t="shared" si="67"/>
        <v>1.0626982961316869</v>
      </c>
      <c r="AE126" s="73">
        <f t="shared" si="76"/>
        <v>16.66</v>
      </c>
      <c r="AF126" s="71">
        <f t="shared" si="68"/>
        <v>18.956966359919033</v>
      </c>
      <c r="AG126" s="71">
        <f t="shared" si="85"/>
        <v>1.4374662942844074</v>
      </c>
      <c r="AH126" s="71">
        <f t="shared" si="86"/>
        <v>3.8463289450827451</v>
      </c>
      <c r="AI126" s="74">
        <f t="shared" si="69"/>
        <v>5.2837952393671523</v>
      </c>
      <c r="AJ126" s="73">
        <f t="shared" si="70"/>
        <v>4.7599999999999989</v>
      </c>
      <c r="AK126" s="71">
        <f t="shared" si="87"/>
        <v>10.132924744488022</v>
      </c>
      <c r="AL126" s="71">
        <f t="shared" si="88"/>
        <v>0.41070465550983065</v>
      </c>
      <c r="AM126" s="71">
        <f t="shared" si="95"/>
        <v>0</v>
      </c>
      <c r="AN126" s="188">
        <f t="shared" si="89"/>
        <v>0.29437333333333332</v>
      </c>
      <c r="AO126" s="74">
        <f t="shared" si="72"/>
        <v>0.70507798884316397</v>
      </c>
      <c r="AP126" s="73">
        <f t="shared" si="90"/>
        <v>0.69306410617283931</v>
      </c>
      <c r="AQ126" s="206">
        <f t="shared" si="91"/>
        <v>1.0626982961316869</v>
      </c>
      <c r="AR126" s="206">
        <f t="shared" si="92"/>
        <v>3.5170780624182356</v>
      </c>
      <c r="AS126" s="71">
        <f t="shared" si="93"/>
        <v>0.16</v>
      </c>
      <c r="AT126" s="74">
        <f t="shared" si="94"/>
        <v>3.96E-5</v>
      </c>
      <c r="AU126" s="73">
        <f t="shared" si="73"/>
        <v>12.484451589064765</v>
      </c>
      <c r="AV126" s="71">
        <f t="shared" si="74"/>
        <v>257.03999999999996</v>
      </c>
      <c r="AW126" s="74">
        <f t="shared" si="75"/>
        <v>95.367970692284572</v>
      </c>
    </row>
    <row r="127" spans="17:49" x14ac:dyDescent="0.25">
      <c r="Q127">
        <v>120</v>
      </c>
      <c r="R127" s="73">
        <f t="shared" si="49"/>
        <v>54</v>
      </c>
      <c r="S127" s="71">
        <f t="shared" si="79"/>
        <v>4.8</v>
      </c>
      <c r="T127" s="71">
        <f t="shared" si="51"/>
        <v>12</v>
      </c>
      <c r="U127" s="74">
        <f t="shared" si="80"/>
        <v>21.599999999999998</v>
      </c>
      <c r="V127" s="73">
        <f>IF(Variable_Management!$B$20=3,2,IF((S127*R127/T127)&lt;((T127*(1-(T127/R127)))/(2*Lm*Fsw)),1,2))</f>
        <v>2</v>
      </c>
      <c r="W127" s="71">
        <f t="shared" si="81"/>
        <v>0.77777777777777779</v>
      </c>
      <c r="X127" s="74">
        <f t="shared" si="82"/>
        <v>0.22222222222222221</v>
      </c>
      <c r="Y127" s="73">
        <f t="shared" si="83"/>
        <v>6.2222222222222223</v>
      </c>
      <c r="Z127" s="71">
        <f t="shared" si="77"/>
        <v>24.711111111111109</v>
      </c>
      <c r="AA127" s="71">
        <f t="shared" si="78"/>
        <v>21.674555069217906</v>
      </c>
      <c r="AB127" s="71">
        <v>0</v>
      </c>
      <c r="AC127" s="71">
        <f t="shared" si="84"/>
        <v>1.080508576131687</v>
      </c>
      <c r="AD127" s="74">
        <f t="shared" si="67"/>
        <v>1.080508576131687</v>
      </c>
      <c r="AE127" s="73">
        <f t="shared" si="76"/>
        <v>16.799999999999997</v>
      </c>
      <c r="AF127" s="71">
        <f t="shared" si="68"/>
        <v>19.115160830374979</v>
      </c>
      <c r="AG127" s="71">
        <f t="shared" si="85"/>
        <v>1.4615574942844074</v>
      </c>
      <c r="AH127" s="71">
        <f t="shared" si="86"/>
        <v>3.8786510370582308</v>
      </c>
      <c r="AI127" s="74">
        <f t="shared" si="69"/>
        <v>5.340208531342638</v>
      </c>
      <c r="AJ127" s="73">
        <f t="shared" si="70"/>
        <v>4.7999999999999989</v>
      </c>
      <c r="AK127" s="71">
        <f t="shared" si="87"/>
        <v>10.217483245763493</v>
      </c>
      <c r="AL127" s="71">
        <f t="shared" si="88"/>
        <v>0.41758785550983074</v>
      </c>
      <c r="AM127" s="71">
        <f t="shared" si="95"/>
        <v>0</v>
      </c>
      <c r="AN127" s="188">
        <f t="shared" si="89"/>
        <v>0.29653333333333332</v>
      </c>
      <c r="AO127" s="74">
        <f t="shared" si="72"/>
        <v>0.714121188843164</v>
      </c>
      <c r="AP127" s="73">
        <f t="shared" si="90"/>
        <v>0.70467950617283948</v>
      </c>
      <c r="AQ127" s="206">
        <f t="shared" si="91"/>
        <v>1.080508576131687</v>
      </c>
      <c r="AR127" s="206">
        <f t="shared" si="92"/>
        <v>3.5170780624182356</v>
      </c>
      <c r="AS127" s="71">
        <f t="shared" si="93"/>
        <v>0.16</v>
      </c>
      <c r="AT127" s="74">
        <f t="shared" si="94"/>
        <v>3.96E-5</v>
      </c>
      <c r="AU127" s="73">
        <f t="shared" si="73"/>
        <v>12.59714404104025</v>
      </c>
      <c r="AV127" s="71">
        <f t="shared" si="74"/>
        <v>259.2</v>
      </c>
      <c r="AW127" s="74">
        <f t="shared" si="75"/>
        <v>95.365240468038877</v>
      </c>
    </row>
    <row r="128" spans="17:49" x14ac:dyDescent="0.25">
      <c r="Q128">
        <v>121</v>
      </c>
      <c r="R128" s="73">
        <f t="shared" si="49"/>
        <v>54</v>
      </c>
      <c r="S128" s="71">
        <f t="shared" si="79"/>
        <v>4.84</v>
      </c>
      <c r="T128" s="71">
        <f t="shared" si="51"/>
        <v>12</v>
      </c>
      <c r="U128" s="74">
        <f t="shared" si="80"/>
        <v>21.78</v>
      </c>
      <c r="V128" s="73">
        <f>IF(Variable_Management!$B$20=3,2,IF((S128*R128/T128)&lt;((T128*(1-(T128/R128)))/(2*Lm*Fsw)),1,2))</f>
        <v>2</v>
      </c>
      <c r="W128" s="71">
        <f t="shared" si="81"/>
        <v>0.77777777777777779</v>
      </c>
      <c r="X128" s="74">
        <f t="shared" si="82"/>
        <v>0.22222222222222221</v>
      </c>
      <c r="Y128" s="73">
        <f t="shared" si="83"/>
        <v>6.2222222222222223</v>
      </c>
      <c r="Z128" s="71">
        <f t="shared" si="77"/>
        <v>24.891111111111112</v>
      </c>
      <c r="AA128" s="71">
        <f t="shared" si="78"/>
        <v>21.853941004966583</v>
      </c>
      <c r="AB128" s="71">
        <v>0</v>
      </c>
      <c r="AC128" s="71">
        <f t="shared" si="84"/>
        <v>1.0984678961316874</v>
      </c>
      <c r="AD128" s="74">
        <f t="shared" si="67"/>
        <v>1.0984678961316874</v>
      </c>
      <c r="AE128" s="73">
        <f t="shared" si="76"/>
        <v>16.940000000000001</v>
      </c>
      <c r="AF128" s="71">
        <f t="shared" si="68"/>
        <v>19.273364355272847</v>
      </c>
      <c r="AG128" s="71">
        <f t="shared" si="85"/>
        <v>1.4858502942844078</v>
      </c>
      <c r="AH128" s="71">
        <f t="shared" si="86"/>
        <v>3.9109731290337169</v>
      </c>
      <c r="AI128" s="74">
        <f t="shared" si="69"/>
        <v>5.3968234233181249</v>
      </c>
      <c r="AJ128" s="73">
        <f t="shared" si="70"/>
        <v>4.84</v>
      </c>
      <c r="AK128" s="71">
        <f t="shared" si="87"/>
        <v>10.302046586841747</v>
      </c>
      <c r="AL128" s="71">
        <f t="shared" si="88"/>
        <v>0.42452865550983082</v>
      </c>
      <c r="AM128" s="71">
        <f t="shared" si="95"/>
        <v>0</v>
      </c>
      <c r="AN128" s="188">
        <f t="shared" si="89"/>
        <v>0.29869333333333337</v>
      </c>
      <c r="AO128" s="74">
        <f t="shared" si="72"/>
        <v>0.72322198884316413</v>
      </c>
      <c r="AP128" s="73">
        <f t="shared" si="90"/>
        <v>0.71639210617283966</v>
      </c>
      <c r="AQ128" s="206">
        <f t="shared" si="91"/>
        <v>1.0984678961316874</v>
      </c>
      <c r="AR128" s="206">
        <f t="shared" si="92"/>
        <v>3.5170780624182356</v>
      </c>
      <c r="AS128" s="71">
        <f t="shared" si="93"/>
        <v>0.16</v>
      </c>
      <c r="AT128" s="74">
        <f t="shared" si="94"/>
        <v>3.96E-5</v>
      </c>
      <c r="AU128" s="73">
        <f t="shared" si="73"/>
        <v>12.710490973015737</v>
      </c>
      <c r="AV128" s="71">
        <f t="shared" si="74"/>
        <v>261.36</v>
      </c>
      <c r="AW128" s="74">
        <f t="shared" si="75"/>
        <v>95.362327798264431</v>
      </c>
    </row>
    <row r="129" spans="17:49" x14ac:dyDescent="0.25">
      <c r="Q129">
        <v>122</v>
      </c>
      <c r="R129" s="73">
        <f t="shared" si="49"/>
        <v>54</v>
      </c>
      <c r="S129" s="71">
        <f t="shared" si="79"/>
        <v>4.88</v>
      </c>
      <c r="T129" s="71">
        <f t="shared" si="51"/>
        <v>12</v>
      </c>
      <c r="U129" s="74">
        <f t="shared" si="80"/>
        <v>21.959999999999997</v>
      </c>
      <c r="V129" s="73">
        <f>IF(Variable_Management!$B$20=3,2,IF((S129*R129/T129)&lt;((T129*(1-(T129/R129)))/(2*Lm*Fsw)),1,2))</f>
        <v>2</v>
      </c>
      <c r="W129" s="71">
        <f t="shared" si="81"/>
        <v>0.77777777777777779</v>
      </c>
      <c r="X129" s="74">
        <f t="shared" si="82"/>
        <v>0.22222222222222221</v>
      </c>
      <c r="Y129" s="73">
        <f t="shared" si="83"/>
        <v>6.2222222222222223</v>
      </c>
      <c r="Z129" s="71">
        <f t="shared" si="77"/>
        <v>25.071111111111108</v>
      </c>
      <c r="AA129" s="71">
        <f t="shared" si="78"/>
        <v>22.033336956724451</v>
      </c>
      <c r="AB129" s="71">
        <v>0</v>
      </c>
      <c r="AC129" s="71">
        <f t="shared" si="84"/>
        <v>1.1165762561316868</v>
      </c>
      <c r="AD129" s="74">
        <f t="shared" si="67"/>
        <v>1.1165762561316868</v>
      </c>
      <c r="AE129" s="73">
        <f t="shared" si="76"/>
        <v>17.079999999999998</v>
      </c>
      <c r="AF129" s="71">
        <f t="shared" si="68"/>
        <v>19.431576713460537</v>
      </c>
      <c r="AG129" s="71">
        <f t="shared" si="85"/>
        <v>1.5103446942844072</v>
      </c>
      <c r="AH129" s="71">
        <f t="shared" si="86"/>
        <v>3.943295221009202</v>
      </c>
      <c r="AI129" s="74">
        <f t="shared" si="69"/>
        <v>5.4536399152936088</v>
      </c>
      <c r="AJ129" s="73">
        <f t="shared" si="70"/>
        <v>4.879999999999999</v>
      </c>
      <c r="AK129" s="71">
        <f t="shared" si="87"/>
        <v>10.386614649512017</v>
      </c>
      <c r="AL129" s="71">
        <f t="shared" si="88"/>
        <v>0.43152705550983056</v>
      </c>
      <c r="AM129" s="71">
        <f t="shared" si="95"/>
        <v>0</v>
      </c>
      <c r="AN129" s="188">
        <f t="shared" si="89"/>
        <v>0.30085333333333331</v>
      </c>
      <c r="AO129" s="74">
        <f t="shared" si="72"/>
        <v>0.73238038884316392</v>
      </c>
      <c r="AP129" s="73">
        <f t="shared" si="90"/>
        <v>0.72820190617283931</v>
      </c>
      <c r="AQ129" s="206">
        <f t="shared" si="91"/>
        <v>1.1165762561316868</v>
      </c>
      <c r="AR129" s="206">
        <f t="shared" si="92"/>
        <v>3.5170780624182356</v>
      </c>
      <c r="AS129" s="71">
        <f t="shared" si="93"/>
        <v>0.16</v>
      </c>
      <c r="AT129" s="74">
        <f t="shared" si="94"/>
        <v>3.96E-5</v>
      </c>
      <c r="AU129" s="73">
        <f t="shared" si="73"/>
        <v>12.82449238499122</v>
      </c>
      <c r="AV129" s="71">
        <f t="shared" si="74"/>
        <v>263.52</v>
      </c>
      <c r="AW129" s="74">
        <f t="shared" si="75"/>
        <v>95.359237206318298</v>
      </c>
    </row>
    <row r="130" spans="17:49" x14ac:dyDescent="0.25">
      <c r="Q130">
        <v>123</v>
      </c>
      <c r="R130" s="73">
        <f t="shared" si="49"/>
        <v>54</v>
      </c>
      <c r="S130" s="71">
        <f t="shared" si="79"/>
        <v>4.92</v>
      </c>
      <c r="T130" s="71">
        <f t="shared" si="51"/>
        <v>12</v>
      </c>
      <c r="U130" s="74">
        <f t="shared" si="80"/>
        <v>22.14</v>
      </c>
      <c r="V130" s="73">
        <f>IF(Variable_Management!$B$20=3,2,IF((S130*R130/T130)&lt;((T130*(1-(T130/R130)))/(2*Lm*Fsw)),1,2))</f>
        <v>2</v>
      </c>
      <c r="W130" s="71">
        <f t="shared" si="81"/>
        <v>0.77777777777777779</v>
      </c>
      <c r="X130" s="74">
        <f t="shared" si="82"/>
        <v>0.22222222222222221</v>
      </c>
      <c r="Y130" s="73">
        <f t="shared" si="83"/>
        <v>6.2222222222222223</v>
      </c>
      <c r="Z130" s="71">
        <f t="shared" si="77"/>
        <v>25.251111111111111</v>
      </c>
      <c r="AA130" s="71">
        <f t="shared" si="78"/>
        <v>22.212742681815762</v>
      </c>
      <c r="AB130" s="71">
        <v>0</v>
      </c>
      <c r="AC130" s="71">
        <f t="shared" si="84"/>
        <v>1.1348336561316872</v>
      </c>
      <c r="AD130" s="74">
        <f t="shared" si="67"/>
        <v>1.1348336561316872</v>
      </c>
      <c r="AE130" s="73">
        <f t="shared" si="76"/>
        <v>17.220000000000002</v>
      </c>
      <c r="AF130" s="71">
        <f t="shared" si="68"/>
        <v>19.589797690918147</v>
      </c>
      <c r="AG130" s="71">
        <f t="shared" si="85"/>
        <v>1.5350406942844079</v>
      </c>
      <c r="AH130" s="71">
        <f t="shared" si="86"/>
        <v>3.9756173129846872</v>
      </c>
      <c r="AI130" s="74">
        <f t="shared" si="69"/>
        <v>5.5106580072690949</v>
      </c>
      <c r="AJ130" s="73">
        <f t="shared" si="70"/>
        <v>4.92</v>
      </c>
      <c r="AK130" s="71">
        <f t="shared" si="87"/>
        <v>10.471187319375854</v>
      </c>
      <c r="AL130" s="71">
        <f t="shared" si="88"/>
        <v>0.43858305550983073</v>
      </c>
      <c r="AM130" s="71">
        <f t="shared" si="95"/>
        <v>0</v>
      </c>
      <c r="AN130" s="188">
        <f t="shared" si="89"/>
        <v>0.30301333333333336</v>
      </c>
      <c r="AO130" s="74">
        <f t="shared" si="72"/>
        <v>0.74159638884316403</v>
      </c>
      <c r="AP130" s="73">
        <f t="shared" si="90"/>
        <v>0.74010890617283953</v>
      </c>
      <c r="AQ130" s="206">
        <f t="shared" si="91"/>
        <v>1.1348336561316872</v>
      </c>
      <c r="AR130" s="206">
        <f t="shared" si="92"/>
        <v>3.5170780624182356</v>
      </c>
      <c r="AS130" s="71">
        <f t="shared" si="93"/>
        <v>0.16</v>
      </c>
      <c r="AT130" s="74">
        <f t="shared" si="94"/>
        <v>3.96E-5</v>
      </c>
      <c r="AU130" s="73">
        <f t="shared" si="73"/>
        <v>12.939148276966709</v>
      </c>
      <c r="AV130" s="71">
        <f t="shared" si="74"/>
        <v>265.68</v>
      </c>
      <c r="AW130" s="74">
        <f t="shared" si="75"/>
        <v>95.355973070413555</v>
      </c>
    </row>
    <row r="131" spans="17:49" x14ac:dyDescent="0.25">
      <c r="Q131">
        <v>124</v>
      </c>
      <c r="R131" s="73">
        <f t="shared" si="49"/>
        <v>54</v>
      </c>
      <c r="S131" s="71">
        <f t="shared" si="79"/>
        <v>4.96</v>
      </c>
      <c r="T131" s="71">
        <f t="shared" si="51"/>
        <v>12</v>
      </c>
      <c r="U131" s="74">
        <f t="shared" si="80"/>
        <v>22.319999999999997</v>
      </c>
      <c r="V131" s="73">
        <f>IF(Variable_Management!$B$20=3,2,IF((S131*R131/T131)&lt;((T131*(1-(T131/R131)))/(2*Lm*Fsw)),1,2))</f>
        <v>2</v>
      </c>
      <c r="W131" s="71">
        <f t="shared" si="81"/>
        <v>0.77777777777777779</v>
      </c>
      <c r="X131" s="74">
        <f t="shared" si="82"/>
        <v>0.22222222222222221</v>
      </c>
      <c r="Y131" s="73">
        <f t="shared" si="83"/>
        <v>6.2222222222222223</v>
      </c>
      <c r="Z131" s="71">
        <f t="shared" si="77"/>
        <v>25.431111111111107</v>
      </c>
      <c r="AA131" s="71">
        <f t="shared" si="78"/>
        <v>22.392157945328975</v>
      </c>
      <c r="AB131" s="71">
        <v>0</v>
      </c>
      <c r="AC131" s="71">
        <f t="shared" si="84"/>
        <v>1.1532400961316871</v>
      </c>
      <c r="AD131" s="74">
        <f t="shared" si="67"/>
        <v>1.1532400961316871</v>
      </c>
      <c r="AE131" s="73">
        <f t="shared" si="76"/>
        <v>17.36</v>
      </c>
      <c r="AF131" s="71">
        <f t="shared" si="68"/>
        <v>19.748027080473172</v>
      </c>
      <c r="AG131" s="71">
        <f t="shared" si="85"/>
        <v>1.5599382942844071</v>
      </c>
      <c r="AH131" s="71">
        <f t="shared" si="86"/>
        <v>4.0079394049601715</v>
      </c>
      <c r="AI131" s="74">
        <f t="shared" si="69"/>
        <v>5.5678776992445789</v>
      </c>
      <c r="AJ131" s="73">
        <f t="shared" si="70"/>
        <v>4.9599999999999991</v>
      </c>
      <c r="AK131" s="71">
        <f t="shared" si="87"/>
        <v>10.555764485694898</v>
      </c>
      <c r="AL131" s="71">
        <f t="shared" si="88"/>
        <v>0.44569665550983062</v>
      </c>
      <c r="AM131" s="71">
        <f t="shared" si="95"/>
        <v>0</v>
      </c>
      <c r="AN131" s="188">
        <f t="shared" si="89"/>
        <v>0.3051733333333333</v>
      </c>
      <c r="AO131" s="74">
        <f t="shared" si="72"/>
        <v>0.75086998884316392</v>
      </c>
      <c r="AP131" s="73">
        <f t="shared" si="90"/>
        <v>0.75211310617283933</v>
      </c>
      <c r="AQ131" s="206">
        <f t="shared" si="91"/>
        <v>1.1532400961316871</v>
      </c>
      <c r="AR131" s="206">
        <f t="shared" si="92"/>
        <v>3.5170780624182356</v>
      </c>
      <c r="AS131" s="71">
        <f t="shared" si="93"/>
        <v>0.16</v>
      </c>
      <c r="AT131" s="74">
        <f t="shared" si="94"/>
        <v>3.96E-5</v>
      </c>
      <c r="AU131" s="73">
        <f t="shared" si="73"/>
        <v>13.054458648942193</v>
      </c>
      <c r="AV131" s="71">
        <f t="shared" si="74"/>
        <v>267.83999999999997</v>
      </c>
      <c r="AW131" s="74">
        <f t="shared" si="75"/>
        <v>95.352539629392439</v>
      </c>
    </row>
    <row r="132" spans="17:49" x14ac:dyDescent="0.25">
      <c r="Q132">
        <v>125</v>
      </c>
      <c r="R132" s="73">
        <f t="shared" si="49"/>
        <v>54</v>
      </c>
      <c r="S132" s="71">
        <f t="shared" si="79"/>
        <v>5</v>
      </c>
      <c r="T132" s="71">
        <f t="shared" si="51"/>
        <v>12</v>
      </c>
      <c r="U132" s="74">
        <f t="shared" si="80"/>
        <v>22.5</v>
      </c>
      <c r="V132" s="73">
        <f>IF(Variable_Management!$B$20=3,2,IF((S132*R132/T132)&lt;((T132*(1-(T132/R132)))/(2*Lm*Fsw)),1,2))</f>
        <v>2</v>
      </c>
      <c r="W132" s="71">
        <f t="shared" si="81"/>
        <v>0.77777777777777779</v>
      </c>
      <c r="X132" s="74">
        <f t="shared" si="82"/>
        <v>0.22222222222222221</v>
      </c>
      <c r="Y132" s="73">
        <f t="shared" si="83"/>
        <v>6.2222222222222223</v>
      </c>
      <c r="Z132" s="71">
        <f t="shared" si="77"/>
        <v>25.611111111111111</v>
      </c>
      <c r="AA132" s="71">
        <f t="shared" si="78"/>
        <v>22.571582519809276</v>
      </c>
      <c r="AB132" s="71">
        <v>0</v>
      </c>
      <c r="AC132" s="71">
        <f t="shared" si="84"/>
        <v>1.1717955761316872</v>
      </c>
      <c r="AD132" s="74">
        <f t="shared" si="67"/>
        <v>1.1717955761316872</v>
      </c>
      <c r="AE132" s="73">
        <f t="shared" si="76"/>
        <v>17.5</v>
      </c>
      <c r="AF132" s="71">
        <f t="shared" si="68"/>
        <v>19.906264681529329</v>
      </c>
      <c r="AG132" s="71">
        <f t="shared" si="85"/>
        <v>1.5850374942844079</v>
      </c>
      <c r="AH132" s="71">
        <f t="shared" si="86"/>
        <v>4.0402614969356581</v>
      </c>
      <c r="AI132" s="74">
        <f t="shared" si="69"/>
        <v>5.6252989912200659</v>
      </c>
      <c r="AJ132" s="73">
        <f t="shared" si="70"/>
        <v>5</v>
      </c>
      <c r="AK132" s="71">
        <f t="shared" si="87"/>
        <v>10.640346041245918</v>
      </c>
      <c r="AL132" s="71">
        <f t="shared" si="88"/>
        <v>0.45286785550983072</v>
      </c>
      <c r="AM132" s="71">
        <f t="shared" si="95"/>
        <v>0</v>
      </c>
      <c r="AN132" s="188">
        <f t="shared" si="89"/>
        <v>0.30733333333333335</v>
      </c>
      <c r="AO132" s="74">
        <f t="shared" si="72"/>
        <v>0.76020118884316412</v>
      </c>
      <c r="AP132" s="73">
        <f t="shared" si="90"/>
        <v>0.76421450617283948</v>
      </c>
      <c r="AQ132" s="206">
        <f t="shared" si="91"/>
        <v>1.1717955761316872</v>
      </c>
      <c r="AR132" s="206">
        <f t="shared" si="92"/>
        <v>3.5170780624182356</v>
      </c>
      <c r="AS132" s="71">
        <f t="shared" si="93"/>
        <v>0.16</v>
      </c>
      <c r="AT132" s="74">
        <f t="shared" si="94"/>
        <v>3.96E-5</v>
      </c>
      <c r="AU132" s="73">
        <f t="shared" si="73"/>
        <v>13.17042350091768</v>
      </c>
      <c r="AV132" s="71">
        <f t="shared" si="74"/>
        <v>270</v>
      </c>
      <c r="AW132" s="74">
        <f t="shared" si="75"/>
        <v>95.348940988226119</v>
      </c>
    </row>
    <row r="133" spans="17:49" x14ac:dyDescent="0.25">
      <c r="Q133">
        <v>126</v>
      </c>
      <c r="R133" s="73">
        <f t="shared" si="49"/>
        <v>54</v>
      </c>
      <c r="S133" s="71">
        <f t="shared" si="79"/>
        <v>5.04</v>
      </c>
      <c r="T133" s="71">
        <f t="shared" si="51"/>
        <v>12</v>
      </c>
      <c r="U133" s="74">
        <f t="shared" si="80"/>
        <v>22.680000000000003</v>
      </c>
      <c r="V133" s="73">
        <f>IF(Variable_Management!$B$20=3,2,IF((S133*R133/T133)&lt;((T133*(1-(T133/R133)))/(2*Lm*Fsw)),1,2))</f>
        <v>2</v>
      </c>
      <c r="W133" s="71">
        <f t="shared" si="81"/>
        <v>0.77777777777777779</v>
      </c>
      <c r="X133" s="74">
        <f t="shared" si="82"/>
        <v>0.22222222222222221</v>
      </c>
      <c r="Y133" s="73">
        <f t="shared" si="83"/>
        <v>6.2222222222222223</v>
      </c>
      <c r="Z133" s="71">
        <f t="shared" si="77"/>
        <v>25.791111111111114</v>
      </c>
      <c r="AA133" s="71">
        <f t="shared" si="78"/>
        <v>22.751016184965451</v>
      </c>
      <c r="AB133" s="71">
        <v>0</v>
      </c>
      <c r="AC133" s="71">
        <f t="shared" si="84"/>
        <v>1.1905000961316876</v>
      </c>
      <c r="AD133" s="74">
        <f t="shared" si="67"/>
        <v>1.1905000961316876</v>
      </c>
      <c r="AE133" s="73">
        <f t="shared" si="76"/>
        <v>17.640000000000004</v>
      </c>
      <c r="AF133" s="71">
        <f t="shared" si="68"/>
        <v>20.064510299808017</v>
      </c>
      <c r="AG133" s="71">
        <f t="shared" si="85"/>
        <v>1.610338294284408</v>
      </c>
      <c r="AH133" s="71">
        <f t="shared" si="86"/>
        <v>4.0725835889111437</v>
      </c>
      <c r="AI133" s="74">
        <f t="shared" si="69"/>
        <v>5.6829218831955517</v>
      </c>
      <c r="AJ133" s="73">
        <f t="shared" si="70"/>
        <v>5.04</v>
      </c>
      <c r="AK133" s="71">
        <f t="shared" si="87"/>
        <v>10.724931882182641</v>
      </c>
      <c r="AL133" s="71">
        <f t="shared" si="88"/>
        <v>0.46009665550983081</v>
      </c>
      <c r="AM133" s="71">
        <f t="shared" si="95"/>
        <v>0</v>
      </c>
      <c r="AN133" s="188">
        <f t="shared" si="89"/>
        <v>0.3094933333333334</v>
      </c>
      <c r="AO133" s="74">
        <f t="shared" si="72"/>
        <v>0.76958998884316421</v>
      </c>
      <c r="AP133" s="73">
        <f t="shared" si="90"/>
        <v>0.77641310617283976</v>
      </c>
      <c r="AQ133" s="206">
        <f t="shared" si="91"/>
        <v>1.1905000961316876</v>
      </c>
      <c r="AR133" s="206">
        <f t="shared" si="92"/>
        <v>3.5170780624182356</v>
      </c>
      <c r="AS133" s="71">
        <f t="shared" si="93"/>
        <v>0.16</v>
      </c>
      <c r="AT133" s="74">
        <f t="shared" si="94"/>
        <v>3.96E-5</v>
      </c>
      <c r="AU133" s="73">
        <f t="shared" si="73"/>
        <v>13.287042832893166</v>
      </c>
      <c r="AV133" s="71">
        <f t="shared" si="74"/>
        <v>272.16000000000003</v>
      </c>
      <c r="AW133" s="74">
        <f t="shared" si="75"/>
        <v>95.345181123255955</v>
      </c>
    </row>
    <row r="134" spans="17:49" x14ac:dyDescent="0.25">
      <c r="Q134">
        <v>127</v>
      </c>
      <c r="R134" s="73">
        <f t="shared" si="49"/>
        <v>54</v>
      </c>
      <c r="S134" s="71">
        <f t="shared" si="79"/>
        <v>5.08</v>
      </c>
      <c r="T134" s="71">
        <f t="shared" si="51"/>
        <v>12</v>
      </c>
      <c r="U134" s="74">
        <f t="shared" si="80"/>
        <v>22.86</v>
      </c>
      <c r="V134" s="73">
        <f>IF(Variable_Management!$B$20=3,2,IF((S134*R134/T134)&lt;((T134*(1-(T134/R134)))/(2*Lm*Fsw)),1,2))</f>
        <v>2</v>
      </c>
      <c r="W134" s="71">
        <f t="shared" si="81"/>
        <v>0.77777777777777779</v>
      </c>
      <c r="X134" s="74">
        <f t="shared" si="82"/>
        <v>0.22222222222222221</v>
      </c>
      <c r="Y134" s="73">
        <f t="shared" si="83"/>
        <v>6.2222222222222223</v>
      </c>
      <c r="Z134" s="71">
        <f t="shared" si="77"/>
        <v>25.97111111111111</v>
      </c>
      <c r="AA134" s="71">
        <f t="shared" si="78"/>
        <v>22.930458727390512</v>
      </c>
      <c r="AB134" s="71">
        <v>0</v>
      </c>
      <c r="AC134" s="71">
        <f t="shared" si="84"/>
        <v>1.2093536561316873</v>
      </c>
      <c r="AD134" s="74">
        <f t="shared" si="67"/>
        <v>1.2093536561316873</v>
      </c>
      <c r="AE134" s="73">
        <f t="shared" si="76"/>
        <v>17.78</v>
      </c>
      <c r="AF134" s="71">
        <f t="shared" si="68"/>
        <v>20.222763747101972</v>
      </c>
      <c r="AG134" s="71">
        <f t="shared" si="85"/>
        <v>1.6358406942844073</v>
      </c>
      <c r="AH134" s="71">
        <f t="shared" si="86"/>
        <v>4.1049056808866284</v>
      </c>
      <c r="AI134" s="74">
        <f t="shared" si="69"/>
        <v>5.7407463751710353</v>
      </c>
      <c r="AJ134" s="73">
        <f t="shared" si="70"/>
        <v>5.0799999999999992</v>
      </c>
      <c r="AK134" s="71">
        <f t="shared" si="87"/>
        <v>10.809521907904053</v>
      </c>
      <c r="AL134" s="71">
        <f t="shared" si="88"/>
        <v>0.46738305550983067</v>
      </c>
      <c r="AM134" s="71">
        <f t="shared" si="95"/>
        <v>0</v>
      </c>
      <c r="AN134" s="188">
        <f t="shared" si="89"/>
        <v>0.31165333333333334</v>
      </c>
      <c r="AO134" s="74">
        <f t="shared" si="72"/>
        <v>0.77903638884316395</v>
      </c>
      <c r="AP134" s="73">
        <f t="shared" si="90"/>
        <v>0.78870890617283951</v>
      </c>
      <c r="AQ134" s="206">
        <f t="shared" si="91"/>
        <v>1.2093536561316873</v>
      </c>
      <c r="AR134" s="206">
        <f t="shared" si="92"/>
        <v>3.5170780624182356</v>
      </c>
      <c r="AS134" s="71">
        <f t="shared" si="93"/>
        <v>0.16</v>
      </c>
      <c r="AT134" s="74">
        <f t="shared" si="94"/>
        <v>3.96E-5</v>
      </c>
      <c r="AU134" s="73">
        <f t="shared" si="73"/>
        <v>13.404316644868649</v>
      </c>
      <c r="AV134" s="71">
        <f t="shared" si="74"/>
        <v>274.32</v>
      </c>
      <c r="AW134" s="74">
        <f t="shared" si="75"/>
        <v>95.341263887190578</v>
      </c>
    </row>
    <row r="135" spans="17:49" x14ac:dyDescent="0.25">
      <c r="Q135">
        <v>128</v>
      </c>
      <c r="R135" s="73">
        <f t="shared" ref="R135:R157" si="96">VOUT</f>
        <v>54</v>
      </c>
      <c r="S135" s="71">
        <f t="shared" ref="S135:S157" si="97">Q135*$O$12</f>
        <v>5.12</v>
      </c>
      <c r="T135" s="71">
        <f t="shared" ref="T135:T157" si="98">VIN_var</f>
        <v>12</v>
      </c>
      <c r="U135" s="74">
        <f t="shared" ref="U135:U157" si="99">(R135*S135)/(T135*EFF_est)</f>
        <v>23.040000000000003</v>
      </c>
      <c r="V135" s="73">
        <f>IF(Variable_Management!$B$20=3,2,IF((S135*R135/T135)&lt;((T135*(1-(T135/R135)))/(2*Lm*Fsw)),1,2))</f>
        <v>2</v>
      </c>
      <c r="W135" s="71">
        <f t="shared" ref="W135:W157" si="100">CHOOSE(V135,SQRT((2*S135*Lm*Fsw*(R135-T135))/((T135)^2)),1-(T135/R135))</f>
        <v>0.77777777777777779</v>
      </c>
      <c r="X135" s="74">
        <f t="shared" ref="X135:X157" si="101">CHOOSE(V135,(Lm*Z135*Fsw)/(R135-T135),1-W135)</f>
        <v>0.22222222222222221</v>
      </c>
      <c r="Y135" s="73">
        <f t="shared" ref="Y135:Y157" si="102">(T135*W135)/(Lm*Fsw)</f>
        <v>6.2222222222222223</v>
      </c>
      <c r="Z135" s="71">
        <f t="shared" si="77"/>
        <v>26.151111111111113</v>
      </c>
      <c r="AA135" s="71">
        <f t="shared" si="78"/>
        <v>23.109909940295307</v>
      </c>
      <c r="AB135" s="71">
        <v>0</v>
      </c>
      <c r="AC135" s="71">
        <f t="shared" ref="AC135:AC157" si="103">(AA135^2)*Rdcr</f>
        <v>1.2283562561316876</v>
      </c>
      <c r="AD135" s="74">
        <f t="shared" si="67"/>
        <v>1.2283562561316876</v>
      </c>
      <c r="AE135" s="73">
        <f t="shared" si="76"/>
        <v>17.920000000000002</v>
      </c>
      <c r="AF135" s="71">
        <f t="shared" si="68"/>
        <v>20.381024841040304</v>
      </c>
      <c r="AG135" s="71">
        <f t="shared" ref="AG135:AG157" si="104">(AF135^2)*RDS_on</f>
        <v>1.6615446942844079</v>
      </c>
      <c r="AH135" s="71">
        <f t="shared" ref="AH135:AH157" si="105">((R135*U135)/2)*Fsw*(tr_sw+tf_sw)</f>
        <v>4.1372277728621132</v>
      </c>
      <c r="AI135" s="74">
        <f t="shared" si="69"/>
        <v>5.7987724671465211</v>
      </c>
      <c r="AJ135" s="73">
        <f t="shared" si="70"/>
        <v>5.12</v>
      </c>
      <c r="AK135" s="71">
        <f t="shared" ref="AK135:AK157" si="106">CHOOSE(V135,Z135*SQRT(X135/3),SQRT(X135*((Z135^2)+((Y135^2)/3)-(Y135*Z135))))</f>
        <v>10.894116020928806</v>
      </c>
      <c r="AL135" s="71">
        <f t="shared" ref="AL135:AL157" si="107">(AK135^2)*RDS_on_HS</f>
        <v>0.47472705550983069</v>
      </c>
      <c r="AM135" s="71">
        <f t="shared" si="95"/>
        <v>0</v>
      </c>
      <c r="AN135" s="188">
        <f t="shared" ref="AN135:AN156" si="108">Vd_rect*t_dead*Fsw*Z135</f>
        <v>0.31381333333333339</v>
      </c>
      <c r="AO135" s="74">
        <f t="shared" si="72"/>
        <v>0.78854038884316413</v>
      </c>
      <c r="AP135" s="73">
        <f t="shared" ref="AP135:AP157" si="109">(AA135^2)*R_cs</f>
        <v>0.80110190617283983</v>
      </c>
      <c r="AQ135" s="206">
        <f t="shared" ref="AQ135:AQ157" si="110">Rdcr*AA135^2</f>
        <v>1.2283562561316876</v>
      </c>
      <c r="AR135" s="206">
        <f t="shared" ref="AR135:AR157" si="111">ABS(7.759*10^-3*Fsw^0.9458*(0.00787*Y135)^2.304)</f>
        <v>3.5170780624182356</v>
      </c>
      <c r="AS135" s="71">
        <f t="shared" ref="AS135:AS157" si="112">(Qg_tot+Qg_tot_HS)*Vcc*Fsw</f>
        <v>0.16</v>
      </c>
      <c r="AT135" s="74">
        <f t="shared" ref="AT135:AT157" si="113">IQ*T135</f>
        <v>3.96E-5</v>
      </c>
      <c r="AU135" s="73">
        <f t="shared" si="73"/>
        <v>13.522244936844135</v>
      </c>
      <c r="AV135" s="71">
        <f t="shared" si="74"/>
        <v>276.48</v>
      </c>
      <c r="AW135" s="74">
        <f t="shared" si="75"/>
        <v>95.337193013871683</v>
      </c>
    </row>
    <row r="136" spans="17:49" x14ac:dyDescent="0.25">
      <c r="Q136">
        <v>129</v>
      </c>
      <c r="R136" s="73">
        <f t="shared" si="96"/>
        <v>54</v>
      </c>
      <c r="S136" s="71">
        <f t="shared" si="97"/>
        <v>5.16</v>
      </c>
      <c r="T136" s="71">
        <f t="shared" si="98"/>
        <v>12</v>
      </c>
      <c r="U136" s="74">
        <f t="shared" si="99"/>
        <v>23.22</v>
      </c>
      <c r="V136" s="73">
        <f>IF(Variable_Management!$B$20=3,2,IF((S136*R136/T136)&lt;((T136*(1-(T136/R136)))/(2*Lm*Fsw)),1,2))</f>
        <v>2</v>
      </c>
      <c r="W136" s="71">
        <f t="shared" si="100"/>
        <v>0.77777777777777779</v>
      </c>
      <c r="X136" s="74">
        <f t="shared" si="101"/>
        <v>0.22222222222222221</v>
      </c>
      <c r="Y136" s="73">
        <f t="shared" si="102"/>
        <v>6.2222222222222223</v>
      </c>
      <c r="Z136" s="71">
        <f t="shared" si="77"/>
        <v>26.33111111111111</v>
      </c>
      <c r="AA136" s="71">
        <f t="shared" si="78"/>
        <v>23.289369623254288</v>
      </c>
      <c r="AB136" s="71">
        <v>0</v>
      </c>
      <c r="AC136" s="71">
        <f t="shared" si="103"/>
        <v>1.247507896131687</v>
      </c>
      <c r="AD136" s="74">
        <f t="shared" ref="AD136:AD157" si="114">AB136+AC136</f>
        <v>1.247507896131687</v>
      </c>
      <c r="AE136" s="73">
        <f t="shared" si="76"/>
        <v>18.059999999999999</v>
      </c>
      <c r="AF136" s="71">
        <f t="shared" ref="AF136:AF157" si="115">CHOOSE(V136,Z136*SQRT(W136/3),SQRT(W136*((Z136^2)+((Y136^2)/3)-(Z136*Y136))))</f>
        <v>20.539293404864296</v>
      </c>
      <c r="AG136" s="71">
        <f t="shared" si="104"/>
        <v>1.6874502942844078</v>
      </c>
      <c r="AH136" s="71">
        <f t="shared" si="105"/>
        <v>4.1695498648375988</v>
      </c>
      <c r="AI136" s="74">
        <f t="shared" ref="AI136:AI157" si="116">AG136+AH136</f>
        <v>5.8570001591220064</v>
      </c>
      <c r="AJ136" s="73">
        <f t="shared" ref="AJ136:AJ156" si="117">X136*U136</f>
        <v>5.1599999999999993</v>
      </c>
      <c r="AK136" s="71">
        <f t="shared" si="106"/>
        <v>10.978714126775397</v>
      </c>
      <c r="AL136" s="71">
        <f t="shared" si="107"/>
        <v>0.48212865550983069</v>
      </c>
      <c r="AM136" s="71">
        <f t="shared" ref="AM136:AM157" si="118">CHOOSE(V136,(R136+Vd_rect)*Qrr*Fsw,(R136+Vd_rect)*Qrr*Fsw)</f>
        <v>0</v>
      </c>
      <c r="AN136" s="188">
        <f t="shared" si="108"/>
        <v>0.31597333333333333</v>
      </c>
      <c r="AO136" s="74">
        <f t="shared" ref="AO136:AO157" si="119">AL136+AM136+AN136</f>
        <v>0.79810198884316397</v>
      </c>
      <c r="AP136" s="73">
        <f t="shared" si="109"/>
        <v>0.81359210617283939</v>
      </c>
      <c r="AQ136" s="206">
        <f t="shared" si="110"/>
        <v>1.247507896131687</v>
      </c>
      <c r="AR136" s="206">
        <f t="shared" si="111"/>
        <v>3.5170780624182356</v>
      </c>
      <c r="AS136" s="71">
        <f t="shared" si="112"/>
        <v>0.16</v>
      </c>
      <c r="AT136" s="74">
        <f t="shared" si="113"/>
        <v>3.96E-5</v>
      </c>
      <c r="AU136" s="73">
        <f t="shared" ref="AU136:AU157" si="120">AP136+AO136+AI136+AD136+AS136+AT136+AQ136+AR136</f>
        <v>13.640827708819618</v>
      </c>
      <c r="AV136" s="71">
        <f t="shared" ref="AV136:AV157" si="121">R136*S136</f>
        <v>278.64</v>
      </c>
      <c r="AW136" s="74">
        <f t="shared" ref="AW136:AW156" si="122">(AV136/(AV136+AU136))*100</f>
        <v>95.332972122821175</v>
      </c>
    </row>
    <row r="137" spans="17:49" x14ac:dyDescent="0.25">
      <c r="Q137">
        <v>130</v>
      </c>
      <c r="R137" s="73">
        <f t="shared" si="96"/>
        <v>54</v>
      </c>
      <c r="S137" s="71">
        <f t="shared" si="97"/>
        <v>5.2</v>
      </c>
      <c r="T137" s="71">
        <f t="shared" si="98"/>
        <v>12</v>
      </c>
      <c r="U137" s="74">
        <f t="shared" si="99"/>
        <v>23.400000000000002</v>
      </c>
      <c r="V137" s="73">
        <f>IF(Variable_Management!$B$20=3,2,IF((S137*R137/T137)&lt;((T137*(1-(T137/R137)))/(2*Lm*Fsw)),1,2))</f>
        <v>2</v>
      </c>
      <c r="W137" s="71">
        <f t="shared" si="100"/>
        <v>0.77777777777777779</v>
      </c>
      <c r="X137" s="74">
        <f t="shared" si="101"/>
        <v>0.22222222222222221</v>
      </c>
      <c r="Y137" s="73">
        <f t="shared" si="102"/>
        <v>6.2222222222222223</v>
      </c>
      <c r="Z137" s="71">
        <f t="shared" si="77"/>
        <v>26.511111111111113</v>
      </c>
      <c r="AA137" s="71">
        <f t="shared" si="78"/>
        <v>23.468837581963019</v>
      </c>
      <c r="AB137" s="71">
        <v>0</v>
      </c>
      <c r="AC137" s="71">
        <f t="shared" si="103"/>
        <v>1.2668085761316876</v>
      </c>
      <c r="AD137" s="74">
        <f t="shared" si="114"/>
        <v>1.2668085761316876</v>
      </c>
      <c r="AE137" s="73">
        <f t="shared" ref="AE137:AE157" si="123">U137*W137</f>
        <v>18.200000000000003</v>
      </c>
      <c r="AF137" s="71">
        <f t="shared" si="115"/>
        <v>20.697569267213527</v>
      </c>
      <c r="AG137" s="71">
        <f t="shared" si="104"/>
        <v>1.7135574942844078</v>
      </c>
      <c r="AH137" s="71">
        <f t="shared" si="105"/>
        <v>4.2018719568130845</v>
      </c>
      <c r="AI137" s="74">
        <f t="shared" si="116"/>
        <v>5.9154294510974923</v>
      </c>
      <c r="AJ137" s="73">
        <f t="shared" si="117"/>
        <v>5.2</v>
      </c>
      <c r="AK137" s="71">
        <f t="shared" si="106"/>
        <v>11.063316133847829</v>
      </c>
      <c r="AL137" s="71">
        <f t="shared" si="107"/>
        <v>0.48958785550983075</v>
      </c>
      <c r="AM137" s="71">
        <f t="shared" si="118"/>
        <v>0</v>
      </c>
      <c r="AN137" s="188">
        <f t="shared" si="108"/>
        <v>0.31813333333333338</v>
      </c>
      <c r="AO137" s="74">
        <f t="shared" si="119"/>
        <v>0.80772118884316413</v>
      </c>
      <c r="AP137" s="73">
        <f t="shared" si="109"/>
        <v>0.82617950617283975</v>
      </c>
      <c r="AQ137" s="206">
        <f t="shared" si="110"/>
        <v>1.2668085761316876</v>
      </c>
      <c r="AR137" s="206">
        <f t="shared" si="111"/>
        <v>3.5170780624182356</v>
      </c>
      <c r="AS137" s="71">
        <f t="shared" si="112"/>
        <v>0.16</v>
      </c>
      <c r="AT137" s="74">
        <f t="shared" si="113"/>
        <v>3.96E-5</v>
      </c>
      <c r="AU137" s="73">
        <f t="shared" si="120"/>
        <v>13.760064960795106</v>
      </c>
      <c r="AV137" s="71">
        <f t="shared" si="121"/>
        <v>280.8</v>
      </c>
      <c r="AW137" s="74">
        <f t="shared" si="122"/>
        <v>95.32860472358108</v>
      </c>
    </row>
    <row r="138" spans="17:49" x14ac:dyDescent="0.25">
      <c r="Q138">
        <v>131</v>
      </c>
      <c r="R138" s="73">
        <f t="shared" si="96"/>
        <v>54</v>
      </c>
      <c r="S138" s="71">
        <f t="shared" si="97"/>
        <v>5.24</v>
      </c>
      <c r="T138" s="71">
        <f t="shared" si="98"/>
        <v>12</v>
      </c>
      <c r="U138" s="74">
        <f t="shared" si="99"/>
        <v>23.580000000000002</v>
      </c>
      <c r="V138" s="73">
        <f>IF(Variable_Management!$B$20=3,2,IF((S138*R138/T138)&lt;((T138*(1-(T138/R138)))/(2*Lm*Fsw)),1,2))</f>
        <v>2</v>
      </c>
      <c r="W138" s="71">
        <f t="shared" si="100"/>
        <v>0.77777777777777779</v>
      </c>
      <c r="X138" s="74">
        <f t="shared" si="101"/>
        <v>0.22222222222222221</v>
      </c>
      <c r="Y138" s="73">
        <f t="shared" si="102"/>
        <v>6.2222222222222223</v>
      </c>
      <c r="Z138" s="71">
        <f t="shared" si="77"/>
        <v>26.691111111111113</v>
      </c>
      <c r="AA138" s="71">
        <f t="shared" si="78"/>
        <v>23.648313628006537</v>
      </c>
      <c r="AB138" s="71">
        <v>0</v>
      </c>
      <c r="AC138" s="71">
        <f t="shared" si="103"/>
        <v>1.2862582961316873</v>
      </c>
      <c r="AD138" s="74">
        <f t="shared" si="114"/>
        <v>1.2862582961316873</v>
      </c>
      <c r="AE138" s="73">
        <f t="shared" si="123"/>
        <v>18.340000000000003</v>
      </c>
      <c r="AF138" s="71">
        <f t="shared" si="115"/>
        <v>20.85585226192164</v>
      </c>
      <c r="AG138" s="71">
        <f t="shared" si="104"/>
        <v>1.7398662942844081</v>
      </c>
      <c r="AH138" s="71">
        <f t="shared" si="105"/>
        <v>4.2341940487885701</v>
      </c>
      <c r="AI138" s="74">
        <f t="shared" si="116"/>
        <v>5.9740603430729777</v>
      </c>
      <c r="AJ138" s="73">
        <f t="shared" si="117"/>
        <v>5.24</v>
      </c>
      <c r="AK138" s="71">
        <f t="shared" si="106"/>
        <v>11.147921953326446</v>
      </c>
      <c r="AL138" s="71">
        <f t="shared" si="107"/>
        <v>0.49710465550983091</v>
      </c>
      <c r="AM138" s="71">
        <f t="shared" si="118"/>
        <v>0</v>
      </c>
      <c r="AN138" s="188">
        <f t="shared" si="108"/>
        <v>0.32029333333333337</v>
      </c>
      <c r="AO138" s="74">
        <f t="shared" si="119"/>
        <v>0.81739798884316428</v>
      </c>
      <c r="AP138" s="73">
        <f t="shared" si="109"/>
        <v>0.83886410617283969</v>
      </c>
      <c r="AQ138" s="206">
        <f t="shared" si="110"/>
        <v>1.2862582961316873</v>
      </c>
      <c r="AR138" s="206">
        <f t="shared" si="111"/>
        <v>3.5170780624182356</v>
      </c>
      <c r="AS138" s="71">
        <f t="shared" si="112"/>
        <v>0.16</v>
      </c>
      <c r="AT138" s="74">
        <f t="shared" si="113"/>
        <v>3.96E-5</v>
      </c>
      <c r="AU138" s="73">
        <f t="shared" si="120"/>
        <v>13.879956692770591</v>
      </c>
      <c r="AV138" s="71">
        <f t="shared" si="121"/>
        <v>282.96000000000004</v>
      </c>
      <c r="AW138" s="74">
        <f t="shared" si="122"/>
        <v>95.32409421985723</v>
      </c>
    </row>
    <row r="139" spans="17:49" x14ac:dyDescent="0.25">
      <c r="Q139">
        <v>132</v>
      </c>
      <c r="R139" s="73">
        <f t="shared" si="96"/>
        <v>54</v>
      </c>
      <c r="S139" s="71">
        <f t="shared" si="97"/>
        <v>5.28</v>
      </c>
      <c r="T139" s="71">
        <f t="shared" si="98"/>
        <v>12</v>
      </c>
      <c r="U139" s="74">
        <f t="shared" si="99"/>
        <v>23.76</v>
      </c>
      <c r="V139" s="73">
        <f>IF(Variable_Management!$B$20=3,2,IF((S139*R139/T139)&lt;((T139*(1-(T139/R139)))/(2*Lm*Fsw)),1,2))</f>
        <v>2</v>
      </c>
      <c r="W139" s="71">
        <f t="shared" si="100"/>
        <v>0.77777777777777779</v>
      </c>
      <c r="X139" s="74">
        <f t="shared" si="101"/>
        <v>0.22222222222222221</v>
      </c>
      <c r="Y139" s="73">
        <f t="shared" si="102"/>
        <v>6.2222222222222223</v>
      </c>
      <c r="Z139" s="71">
        <f t="shared" si="77"/>
        <v>26.871111111111112</v>
      </c>
      <c r="AA139" s="71">
        <f t="shared" si="78"/>
        <v>23.827797578638268</v>
      </c>
      <c r="AB139" s="71">
        <v>0</v>
      </c>
      <c r="AC139" s="71">
        <f t="shared" si="103"/>
        <v>1.3058570561316876</v>
      </c>
      <c r="AD139" s="74">
        <f t="shared" si="114"/>
        <v>1.3058570561316876</v>
      </c>
      <c r="AE139" s="73">
        <f t="shared" si="123"/>
        <v>18.48</v>
      </c>
      <c r="AF139" s="71">
        <f t="shared" si="115"/>
        <v>21.014142227821292</v>
      </c>
      <c r="AG139" s="71">
        <f t="shared" si="104"/>
        <v>1.7663766942844081</v>
      </c>
      <c r="AH139" s="71">
        <f t="shared" si="105"/>
        <v>4.2665161407640557</v>
      </c>
      <c r="AI139" s="74">
        <f t="shared" si="116"/>
        <v>6.0328928350484636</v>
      </c>
      <c r="AJ139" s="73">
        <f t="shared" si="117"/>
        <v>5.28</v>
      </c>
      <c r="AK139" s="71">
        <f t="shared" si="106"/>
        <v>11.232531499063679</v>
      </c>
      <c r="AL139" s="71">
        <f t="shared" si="107"/>
        <v>0.50467905550983094</v>
      </c>
      <c r="AM139" s="71">
        <f t="shared" si="118"/>
        <v>0</v>
      </c>
      <c r="AN139" s="188">
        <f t="shared" si="108"/>
        <v>0.32245333333333337</v>
      </c>
      <c r="AO139" s="74">
        <f t="shared" si="119"/>
        <v>0.82713238884316431</v>
      </c>
      <c r="AP139" s="73">
        <f t="shared" si="109"/>
        <v>0.85164590617283964</v>
      </c>
      <c r="AQ139" s="206">
        <f t="shared" si="110"/>
        <v>1.3058570561316876</v>
      </c>
      <c r="AR139" s="206">
        <f t="shared" si="111"/>
        <v>3.5170780624182356</v>
      </c>
      <c r="AS139" s="71">
        <f t="shared" si="112"/>
        <v>0.16</v>
      </c>
      <c r="AT139" s="74">
        <f t="shared" si="113"/>
        <v>3.96E-5</v>
      </c>
      <c r="AU139" s="73">
        <f t="shared" si="120"/>
        <v>14.000502904746078</v>
      </c>
      <c r="AV139" s="71">
        <f t="shared" si="121"/>
        <v>285.12</v>
      </c>
      <c r="AW139" s="74">
        <f t="shared" si="122"/>
        <v>95.319443913477059</v>
      </c>
    </row>
    <row r="140" spans="17:49" x14ac:dyDescent="0.25">
      <c r="Q140">
        <v>133</v>
      </c>
      <c r="R140" s="73">
        <f t="shared" si="96"/>
        <v>54</v>
      </c>
      <c r="S140" s="71">
        <f t="shared" si="97"/>
        <v>5.32</v>
      </c>
      <c r="T140" s="71">
        <f t="shared" si="98"/>
        <v>12</v>
      </c>
      <c r="U140" s="74">
        <f t="shared" si="99"/>
        <v>23.94</v>
      </c>
      <c r="V140" s="73">
        <f>IF(Variable_Management!$B$20=3,2,IF((S140*R140/T140)&lt;((T140*(1-(T140/R140)))/(2*Lm*Fsw)),1,2))</f>
        <v>2</v>
      </c>
      <c r="W140" s="71">
        <f t="shared" si="100"/>
        <v>0.77777777777777779</v>
      </c>
      <c r="X140" s="74">
        <f t="shared" si="101"/>
        <v>0.22222222222222221</v>
      </c>
      <c r="Y140" s="73">
        <f t="shared" si="102"/>
        <v>6.2222222222222223</v>
      </c>
      <c r="Z140" s="71">
        <f t="shared" si="77"/>
        <v>27.051111111111112</v>
      </c>
      <c r="AA140" s="71">
        <f t="shared" si="78"/>
        <v>24.007289256568715</v>
      </c>
      <c r="AB140" s="71">
        <v>0</v>
      </c>
      <c r="AC140" s="71">
        <f t="shared" si="103"/>
        <v>1.3256048561316873</v>
      </c>
      <c r="AD140" s="74">
        <f t="shared" si="114"/>
        <v>1.3256048561316873</v>
      </c>
      <c r="AE140" s="73">
        <f t="shared" si="123"/>
        <v>18.62</v>
      </c>
      <c r="AF140" s="71">
        <f t="shared" si="115"/>
        <v>21.172439008557848</v>
      </c>
      <c r="AG140" s="71">
        <f t="shared" si="104"/>
        <v>1.7930886942844082</v>
      </c>
      <c r="AH140" s="71">
        <f t="shared" si="105"/>
        <v>4.2988382327395396</v>
      </c>
      <c r="AI140" s="74">
        <f t="shared" si="116"/>
        <v>6.0919269270239482</v>
      </c>
      <c r="AJ140" s="73">
        <f t="shared" si="117"/>
        <v>5.32</v>
      </c>
      <c r="AK140" s="71">
        <f t="shared" si="106"/>
        <v>11.317144687484458</v>
      </c>
      <c r="AL140" s="71">
        <f t="shared" si="107"/>
        <v>0.51231105550983069</v>
      </c>
      <c r="AM140" s="71">
        <f t="shared" si="118"/>
        <v>0</v>
      </c>
      <c r="AN140" s="188">
        <f t="shared" si="108"/>
        <v>0.32461333333333336</v>
      </c>
      <c r="AO140" s="74">
        <f t="shared" si="119"/>
        <v>0.83692438884316411</v>
      </c>
      <c r="AP140" s="73">
        <f t="shared" si="109"/>
        <v>0.8645249061728395</v>
      </c>
      <c r="AQ140" s="206">
        <f t="shared" si="110"/>
        <v>1.3256048561316873</v>
      </c>
      <c r="AR140" s="206">
        <f t="shared" si="111"/>
        <v>3.5170780624182356</v>
      </c>
      <c r="AS140" s="71">
        <f t="shared" si="112"/>
        <v>0.16</v>
      </c>
      <c r="AT140" s="74">
        <f t="shared" si="113"/>
        <v>3.96E-5</v>
      </c>
      <c r="AU140" s="73">
        <f t="shared" si="120"/>
        <v>14.121703596721561</v>
      </c>
      <c r="AV140" s="71">
        <f t="shared" si="121"/>
        <v>287.28000000000003</v>
      </c>
      <c r="AW140" s="74">
        <f t="shared" si="122"/>
        <v>95.314657008171224</v>
      </c>
    </row>
    <row r="141" spans="17:49" x14ac:dyDescent="0.25">
      <c r="Q141">
        <v>134</v>
      </c>
      <c r="R141" s="73">
        <f t="shared" si="96"/>
        <v>54</v>
      </c>
      <c r="S141" s="71">
        <f t="shared" si="97"/>
        <v>5.36</v>
      </c>
      <c r="T141" s="71">
        <f t="shared" si="98"/>
        <v>12</v>
      </c>
      <c r="U141" s="74">
        <f t="shared" si="99"/>
        <v>24.12</v>
      </c>
      <c r="V141" s="73">
        <f>IF(Variable_Management!$B$20=3,2,IF((S141*R141/T141)&lt;((T141*(1-(T141/R141)))/(2*Lm*Fsw)),1,2))</f>
        <v>2</v>
      </c>
      <c r="W141" s="71">
        <f t="shared" si="100"/>
        <v>0.77777777777777779</v>
      </c>
      <c r="X141" s="74">
        <f t="shared" si="101"/>
        <v>0.22222222222222221</v>
      </c>
      <c r="Y141" s="73">
        <f t="shared" si="102"/>
        <v>6.2222222222222223</v>
      </c>
      <c r="Z141" s="71">
        <f t="shared" si="77"/>
        <v>27.231111111111112</v>
      </c>
      <c r="AA141" s="71">
        <f t="shared" si="78"/>
        <v>24.186788489763572</v>
      </c>
      <c r="AB141" s="71">
        <v>0</v>
      </c>
      <c r="AC141" s="71">
        <f t="shared" si="103"/>
        <v>1.345501696131687</v>
      </c>
      <c r="AD141" s="74">
        <f t="shared" si="114"/>
        <v>1.345501696131687</v>
      </c>
      <c r="AE141" s="73">
        <f t="shared" si="123"/>
        <v>18.760000000000002</v>
      </c>
      <c r="AF141" s="71">
        <f t="shared" si="115"/>
        <v>21.330742452411307</v>
      </c>
      <c r="AG141" s="71">
        <f t="shared" si="104"/>
        <v>1.8200022942844079</v>
      </c>
      <c r="AH141" s="71">
        <f t="shared" si="105"/>
        <v>4.3311603247150252</v>
      </c>
      <c r="AI141" s="74">
        <f t="shared" si="116"/>
        <v>6.1511626189994333</v>
      </c>
      <c r="AJ141" s="73">
        <f t="shared" si="117"/>
        <v>5.36</v>
      </c>
      <c r="AK141" s="71">
        <f t="shared" si="106"/>
        <v>11.401761437491038</v>
      </c>
      <c r="AL141" s="71">
        <f t="shared" si="107"/>
        <v>0.52000065550983077</v>
      </c>
      <c r="AM141" s="71">
        <f t="shared" si="118"/>
        <v>0</v>
      </c>
      <c r="AN141" s="188">
        <f t="shared" si="108"/>
        <v>0.32677333333333336</v>
      </c>
      <c r="AO141" s="74">
        <f t="shared" si="119"/>
        <v>0.84677398884316413</v>
      </c>
      <c r="AP141" s="73">
        <f t="shared" si="109"/>
        <v>0.87750110617283938</v>
      </c>
      <c r="AQ141" s="206">
        <f t="shared" si="110"/>
        <v>1.345501696131687</v>
      </c>
      <c r="AR141" s="206">
        <f t="shared" si="111"/>
        <v>3.5170780624182356</v>
      </c>
      <c r="AS141" s="71">
        <f t="shared" si="112"/>
        <v>0.16</v>
      </c>
      <c r="AT141" s="74">
        <f t="shared" si="113"/>
        <v>3.96E-5</v>
      </c>
      <c r="AU141" s="73">
        <f t="shared" si="120"/>
        <v>14.243558768697046</v>
      </c>
      <c r="AV141" s="71">
        <f t="shared" si="121"/>
        <v>289.44</v>
      </c>
      <c r="AW141" s="74">
        <f t="shared" si="122"/>
        <v>95.309736613187624</v>
      </c>
    </row>
    <row r="142" spans="17:49" x14ac:dyDescent="0.25">
      <c r="Q142">
        <v>135</v>
      </c>
      <c r="R142" s="73">
        <f t="shared" si="96"/>
        <v>54</v>
      </c>
      <c r="S142" s="71">
        <f t="shared" si="97"/>
        <v>5.4</v>
      </c>
      <c r="T142" s="71">
        <f t="shared" si="98"/>
        <v>12</v>
      </c>
      <c r="U142" s="74">
        <f t="shared" si="99"/>
        <v>24.3</v>
      </c>
      <c r="V142" s="73">
        <f>IF(Variable_Management!$B$20=3,2,IF((S142*R142/T142)&lt;((T142*(1-(T142/R142)))/(2*Lm*Fsw)),1,2))</f>
        <v>2</v>
      </c>
      <c r="W142" s="71">
        <f t="shared" si="100"/>
        <v>0.77777777777777779</v>
      </c>
      <c r="X142" s="74">
        <f t="shared" si="101"/>
        <v>0.22222222222222221</v>
      </c>
      <c r="Y142" s="73">
        <f t="shared" si="102"/>
        <v>6.2222222222222223</v>
      </c>
      <c r="Z142" s="71">
        <f t="shared" si="77"/>
        <v>27.411111111111111</v>
      </c>
      <c r="AA142" s="71">
        <f t="shared" si="78"/>
        <v>24.366295111250697</v>
      </c>
      <c r="AB142" s="71">
        <v>0</v>
      </c>
      <c r="AC142" s="71">
        <f t="shared" si="103"/>
        <v>1.3655475761316869</v>
      </c>
      <c r="AD142" s="74">
        <f t="shared" si="114"/>
        <v>1.3655475761316869</v>
      </c>
      <c r="AE142" s="73">
        <f t="shared" si="123"/>
        <v>18.900000000000002</v>
      </c>
      <c r="AF142" s="71">
        <f t="shared" si="115"/>
        <v>21.489052412126085</v>
      </c>
      <c r="AG142" s="71">
        <f t="shared" si="104"/>
        <v>1.8471174942844077</v>
      </c>
      <c r="AH142" s="71">
        <f t="shared" si="105"/>
        <v>4.36348241669051</v>
      </c>
      <c r="AI142" s="74">
        <f t="shared" si="116"/>
        <v>6.2105999109749179</v>
      </c>
      <c r="AJ142" s="73">
        <f t="shared" si="117"/>
        <v>5.3999999999999995</v>
      </c>
      <c r="AK142" s="71">
        <f t="shared" si="106"/>
        <v>11.486381670371992</v>
      </c>
      <c r="AL142" s="71">
        <f t="shared" si="107"/>
        <v>0.52774785550983072</v>
      </c>
      <c r="AM142" s="71">
        <f t="shared" si="118"/>
        <v>0</v>
      </c>
      <c r="AN142" s="188">
        <f t="shared" si="108"/>
        <v>0.32893333333333336</v>
      </c>
      <c r="AO142" s="74">
        <f t="shared" si="119"/>
        <v>0.85668118884316402</v>
      </c>
      <c r="AP142" s="73">
        <f t="shared" si="109"/>
        <v>0.8905745061728394</v>
      </c>
      <c r="AQ142" s="206">
        <f t="shared" si="110"/>
        <v>1.3655475761316869</v>
      </c>
      <c r="AR142" s="206">
        <f t="shared" si="111"/>
        <v>3.5170780624182356</v>
      </c>
      <c r="AS142" s="71">
        <f t="shared" si="112"/>
        <v>0.16</v>
      </c>
      <c r="AT142" s="74">
        <f t="shared" si="113"/>
        <v>3.96E-5</v>
      </c>
      <c r="AU142" s="73">
        <f t="shared" si="120"/>
        <v>14.366068420672532</v>
      </c>
      <c r="AV142" s="71">
        <f t="shared" si="121"/>
        <v>291.60000000000002</v>
      </c>
      <c r="AW142" s="74">
        <f t="shared" si="122"/>
        <v>95.304685746747367</v>
      </c>
    </row>
    <row r="143" spans="17:49" x14ac:dyDescent="0.25">
      <c r="Q143">
        <v>136</v>
      </c>
      <c r="R143" s="73">
        <f t="shared" si="96"/>
        <v>54</v>
      </c>
      <c r="S143" s="71">
        <f t="shared" si="97"/>
        <v>5.44</v>
      </c>
      <c r="T143" s="71">
        <f t="shared" si="98"/>
        <v>12</v>
      </c>
      <c r="U143" s="74">
        <f t="shared" si="99"/>
        <v>24.480000000000004</v>
      </c>
      <c r="V143" s="73">
        <f>IF(Variable_Management!$B$20=3,2,IF((S143*R143/T143)&lt;((T143*(1-(T143/R143)))/(2*Lm*Fsw)),1,2))</f>
        <v>2</v>
      </c>
      <c r="W143" s="71">
        <f t="shared" si="100"/>
        <v>0.77777777777777779</v>
      </c>
      <c r="X143" s="74">
        <f t="shared" si="101"/>
        <v>0.22222222222222221</v>
      </c>
      <c r="Y143" s="73">
        <f t="shared" si="102"/>
        <v>6.2222222222222223</v>
      </c>
      <c r="Z143" s="71">
        <f t="shared" si="77"/>
        <v>27.591111111111115</v>
      </c>
      <c r="AA143" s="71">
        <f t="shared" si="78"/>
        <v>24.545808958935535</v>
      </c>
      <c r="AB143" s="71">
        <v>0</v>
      </c>
      <c r="AC143" s="71">
        <f t="shared" si="103"/>
        <v>1.385742496131688</v>
      </c>
      <c r="AD143" s="74">
        <f t="shared" si="114"/>
        <v>1.385742496131688</v>
      </c>
      <c r="AE143" s="73">
        <f t="shared" si="123"/>
        <v>19.040000000000003</v>
      </c>
      <c r="AF143" s="71">
        <f t="shared" si="115"/>
        <v>21.647368744748221</v>
      </c>
      <c r="AG143" s="71">
        <f t="shared" si="104"/>
        <v>1.8744342942844088</v>
      </c>
      <c r="AH143" s="71">
        <f t="shared" si="105"/>
        <v>4.3958045086659965</v>
      </c>
      <c r="AI143" s="74">
        <f t="shared" si="116"/>
        <v>6.2702388029504057</v>
      </c>
      <c r="AJ143" s="73">
        <f t="shared" si="117"/>
        <v>5.44</v>
      </c>
      <c r="AK143" s="71">
        <f t="shared" si="106"/>
        <v>11.571005309715217</v>
      </c>
      <c r="AL143" s="71">
        <f t="shared" si="107"/>
        <v>0.535552655509831</v>
      </c>
      <c r="AM143" s="71">
        <f t="shared" si="118"/>
        <v>0</v>
      </c>
      <c r="AN143" s="188">
        <f t="shared" si="108"/>
        <v>0.33109333333333341</v>
      </c>
      <c r="AO143" s="74">
        <f t="shared" si="119"/>
        <v>0.86664598884316435</v>
      </c>
      <c r="AP143" s="73">
        <f t="shared" si="109"/>
        <v>0.90374510617283998</v>
      </c>
      <c r="AQ143" s="206">
        <f t="shared" si="110"/>
        <v>1.385742496131688</v>
      </c>
      <c r="AR143" s="206">
        <f t="shared" si="111"/>
        <v>3.5170780624182356</v>
      </c>
      <c r="AS143" s="71">
        <f t="shared" si="112"/>
        <v>0.16</v>
      </c>
      <c r="AT143" s="74">
        <f t="shared" si="113"/>
        <v>3.96E-5</v>
      </c>
      <c r="AU143" s="73">
        <f t="shared" si="120"/>
        <v>14.489232552648019</v>
      </c>
      <c r="AV143" s="71">
        <f t="shared" si="121"/>
        <v>293.76000000000005</v>
      </c>
      <c r="AW143" s="74">
        <f t="shared" si="122"/>
        <v>95.299507339349717</v>
      </c>
    </row>
    <row r="144" spans="17:49" x14ac:dyDescent="0.25">
      <c r="Q144">
        <v>137</v>
      </c>
      <c r="R144" s="73">
        <f t="shared" si="96"/>
        <v>54</v>
      </c>
      <c r="S144" s="71">
        <f t="shared" si="97"/>
        <v>5.48</v>
      </c>
      <c r="T144" s="71">
        <f t="shared" si="98"/>
        <v>12</v>
      </c>
      <c r="U144" s="74">
        <f t="shared" si="99"/>
        <v>24.66</v>
      </c>
      <c r="V144" s="73">
        <f>IF(Variable_Management!$B$20=3,2,IF((S144*R144/T144)&lt;((T144*(1-(T144/R144)))/(2*Lm*Fsw)),1,2))</f>
        <v>2</v>
      </c>
      <c r="W144" s="71">
        <f t="shared" si="100"/>
        <v>0.77777777777777779</v>
      </c>
      <c r="X144" s="74">
        <f t="shared" si="101"/>
        <v>0.22222222222222221</v>
      </c>
      <c r="Y144" s="73">
        <f t="shared" si="102"/>
        <v>6.2222222222222223</v>
      </c>
      <c r="Z144" s="71">
        <f t="shared" ref="Z144:Z157" si="124">CHOOSE(V144,Y144,U144+(0.5*Y144))</f>
        <v>27.771111111111111</v>
      </c>
      <c r="AA144" s="71">
        <f t="shared" ref="AA144:AA157" si="125">CHOOSE(V144,Z144*SQRT((W144+X144)/3),SQRT((U144^2)+((Y144^2)/12)))</f>
        <v>24.725329875424507</v>
      </c>
      <c r="AB144" s="71">
        <v>0</v>
      </c>
      <c r="AC144" s="71">
        <f t="shared" si="103"/>
        <v>1.406086456131687</v>
      </c>
      <c r="AD144" s="74">
        <f t="shared" si="114"/>
        <v>1.406086456131687</v>
      </c>
      <c r="AE144" s="73">
        <f t="shared" si="123"/>
        <v>19.18</v>
      </c>
      <c r="AF144" s="71">
        <f t="shared" si="115"/>
        <v>21.805691311469626</v>
      </c>
      <c r="AG144" s="71">
        <f t="shared" si="104"/>
        <v>1.9019526942844081</v>
      </c>
      <c r="AH144" s="71">
        <f t="shared" si="105"/>
        <v>4.4281266006414812</v>
      </c>
      <c r="AI144" s="74">
        <f t="shared" si="116"/>
        <v>6.3300792949258895</v>
      </c>
      <c r="AJ144" s="73">
        <f t="shared" si="117"/>
        <v>5.4799999999999995</v>
      </c>
      <c r="AK144" s="71">
        <f t="shared" si="106"/>
        <v>11.655632281324667</v>
      </c>
      <c r="AL144" s="71">
        <f t="shared" si="107"/>
        <v>0.54341505550983071</v>
      </c>
      <c r="AM144" s="71">
        <f t="shared" si="118"/>
        <v>0</v>
      </c>
      <c r="AN144" s="188">
        <f t="shared" si="108"/>
        <v>0.33325333333333335</v>
      </c>
      <c r="AO144" s="74">
        <f t="shared" si="119"/>
        <v>0.87666838884316411</v>
      </c>
      <c r="AP144" s="73">
        <f t="shared" si="109"/>
        <v>0.91701290617283948</v>
      </c>
      <c r="AQ144" s="206">
        <f t="shared" si="110"/>
        <v>1.406086456131687</v>
      </c>
      <c r="AR144" s="206">
        <f t="shared" si="111"/>
        <v>3.5170780624182356</v>
      </c>
      <c r="AS144" s="71">
        <f t="shared" si="112"/>
        <v>0.16</v>
      </c>
      <c r="AT144" s="74">
        <f t="shared" si="113"/>
        <v>3.96E-5</v>
      </c>
      <c r="AU144" s="73">
        <f t="shared" si="120"/>
        <v>14.613051164623503</v>
      </c>
      <c r="AV144" s="71">
        <f t="shared" si="121"/>
        <v>295.92</v>
      </c>
      <c r="AW144" s="74">
        <f t="shared" si="122"/>
        <v>95.294204236934291</v>
      </c>
    </row>
    <row r="145" spans="17:49" x14ac:dyDescent="0.25">
      <c r="Q145">
        <v>138</v>
      </c>
      <c r="R145" s="73">
        <f t="shared" si="96"/>
        <v>54</v>
      </c>
      <c r="S145" s="71">
        <f t="shared" si="97"/>
        <v>5.5200000000000005</v>
      </c>
      <c r="T145" s="71">
        <f t="shared" si="98"/>
        <v>12</v>
      </c>
      <c r="U145" s="74">
        <f t="shared" si="99"/>
        <v>24.840000000000003</v>
      </c>
      <c r="V145" s="73">
        <f>IF(Variable_Management!$B$20=3,2,IF((S145*R145/T145)&lt;((T145*(1-(T145/R145)))/(2*Lm*Fsw)),1,2))</f>
        <v>2</v>
      </c>
      <c r="W145" s="71">
        <f t="shared" si="100"/>
        <v>0.77777777777777779</v>
      </c>
      <c r="X145" s="74">
        <f t="shared" si="101"/>
        <v>0.22222222222222221</v>
      </c>
      <c r="Y145" s="73">
        <f t="shared" si="102"/>
        <v>6.2222222222222223</v>
      </c>
      <c r="Z145" s="71">
        <f t="shared" si="124"/>
        <v>27.951111111111114</v>
      </c>
      <c r="AA145" s="71">
        <f t="shared" si="125"/>
        <v>24.90485770785611</v>
      </c>
      <c r="AB145" s="71">
        <v>0</v>
      </c>
      <c r="AC145" s="71">
        <f t="shared" si="103"/>
        <v>1.4265794561316876</v>
      </c>
      <c r="AD145" s="74">
        <f t="shared" si="114"/>
        <v>1.4265794561316876</v>
      </c>
      <c r="AE145" s="73">
        <f t="shared" si="123"/>
        <v>19.320000000000004</v>
      </c>
      <c r="AF145" s="71">
        <f t="shared" si="115"/>
        <v>21.964019977479126</v>
      </c>
      <c r="AG145" s="71">
        <f t="shared" si="104"/>
        <v>1.9296726942844085</v>
      </c>
      <c r="AH145" s="71">
        <f t="shared" si="105"/>
        <v>4.4604486926169669</v>
      </c>
      <c r="AI145" s="74">
        <f t="shared" si="116"/>
        <v>6.3901213869013755</v>
      </c>
      <c r="AJ145" s="73">
        <f t="shared" si="117"/>
        <v>5.5200000000000005</v>
      </c>
      <c r="AK145" s="71">
        <f t="shared" si="106"/>
        <v>11.74026251314074</v>
      </c>
      <c r="AL145" s="71">
        <f t="shared" si="107"/>
        <v>0.55133505550983097</v>
      </c>
      <c r="AM145" s="71">
        <f t="shared" si="118"/>
        <v>0</v>
      </c>
      <c r="AN145" s="188">
        <f t="shared" si="108"/>
        <v>0.3354133333333334</v>
      </c>
      <c r="AO145" s="74">
        <f t="shared" si="119"/>
        <v>0.88674838884316443</v>
      </c>
      <c r="AP145" s="73">
        <f t="shared" si="109"/>
        <v>0.93037790617283977</v>
      </c>
      <c r="AQ145" s="206">
        <f t="shared" si="110"/>
        <v>1.4265794561316876</v>
      </c>
      <c r="AR145" s="206">
        <f t="shared" si="111"/>
        <v>3.5170780624182356</v>
      </c>
      <c r="AS145" s="71">
        <f t="shared" si="112"/>
        <v>0.16</v>
      </c>
      <c r="AT145" s="74">
        <f t="shared" si="113"/>
        <v>3.96E-5</v>
      </c>
      <c r="AU145" s="73">
        <f t="shared" si="120"/>
        <v>14.73752425659899</v>
      </c>
      <c r="AV145" s="71">
        <f t="shared" si="121"/>
        <v>298.08000000000004</v>
      </c>
      <c r="AW145" s="74">
        <f t="shared" si="122"/>
        <v>95.288779203907367</v>
      </c>
    </row>
    <row r="146" spans="17:49" x14ac:dyDescent="0.25">
      <c r="Q146">
        <v>139</v>
      </c>
      <c r="R146" s="73">
        <f t="shared" si="96"/>
        <v>54</v>
      </c>
      <c r="S146" s="71">
        <f t="shared" si="97"/>
        <v>5.5600000000000005</v>
      </c>
      <c r="T146" s="71">
        <f t="shared" si="98"/>
        <v>12</v>
      </c>
      <c r="U146" s="74">
        <f t="shared" si="99"/>
        <v>25.02</v>
      </c>
      <c r="V146" s="73">
        <f>IF(Variable_Management!$B$20=3,2,IF((S146*R146/T146)&lt;((T146*(1-(T146/R146)))/(2*Lm*Fsw)),1,2))</f>
        <v>2</v>
      </c>
      <c r="W146" s="71">
        <f t="shared" si="100"/>
        <v>0.77777777777777779</v>
      </c>
      <c r="X146" s="74">
        <f t="shared" si="101"/>
        <v>0.22222222222222221</v>
      </c>
      <c r="Y146" s="73">
        <f t="shared" si="102"/>
        <v>6.2222222222222223</v>
      </c>
      <c r="Z146" s="71">
        <f t="shared" si="124"/>
        <v>28.13111111111111</v>
      </c>
      <c r="AA146" s="71">
        <f t="shared" si="125"/>
        <v>25.084392307739083</v>
      </c>
      <c r="AB146" s="71">
        <v>0</v>
      </c>
      <c r="AC146" s="71">
        <f t="shared" si="103"/>
        <v>1.4472214961316872</v>
      </c>
      <c r="AD146" s="74">
        <f t="shared" si="114"/>
        <v>1.4472214961316872</v>
      </c>
      <c r="AE146" s="73">
        <f t="shared" si="123"/>
        <v>19.46</v>
      </c>
      <c r="AF146" s="71">
        <f t="shared" si="115"/>
        <v>22.122354611819734</v>
      </c>
      <c r="AG146" s="71">
        <f t="shared" si="104"/>
        <v>1.9575942942844073</v>
      </c>
      <c r="AH146" s="71">
        <f t="shared" si="105"/>
        <v>4.4927707845924516</v>
      </c>
      <c r="AI146" s="74">
        <f t="shared" si="116"/>
        <v>6.4503650788768585</v>
      </c>
      <c r="AJ146" s="73">
        <f t="shared" si="117"/>
        <v>5.56</v>
      </c>
      <c r="AK146" s="71">
        <f t="shared" si="106"/>
        <v>11.824895935163983</v>
      </c>
      <c r="AL146" s="71">
        <f t="shared" si="107"/>
        <v>0.55931265550983078</v>
      </c>
      <c r="AM146" s="71">
        <f t="shared" si="118"/>
        <v>0</v>
      </c>
      <c r="AN146" s="188">
        <f t="shared" si="108"/>
        <v>0.33757333333333334</v>
      </c>
      <c r="AO146" s="74">
        <f t="shared" si="119"/>
        <v>0.89688598884316417</v>
      </c>
      <c r="AP146" s="73">
        <f t="shared" si="109"/>
        <v>0.94384010617283953</v>
      </c>
      <c r="AQ146" s="206">
        <f t="shared" si="110"/>
        <v>1.4472214961316872</v>
      </c>
      <c r="AR146" s="206">
        <f t="shared" si="111"/>
        <v>3.5170780624182356</v>
      </c>
      <c r="AS146" s="71">
        <f t="shared" si="112"/>
        <v>0.16</v>
      </c>
      <c r="AT146" s="74">
        <f t="shared" si="113"/>
        <v>3.96E-5</v>
      </c>
      <c r="AU146" s="73">
        <f t="shared" si="120"/>
        <v>14.862651828574473</v>
      </c>
      <c r="AV146" s="71">
        <f t="shared" si="121"/>
        <v>300.24</v>
      </c>
      <c r="AW146" s="74">
        <f t="shared" si="122"/>
        <v>95.283234926039199</v>
      </c>
    </row>
    <row r="147" spans="17:49" x14ac:dyDescent="0.25">
      <c r="Q147">
        <v>140</v>
      </c>
      <c r="R147" s="73">
        <f t="shared" si="96"/>
        <v>54</v>
      </c>
      <c r="S147" s="71">
        <f t="shared" si="97"/>
        <v>5.6000000000000005</v>
      </c>
      <c r="T147" s="71">
        <f t="shared" si="98"/>
        <v>12</v>
      </c>
      <c r="U147" s="74">
        <f t="shared" si="99"/>
        <v>25.200000000000003</v>
      </c>
      <c r="V147" s="73">
        <f>IF(Variable_Management!$B$20=3,2,IF((S147*R147/T147)&lt;((T147*(1-(T147/R147)))/(2*Lm*Fsw)),1,2))</f>
        <v>2</v>
      </c>
      <c r="W147" s="71">
        <f t="shared" si="100"/>
        <v>0.77777777777777779</v>
      </c>
      <c r="X147" s="74">
        <f t="shared" si="101"/>
        <v>0.22222222222222221</v>
      </c>
      <c r="Y147" s="73">
        <f t="shared" si="102"/>
        <v>6.2222222222222223</v>
      </c>
      <c r="Z147" s="71">
        <f t="shared" si="124"/>
        <v>28.311111111111114</v>
      </c>
      <c r="AA147" s="71">
        <f t="shared" si="125"/>
        <v>25.263933530797612</v>
      </c>
      <c r="AB147" s="71">
        <v>0</v>
      </c>
      <c r="AC147" s="71">
        <f t="shared" si="103"/>
        <v>1.4680125761316876</v>
      </c>
      <c r="AD147" s="74">
        <f t="shared" si="114"/>
        <v>1.4680125761316876</v>
      </c>
      <c r="AE147" s="73">
        <f t="shared" si="123"/>
        <v>19.600000000000001</v>
      </c>
      <c r="AF147" s="71">
        <f t="shared" si="115"/>
        <v>22.280695087252148</v>
      </c>
      <c r="AG147" s="71">
        <f t="shared" si="104"/>
        <v>1.985717494284408</v>
      </c>
      <c r="AH147" s="71">
        <f t="shared" si="105"/>
        <v>4.5250928765679372</v>
      </c>
      <c r="AI147" s="74">
        <f t="shared" si="116"/>
        <v>6.5108103708523455</v>
      </c>
      <c r="AJ147" s="73">
        <f t="shared" si="117"/>
        <v>5.6000000000000005</v>
      </c>
      <c r="AK147" s="71">
        <f t="shared" si="106"/>
        <v>11.909532479382124</v>
      </c>
      <c r="AL147" s="71">
        <f t="shared" si="107"/>
        <v>0.56734785550983091</v>
      </c>
      <c r="AM147" s="71">
        <f t="shared" si="118"/>
        <v>0</v>
      </c>
      <c r="AN147" s="188">
        <f t="shared" si="108"/>
        <v>0.33973333333333339</v>
      </c>
      <c r="AO147" s="74">
        <f t="shared" si="119"/>
        <v>0.90708118884316424</v>
      </c>
      <c r="AP147" s="73">
        <f t="shared" si="109"/>
        <v>0.95739950617283975</v>
      </c>
      <c r="AQ147" s="206">
        <f t="shared" si="110"/>
        <v>1.4680125761316876</v>
      </c>
      <c r="AR147" s="206">
        <f t="shared" si="111"/>
        <v>3.5170780624182356</v>
      </c>
      <c r="AS147" s="71">
        <f t="shared" si="112"/>
        <v>0.16</v>
      </c>
      <c r="AT147" s="74">
        <f t="shared" si="113"/>
        <v>3.96E-5</v>
      </c>
      <c r="AU147" s="73">
        <f t="shared" si="120"/>
        <v>14.988433880549961</v>
      </c>
      <c r="AV147" s="71">
        <f t="shared" si="121"/>
        <v>302.40000000000003</v>
      </c>
      <c r="AW147" s="74">
        <f t="shared" si="122"/>
        <v>95.277574013238649</v>
      </c>
    </row>
    <row r="148" spans="17:49" x14ac:dyDescent="0.25">
      <c r="Q148">
        <v>141</v>
      </c>
      <c r="R148" s="73">
        <f t="shared" si="96"/>
        <v>54</v>
      </c>
      <c r="S148" s="71">
        <f t="shared" si="97"/>
        <v>5.64</v>
      </c>
      <c r="T148" s="71">
        <f t="shared" si="98"/>
        <v>12</v>
      </c>
      <c r="U148" s="74">
        <f t="shared" si="99"/>
        <v>25.38</v>
      </c>
      <c r="V148" s="73">
        <f>IF(Variable_Management!$B$20=3,2,IF((S148*R148/T148)&lt;((T148*(1-(T148/R148)))/(2*Lm*Fsw)),1,2))</f>
        <v>2</v>
      </c>
      <c r="W148" s="71">
        <f t="shared" si="100"/>
        <v>0.77777777777777779</v>
      </c>
      <c r="X148" s="74">
        <f t="shared" si="101"/>
        <v>0.22222222222222221</v>
      </c>
      <c r="Y148" s="73">
        <f t="shared" si="102"/>
        <v>6.2222222222222223</v>
      </c>
      <c r="Z148" s="71">
        <f t="shared" si="124"/>
        <v>28.49111111111111</v>
      </c>
      <c r="AA148" s="71">
        <f t="shared" si="125"/>
        <v>25.443481236822912</v>
      </c>
      <c r="AB148" s="71">
        <v>0</v>
      </c>
      <c r="AC148" s="71">
        <f t="shared" si="103"/>
        <v>1.488952696131687</v>
      </c>
      <c r="AD148" s="74">
        <f t="shared" si="114"/>
        <v>1.488952696131687</v>
      </c>
      <c r="AE148" s="73">
        <f t="shared" si="123"/>
        <v>19.739999999999998</v>
      </c>
      <c r="AF148" s="71">
        <f t="shared" si="115"/>
        <v>22.439041280123842</v>
      </c>
      <c r="AG148" s="71">
        <f t="shared" si="104"/>
        <v>2.0140422942844074</v>
      </c>
      <c r="AH148" s="71">
        <f t="shared" si="105"/>
        <v>4.557414968543422</v>
      </c>
      <c r="AI148" s="74">
        <f t="shared" si="116"/>
        <v>6.5714572628278294</v>
      </c>
      <c r="AJ148" s="73">
        <f t="shared" si="117"/>
        <v>5.64</v>
      </c>
      <c r="AK148" s="71">
        <f t="shared" si="106"/>
        <v>11.99417207970011</v>
      </c>
      <c r="AL148" s="71">
        <f t="shared" si="107"/>
        <v>0.5754406555098307</v>
      </c>
      <c r="AM148" s="71">
        <f t="shared" si="118"/>
        <v>0</v>
      </c>
      <c r="AN148" s="188">
        <f t="shared" si="108"/>
        <v>0.34189333333333333</v>
      </c>
      <c r="AO148" s="74">
        <f t="shared" si="119"/>
        <v>0.91733398884316397</v>
      </c>
      <c r="AP148" s="73">
        <f t="shared" si="109"/>
        <v>0.97105610617283933</v>
      </c>
      <c r="AQ148" s="206">
        <f t="shared" si="110"/>
        <v>1.488952696131687</v>
      </c>
      <c r="AR148" s="206">
        <f t="shared" si="111"/>
        <v>3.5170780624182356</v>
      </c>
      <c r="AS148" s="71">
        <f t="shared" si="112"/>
        <v>0.16</v>
      </c>
      <c r="AT148" s="74">
        <f t="shared" si="113"/>
        <v>3.96E-5</v>
      </c>
      <c r="AU148" s="73">
        <f t="shared" si="120"/>
        <v>15.114870412525441</v>
      </c>
      <c r="AV148" s="71">
        <f t="shared" si="121"/>
        <v>304.56</v>
      </c>
      <c r="AW148" s="74">
        <f t="shared" si="122"/>
        <v>95.271799002211083</v>
      </c>
    </row>
    <row r="149" spans="17:49" x14ac:dyDescent="0.25">
      <c r="Q149">
        <v>142</v>
      </c>
      <c r="R149" s="73">
        <f t="shared" si="96"/>
        <v>54</v>
      </c>
      <c r="S149" s="71">
        <f t="shared" si="97"/>
        <v>5.68</v>
      </c>
      <c r="T149" s="71">
        <f t="shared" si="98"/>
        <v>12</v>
      </c>
      <c r="U149" s="74">
        <f t="shared" si="99"/>
        <v>25.56</v>
      </c>
      <c r="V149" s="73">
        <f>IF(Variable_Management!$B$20=3,2,IF((S149*R149/T149)&lt;((T149*(1-(T149/R149)))/(2*Lm*Fsw)),1,2))</f>
        <v>2</v>
      </c>
      <c r="W149" s="71">
        <f t="shared" si="100"/>
        <v>0.77777777777777779</v>
      </c>
      <c r="X149" s="74">
        <f t="shared" si="101"/>
        <v>0.22222222222222221</v>
      </c>
      <c r="Y149" s="73">
        <f t="shared" si="102"/>
        <v>6.2222222222222223</v>
      </c>
      <c r="Z149" s="71">
        <f t="shared" si="124"/>
        <v>28.671111111111109</v>
      </c>
      <c r="AA149" s="71">
        <f t="shared" si="125"/>
        <v>25.623035289531167</v>
      </c>
      <c r="AB149" s="71">
        <v>0</v>
      </c>
      <c r="AC149" s="71">
        <f t="shared" si="103"/>
        <v>1.5100418561316868</v>
      </c>
      <c r="AD149" s="74">
        <f t="shared" si="114"/>
        <v>1.5100418561316868</v>
      </c>
      <c r="AE149" s="73">
        <f t="shared" si="123"/>
        <v>19.88</v>
      </c>
      <c r="AF149" s="71">
        <f t="shared" si="115"/>
        <v>22.597393070243786</v>
      </c>
      <c r="AG149" s="71">
        <f t="shared" si="104"/>
        <v>2.0425686942844075</v>
      </c>
      <c r="AH149" s="71">
        <f t="shared" si="105"/>
        <v>4.5897370605189067</v>
      </c>
      <c r="AI149" s="74">
        <f t="shared" si="116"/>
        <v>6.6323057548033137</v>
      </c>
      <c r="AJ149" s="73">
        <f t="shared" si="117"/>
        <v>5.68</v>
      </c>
      <c r="AK149" s="71">
        <f t="shared" si="106"/>
        <v>12.078814671873133</v>
      </c>
      <c r="AL149" s="71">
        <f t="shared" si="107"/>
        <v>0.5835910555098307</v>
      </c>
      <c r="AM149" s="71">
        <f t="shared" si="118"/>
        <v>0</v>
      </c>
      <c r="AN149" s="188">
        <f t="shared" si="108"/>
        <v>0.34405333333333332</v>
      </c>
      <c r="AO149" s="74">
        <f t="shared" si="119"/>
        <v>0.92764438884316403</v>
      </c>
      <c r="AP149" s="73">
        <f t="shared" si="109"/>
        <v>0.98480990617283926</v>
      </c>
      <c r="AQ149" s="206">
        <f t="shared" si="110"/>
        <v>1.5100418561316868</v>
      </c>
      <c r="AR149" s="206">
        <f t="shared" si="111"/>
        <v>3.5170780624182356</v>
      </c>
      <c r="AS149" s="71">
        <f t="shared" si="112"/>
        <v>0.16</v>
      </c>
      <c r="AT149" s="74">
        <f t="shared" si="113"/>
        <v>3.96E-5</v>
      </c>
      <c r="AU149" s="73">
        <f t="shared" si="120"/>
        <v>15.241961424500927</v>
      </c>
      <c r="AV149" s="71">
        <f t="shared" si="121"/>
        <v>306.71999999999997</v>
      </c>
      <c r="AW149" s="74">
        <f t="shared" si="122"/>
        <v>95.265912359005455</v>
      </c>
    </row>
    <row r="150" spans="17:49" x14ac:dyDescent="0.25">
      <c r="Q150">
        <v>143</v>
      </c>
      <c r="R150" s="73">
        <f t="shared" si="96"/>
        <v>54</v>
      </c>
      <c r="S150" s="71">
        <f t="shared" si="97"/>
        <v>5.72</v>
      </c>
      <c r="T150" s="71">
        <f t="shared" si="98"/>
        <v>12</v>
      </c>
      <c r="U150" s="74">
        <f t="shared" si="99"/>
        <v>25.74</v>
      </c>
      <c r="V150" s="73">
        <f>IF(Variable_Management!$B$20=3,2,IF((S150*R150/T150)&lt;((T150*(1-(T150/R150)))/(2*Lm*Fsw)),1,2))</f>
        <v>2</v>
      </c>
      <c r="W150" s="71">
        <f t="shared" si="100"/>
        <v>0.77777777777777779</v>
      </c>
      <c r="X150" s="74">
        <f t="shared" si="101"/>
        <v>0.22222222222222221</v>
      </c>
      <c r="Y150" s="73">
        <f t="shared" si="102"/>
        <v>6.2222222222222223</v>
      </c>
      <c r="Z150" s="71">
        <f t="shared" si="124"/>
        <v>28.851111111111109</v>
      </c>
      <c r="AA150" s="71">
        <f t="shared" si="125"/>
        <v>25.802595556427256</v>
      </c>
      <c r="AB150" s="71">
        <v>0</v>
      </c>
      <c r="AC150" s="71">
        <f t="shared" si="103"/>
        <v>1.5312800561316873</v>
      </c>
      <c r="AD150" s="74">
        <f t="shared" si="114"/>
        <v>1.5312800561316873</v>
      </c>
      <c r="AE150" s="73">
        <f t="shared" si="123"/>
        <v>20.02</v>
      </c>
      <c r="AF150" s="71">
        <f t="shared" si="115"/>
        <v>22.755750340762262</v>
      </c>
      <c r="AG150" s="71">
        <f t="shared" si="104"/>
        <v>2.0712966942844075</v>
      </c>
      <c r="AH150" s="71">
        <f t="shared" si="105"/>
        <v>4.6220591524943915</v>
      </c>
      <c r="AI150" s="74">
        <f t="shared" si="116"/>
        <v>6.6933558467787986</v>
      </c>
      <c r="AJ150" s="73">
        <f t="shared" si="117"/>
        <v>5.72</v>
      </c>
      <c r="AK150" s="71">
        <f t="shared" si="106"/>
        <v>12.163460193442393</v>
      </c>
      <c r="AL150" s="71">
        <f t="shared" si="107"/>
        <v>0.59179905550983058</v>
      </c>
      <c r="AM150" s="71">
        <f t="shared" si="118"/>
        <v>0</v>
      </c>
      <c r="AN150" s="188">
        <f t="shared" si="108"/>
        <v>0.34621333333333332</v>
      </c>
      <c r="AO150" s="74">
        <f t="shared" si="119"/>
        <v>0.93801238884316396</v>
      </c>
      <c r="AP150" s="73">
        <f t="shared" si="109"/>
        <v>0.99866090617283954</v>
      </c>
      <c r="AQ150" s="206">
        <f t="shared" si="110"/>
        <v>1.5312800561316873</v>
      </c>
      <c r="AR150" s="206">
        <f t="shared" si="111"/>
        <v>3.5170780624182356</v>
      </c>
      <c r="AS150" s="71">
        <f t="shared" si="112"/>
        <v>0.16</v>
      </c>
      <c r="AT150" s="74">
        <f t="shared" si="113"/>
        <v>3.96E-5</v>
      </c>
      <c r="AU150" s="73">
        <f t="shared" si="120"/>
        <v>15.36970691647641</v>
      </c>
      <c r="AV150" s="71">
        <f t="shared" si="121"/>
        <v>308.88</v>
      </c>
      <c r="AW150" s="74">
        <f t="shared" si="122"/>
        <v>95.259916481455605</v>
      </c>
    </row>
    <row r="151" spans="17:49" x14ac:dyDescent="0.25">
      <c r="Q151">
        <v>144</v>
      </c>
      <c r="R151" s="73">
        <f t="shared" si="96"/>
        <v>54</v>
      </c>
      <c r="S151" s="71">
        <f t="shared" si="97"/>
        <v>5.76</v>
      </c>
      <c r="T151" s="71">
        <f t="shared" si="98"/>
        <v>12</v>
      </c>
      <c r="U151" s="74">
        <f t="shared" si="99"/>
        <v>25.919999999999998</v>
      </c>
      <c r="V151" s="73">
        <f>IF(Variable_Management!$B$20=3,2,IF((S151*R151/T151)&lt;((T151*(1-(T151/R151)))/(2*Lm*Fsw)),1,2))</f>
        <v>2</v>
      </c>
      <c r="W151" s="71">
        <f t="shared" si="100"/>
        <v>0.77777777777777779</v>
      </c>
      <c r="X151" s="74">
        <f t="shared" si="101"/>
        <v>0.22222222222222221</v>
      </c>
      <c r="Y151" s="73">
        <f t="shared" si="102"/>
        <v>6.2222222222222223</v>
      </c>
      <c r="Z151" s="71">
        <f t="shared" si="124"/>
        <v>29.031111111111109</v>
      </c>
      <c r="AA151" s="71">
        <f t="shared" si="125"/>
        <v>25.982161908674183</v>
      </c>
      <c r="AB151" s="71">
        <v>0</v>
      </c>
      <c r="AC151" s="71">
        <f t="shared" si="103"/>
        <v>1.5526672961316872</v>
      </c>
      <c r="AD151" s="74">
        <f t="shared" si="114"/>
        <v>1.5526672961316872</v>
      </c>
      <c r="AE151" s="73">
        <f t="shared" si="123"/>
        <v>20.16</v>
      </c>
      <c r="AF151" s="71">
        <f t="shared" si="115"/>
        <v>22.914112978055726</v>
      </c>
      <c r="AG151" s="71">
        <f t="shared" si="104"/>
        <v>2.1002262942844077</v>
      </c>
      <c r="AH151" s="71">
        <f t="shared" si="105"/>
        <v>4.6543812444698771</v>
      </c>
      <c r="AI151" s="74">
        <f t="shared" si="116"/>
        <v>6.7546075387542848</v>
      </c>
      <c r="AJ151" s="73">
        <f t="shared" si="117"/>
        <v>5.7599999999999989</v>
      </c>
      <c r="AK151" s="71">
        <f t="shared" si="106"/>
        <v>12.248108583673547</v>
      </c>
      <c r="AL151" s="71">
        <f t="shared" si="107"/>
        <v>0.60006465550983046</v>
      </c>
      <c r="AM151" s="71">
        <f t="shared" si="118"/>
        <v>0</v>
      </c>
      <c r="AN151" s="188">
        <f t="shared" si="108"/>
        <v>0.34837333333333331</v>
      </c>
      <c r="AO151" s="74">
        <f t="shared" si="119"/>
        <v>0.94843798884316377</v>
      </c>
      <c r="AP151" s="73">
        <f t="shared" si="109"/>
        <v>1.0126091061728395</v>
      </c>
      <c r="AQ151" s="206">
        <f t="shared" si="110"/>
        <v>1.5526672961316872</v>
      </c>
      <c r="AR151" s="206">
        <f t="shared" si="111"/>
        <v>3.5170780624182356</v>
      </c>
      <c r="AS151" s="71">
        <f t="shared" si="112"/>
        <v>0.16</v>
      </c>
      <c r="AT151" s="74">
        <f t="shared" si="113"/>
        <v>3.96E-5</v>
      </c>
      <c r="AU151" s="73">
        <f t="shared" si="120"/>
        <v>15.498106888451899</v>
      </c>
      <c r="AV151" s="71">
        <f t="shared" si="121"/>
        <v>311.03999999999996</v>
      </c>
      <c r="AW151" s="74">
        <f t="shared" si="122"/>
        <v>95.253813701521167</v>
      </c>
    </row>
    <row r="152" spans="17:49" x14ac:dyDescent="0.25">
      <c r="Q152">
        <v>145</v>
      </c>
      <c r="R152" s="73">
        <f t="shared" si="96"/>
        <v>54</v>
      </c>
      <c r="S152" s="71">
        <f t="shared" si="97"/>
        <v>5.8</v>
      </c>
      <c r="T152" s="71">
        <f t="shared" si="98"/>
        <v>12</v>
      </c>
      <c r="U152" s="74">
        <f t="shared" si="99"/>
        <v>26.099999999999998</v>
      </c>
      <c r="V152" s="73">
        <f>IF(Variable_Management!$B$20=3,2,IF((S152*R152/T152)&lt;((T152*(1-(T152/R152)))/(2*Lm*Fsw)),1,2))</f>
        <v>2</v>
      </c>
      <c r="W152" s="71">
        <f t="shared" si="100"/>
        <v>0.77777777777777779</v>
      </c>
      <c r="X152" s="74">
        <f t="shared" si="101"/>
        <v>0.22222222222222221</v>
      </c>
      <c r="Y152" s="73">
        <f t="shared" si="102"/>
        <v>6.2222222222222223</v>
      </c>
      <c r="Z152" s="71">
        <f t="shared" si="124"/>
        <v>29.211111111111109</v>
      </c>
      <c r="AA152" s="71">
        <f t="shared" si="125"/>
        <v>26.161734220967837</v>
      </c>
      <c r="AB152" s="71">
        <v>0</v>
      </c>
      <c r="AC152" s="71">
        <f t="shared" si="103"/>
        <v>1.574203576131687</v>
      </c>
      <c r="AD152" s="74">
        <f t="shared" si="114"/>
        <v>1.574203576131687</v>
      </c>
      <c r="AE152" s="73">
        <f t="shared" si="123"/>
        <v>20.299999999999997</v>
      </c>
      <c r="AF152" s="71">
        <f t="shared" si="115"/>
        <v>23.072480871616339</v>
      </c>
      <c r="AG152" s="71">
        <f t="shared" si="104"/>
        <v>2.1293574942844073</v>
      </c>
      <c r="AH152" s="71">
        <f t="shared" si="105"/>
        <v>4.6867033364453619</v>
      </c>
      <c r="AI152" s="74">
        <f t="shared" si="116"/>
        <v>6.8160608307297696</v>
      </c>
      <c r="AJ152" s="73">
        <f t="shared" si="117"/>
        <v>5.7999999999999989</v>
      </c>
      <c r="AK152" s="71">
        <f t="shared" si="106"/>
        <v>12.332759783497677</v>
      </c>
      <c r="AL152" s="71">
        <f t="shared" si="107"/>
        <v>0.60838785550983066</v>
      </c>
      <c r="AM152" s="71">
        <f t="shared" si="118"/>
        <v>0</v>
      </c>
      <c r="AN152" s="188">
        <f t="shared" si="108"/>
        <v>0.35053333333333331</v>
      </c>
      <c r="AO152" s="74">
        <f t="shared" si="119"/>
        <v>0.95892118884316391</v>
      </c>
      <c r="AP152" s="73">
        <f t="shared" si="109"/>
        <v>1.0266545061728394</v>
      </c>
      <c r="AQ152" s="206">
        <f t="shared" si="110"/>
        <v>1.574203576131687</v>
      </c>
      <c r="AR152" s="206">
        <f t="shared" si="111"/>
        <v>3.5170780624182356</v>
      </c>
      <c r="AS152" s="71">
        <f t="shared" si="112"/>
        <v>0.16</v>
      </c>
      <c r="AT152" s="74">
        <f t="shared" si="113"/>
        <v>3.96E-5</v>
      </c>
      <c r="AU152" s="73">
        <f t="shared" si="120"/>
        <v>15.627161340427381</v>
      </c>
      <c r="AV152" s="71">
        <f t="shared" si="121"/>
        <v>313.2</v>
      </c>
      <c r="AW152" s="74">
        <f t="shared" si="122"/>
        <v>95.247606287532633</v>
      </c>
    </row>
    <row r="153" spans="17:49" x14ac:dyDescent="0.25">
      <c r="Q153">
        <v>146</v>
      </c>
      <c r="R153" s="73">
        <f t="shared" si="96"/>
        <v>54</v>
      </c>
      <c r="S153" s="71">
        <f t="shared" si="97"/>
        <v>5.84</v>
      </c>
      <c r="T153" s="71">
        <f t="shared" si="98"/>
        <v>12</v>
      </c>
      <c r="U153" s="74">
        <f t="shared" si="99"/>
        <v>26.28</v>
      </c>
      <c r="V153" s="73">
        <f>IF(Variable_Management!$B$20=3,2,IF((S153*R153/T153)&lt;((T153*(1-(T153/R153)))/(2*Lm*Fsw)),1,2))</f>
        <v>2</v>
      </c>
      <c r="W153" s="71">
        <f t="shared" si="100"/>
        <v>0.77777777777777779</v>
      </c>
      <c r="X153" s="74">
        <f t="shared" si="101"/>
        <v>0.22222222222222221</v>
      </c>
      <c r="Y153" s="73">
        <f t="shared" si="102"/>
        <v>6.2222222222222223</v>
      </c>
      <c r="Z153" s="71">
        <f t="shared" si="124"/>
        <v>29.391111111111112</v>
      </c>
      <c r="AA153" s="71">
        <f t="shared" si="125"/>
        <v>26.341312371416876</v>
      </c>
      <c r="AB153" s="71">
        <v>0</v>
      </c>
      <c r="AC153" s="71">
        <f t="shared" si="103"/>
        <v>1.5958888961316875</v>
      </c>
      <c r="AD153" s="74">
        <f t="shared" si="114"/>
        <v>1.5958888961316875</v>
      </c>
      <c r="AE153" s="73">
        <f t="shared" si="123"/>
        <v>20.440000000000001</v>
      </c>
      <c r="AF153" s="71">
        <f t="shared" si="115"/>
        <v>23.230853913946039</v>
      </c>
      <c r="AG153" s="71">
        <f t="shared" si="104"/>
        <v>2.158690294284408</v>
      </c>
      <c r="AH153" s="71">
        <f t="shared" si="105"/>
        <v>4.7190254284208484</v>
      </c>
      <c r="AI153" s="74">
        <f t="shared" si="116"/>
        <v>6.8777157227052559</v>
      </c>
      <c r="AJ153" s="73">
        <f t="shared" si="117"/>
        <v>5.84</v>
      </c>
      <c r="AK153" s="71">
        <f t="shared" si="106"/>
        <v>12.417413735454645</v>
      </c>
      <c r="AL153" s="71">
        <f t="shared" si="107"/>
        <v>0.61676865550983062</v>
      </c>
      <c r="AM153" s="71">
        <f t="shared" si="118"/>
        <v>0</v>
      </c>
      <c r="AN153" s="188">
        <f t="shared" si="108"/>
        <v>0.35269333333333336</v>
      </c>
      <c r="AO153" s="74">
        <f t="shared" si="119"/>
        <v>0.96946198884316392</v>
      </c>
      <c r="AP153" s="73">
        <f t="shared" si="109"/>
        <v>1.0407971061728398</v>
      </c>
      <c r="AQ153" s="206">
        <f t="shared" si="110"/>
        <v>1.5958888961316875</v>
      </c>
      <c r="AR153" s="206">
        <f t="shared" si="111"/>
        <v>3.5170780624182356</v>
      </c>
      <c r="AS153" s="71">
        <f t="shared" si="112"/>
        <v>0.16</v>
      </c>
      <c r="AT153" s="74">
        <f t="shared" si="113"/>
        <v>3.96E-5</v>
      </c>
      <c r="AU153" s="73">
        <f t="shared" si="120"/>
        <v>15.756870272402871</v>
      </c>
      <c r="AV153" s="71">
        <f t="shared" si="121"/>
        <v>315.36</v>
      </c>
      <c r="AW153" s="74">
        <f t="shared" si="122"/>
        <v>95.241296446345359</v>
      </c>
    </row>
    <row r="154" spans="17:49" x14ac:dyDescent="0.25">
      <c r="Q154">
        <v>147</v>
      </c>
      <c r="R154" s="73">
        <f t="shared" si="96"/>
        <v>54</v>
      </c>
      <c r="S154" s="71">
        <f t="shared" si="97"/>
        <v>5.88</v>
      </c>
      <c r="T154" s="71">
        <f t="shared" si="98"/>
        <v>12</v>
      </c>
      <c r="U154" s="74">
        <f t="shared" si="99"/>
        <v>26.459999999999997</v>
      </c>
      <c r="V154" s="73">
        <f>IF(Variable_Management!$B$20=3,2,IF((S154*R154/T154)&lt;((T154*(1-(T154/R154)))/(2*Lm*Fsw)),1,2))</f>
        <v>2</v>
      </c>
      <c r="W154" s="71">
        <f t="shared" si="100"/>
        <v>0.77777777777777779</v>
      </c>
      <c r="X154" s="74">
        <f t="shared" si="101"/>
        <v>0.22222222222222221</v>
      </c>
      <c r="Y154" s="73">
        <f t="shared" si="102"/>
        <v>6.2222222222222223</v>
      </c>
      <c r="Z154" s="71">
        <f t="shared" si="124"/>
        <v>29.571111111111108</v>
      </c>
      <c r="AA154" s="71">
        <f t="shared" si="125"/>
        <v>26.52089624142743</v>
      </c>
      <c r="AB154" s="71">
        <v>0</v>
      </c>
      <c r="AC154" s="71">
        <f t="shared" si="103"/>
        <v>1.617723256131687</v>
      </c>
      <c r="AD154" s="74">
        <f t="shared" si="114"/>
        <v>1.617723256131687</v>
      </c>
      <c r="AE154" s="73">
        <f t="shared" si="123"/>
        <v>20.58</v>
      </c>
      <c r="AF154" s="71">
        <f t="shared" si="115"/>
        <v>23.389232000454864</v>
      </c>
      <c r="AG154" s="71">
        <f t="shared" si="104"/>
        <v>2.1882246942844077</v>
      </c>
      <c r="AH154" s="71">
        <f t="shared" si="105"/>
        <v>4.7513475203963331</v>
      </c>
      <c r="AI154" s="74">
        <f t="shared" si="116"/>
        <v>6.9395722146807408</v>
      </c>
      <c r="AJ154" s="73">
        <f t="shared" si="117"/>
        <v>5.879999999999999</v>
      </c>
      <c r="AK154" s="71">
        <f t="shared" si="106"/>
        <v>12.502070383638769</v>
      </c>
      <c r="AL154" s="71">
        <f t="shared" si="107"/>
        <v>0.62520705550983058</v>
      </c>
      <c r="AM154" s="71">
        <f t="shared" si="118"/>
        <v>0</v>
      </c>
      <c r="AN154" s="188">
        <f t="shared" si="108"/>
        <v>0.3548533333333333</v>
      </c>
      <c r="AO154" s="74">
        <f t="shared" si="119"/>
        <v>0.98006038884316382</v>
      </c>
      <c r="AP154" s="73">
        <f t="shared" si="109"/>
        <v>1.0550369061728395</v>
      </c>
      <c r="AQ154" s="206">
        <f t="shared" si="110"/>
        <v>1.617723256131687</v>
      </c>
      <c r="AR154" s="206">
        <f t="shared" si="111"/>
        <v>3.5170780624182356</v>
      </c>
      <c r="AS154" s="71">
        <f t="shared" si="112"/>
        <v>0.16</v>
      </c>
      <c r="AT154" s="74">
        <f t="shared" si="113"/>
        <v>3.96E-5</v>
      </c>
      <c r="AU154" s="73">
        <f t="shared" si="120"/>
        <v>15.887233684378351</v>
      </c>
      <c r="AV154" s="71">
        <f t="shared" si="121"/>
        <v>317.52</v>
      </c>
      <c r="AW154" s="74">
        <f t="shared" si="122"/>
        <v>95.23488632540645</v>
      </c>
    </row>
    <row r="155" spans="17:49" x14ac:dyDescent="0.25">
      <c r="Q155">
        <v>148</v>
      </c>
      <c r="R155" s="73">
        <f t="shared" si="96"/>
        <v>54</v>
      </c>
      <c r="S155" s="71">
        <f t="shared" si="97"/>
        <v>5.92</v>
      </c>
      <c r="T155" s="71">
        <f t="shared" si="98"/>
        <v>12</v>
      </c>
      <c r="U155" s="74">
        <f t="shared" si="99"/>
        <v>26.64</v>
      </c>
      <c r="V155" s="73">
        <f>IF(Variable_Management!$B$20=3,2,IF((S155*R155/T155)&lt;((T155*(1-(T155/R155)))/(2*Lm*Fsw)),1,2))</f>
        <v>2</v>
      </c>
      <c r="W155" s="71">
        <f t="shared" si="100"/>
        <v>0.77777777777777779</v>
      </c>
      <c r="X155" s="74">
        <f t="shared" si="101"/>
        <v>0.22222222222222221</v>
      </c>
      <c r="Y155" s="73">
        <f t="shared" si="102"/>
        <v>6.2222222222222223</v>
      </c>
      <c r="Z155" s="71">
        <f t="shared" si="124"/>
        <v>29.751111111111111</v>
      </c>
      <c r="AA155" s="71">
        <f t="shared" si="125"/>
        <v>26.70048571559251</v>
      </c>
      <c r="AB155" s="71">
        <v>0</v>
      </c>
      <c r="AC155" s="71">
        <f t="shared" si="103"/>
        <v>1.6397066561316873</v>
      </c>
      <c r="AD155" s="74">
        <f t="shared" si="114"/>
        <v>1.6397066561316873</v>
      </c>
      <c r="AE155" s="73">
        <f t="shared" si="123"/>
        <v>20.720000000000002</v>
      </c>
      <c r="AF155" s="71">
        <f t="shared" si="115"/>
        <v>23.547615029363417</v>
      </c>
      <c r="AG155" s="71">
        <f t="shared" si="104"/>
        <v>2.2179606942844075</v>
      </c>
      <c r="AH155" s="71">
        <f t="shared" si="105"/>
        <v>4.7836696123718188</v>
      </c>
      <c r="AI155" s="74">
        <f t="shared" si="116"/>
        <v>7.0016303066562262</v>
      </c>
      <c r="AJ155" s="73">
        <f t="shared" si="117"/>
        <v>5.92</v>
      </c>
      <c r="AK155" s="71">
        <f t="shared" si="106"/>
        <v>12.586729673646673</v>
      </c>
      <c r="AL155" s="71">
        <f t="shared" si="107"/>
        <v>0.63370305550983075</v>
      </c>
      <c r="AM155" s="71">
        <f t="shared" si="118"/>
        <v>0</v>
      </c>
      <c r="AN155" s="188">
        <f t="shared" si="108"/>
        <v>0.35701333333333335</v>
      </c>
      <c r="AO155" s="74">
        <f t="shared" si="119"/>
        <v>0.99071638884316404</v>
      </c>
      <c r="AP155" s="73">
        <f t="shared" si="109"/>
        <v>1.0693739061728396</v>
      </c>
      <c r="AQ155" s="206">
        <f t="shared" si="110"/>
        <v>1.6397066561316873</v>
      </c>
      <c r="AR155" s="206">
        <f t="shared" si="111"/>
        <v>3.5170780624182356</v>
      </c>
      <c r="AS155" s="71">
        <f t="shared" si="112"/>
        <v>0.16</v>
      </c>
      <c r="AT155" s="74">
        <f t="shared" si="113"/>
        <v>3.96E-5</v>
      </c>
      <c r="AU155" s="73">
        <f t="shared" si="120"/>
        <v>16.01825157635384</v>
      </c>
      <c r="AV155" s="71">
        <f t="shared" si="121"/>
        <v>319.68</v>
      </c>
      <c r="AW155" s="74">
        <f t="shared" si="122"/>
        <v>95.228378014739064</v>
      </c>
    </row>
    <row r="156" spans="17:49" x14ac:dyDescent="0.25">
      <c r="Q156">
        <v>149</v>
      </c>
      <c r="R156" s="73">
        <f t="shared" si="96"/>
        <v>54</v>
      </c>
      <c r="S156" s="71">
        <f t="shared" si="97"/>
        <v>5.96</v>
      </c>
      <c r="T156" s="71">
        <f t="shared" si="98"/>
        <v>12</v>
      </c>
      <c r="U156" s="74">
        <f t="shared" si="99"/>
        <v>26.819999999999997</v>
      </c>
      <c r="V156" s="73">
        <f>IF(Variable_Management!$B$20=3,2,IF((S156*R156/T156)&lt;((T156*(1-(T156/R156)))/(2*Lm*Fsw)),1,2))</f>
        <v>2</v>
      </c>
      <c r="W156" s="71">
        <f t="shared" si="100"/>
        <v>0.77777777777777779</v>
      </c>
      <c r="X156" s="74">
        <f t="shared" si="101"/>
        <v>0.22222222222222221</v>
      </c>
      <c r="Y156" s="73">
        <f t="shared" si="102"/>
        <v>6.2222222222222223</v>
      </c>
      <c r="Z156" s="71">
        <f t="shared" si="124"/>
        <v>29.931111111111107</v>
      </c>
      <c r="AA156" s="71">
        <f t="shared" si="125"/>
        <v>26.880080681585749</v>
      </c>
      <c r="AB156" s="71">
        <v>0</v>
      </c>
      <c r="AC156" s="71">
        <f t="shared" si="103"/>
        <v>1.6618390961316865</v>
      </c>
      <c r="AD156" s="74">
        <f t="shared" si="114"/>
        <v>1.6618390961316865</v>
      </c>
      <c r="AE156" s="73">
        <f t="shared" si="123"/>
        <v>20.86</v>
      </c>
      <c r="AF156" s="71">
        <f t="shared" si="115"/>
        <v>23.706002901609157</v>
      </c>
      <c r="AG156" s="71">
        <f t="shared" si="104"/>
        <v>2.2478982942844072</v>
      </c>
      <c r="AH156" s="71">
        <f t="shared" si="105"/>
        <v>4.8159917043473035</v>
      </c>
      <c r="AI156" s="74">
        <f t="shared" si="116"/>
        <v>7.0638899986317103</v>
      </c>
      <c r="AJ156" s="73">
        <f t="shared" si="117"/>
        <v>5.9599999999999991</v>
      </c>
      <c r="AK156" s="71">
        <f t="shared" si="106"/>
        <v>12.671391552527199</v>
      </c>
      <c r="AL156" s="71">
        <f t="shared" si="107"/>
        <v>0.64225665550983058</v>
      </c>
      <c r="AM156" s="71">
        <f t="shared" si="118"/>
        <v>0</v>
      </c>
      <c r="AN156" s="188">
        <f t="shared" si="108"/>
        <v>0.35917333333333329</v>
      </c>
      <c r="AO156" s="74">
        <f t="shared" si="119"/>
        <v>1.0014299888431639</v>
      </c>
      <c r="AP156" s="73">
        <f t="shared" si="109"/>
        <v>1.0838081061728391</v>
      </c>
      <c r="AQ156" s="206">
        <f t="shared" si="110"/>
        <v>1.6618390961316865</v>
      </c>
      <c r="AR156" s="206">
        <f t="shared" si="111"/>
        <v>3.5170780624182356</v>
      </c>
      <c r="AS156" s="71">
        <f t="shared" si="112"/>
        <v>0.16</v>
      </c>
      <c r="AT156" s="74">
        <f t="shared" si="113"/>
        <v>3.96E-5</v>
      </c>
      <c r="AU156" s="73">
        <f t="shared" si="120"/>
        <v>16.14992394832932</v>
      </c>
      <c r="AV156" s="71">
        <f t="shared" si="121"/>
        <v>321.83999999999997</v>
      </c>
      <c r="AW156" s="74">
        <f t="shared" si="122"/>
        <v>95.221773548847494</v>
      </c>
    </row>
    <row r="157" spans="17:49" ht="15.75" thickBot="1" x14ac:dyDescent="0.3">
      <c r="Q157">
        <v>150</v>
      </c>
      <c r="R157" s="75">
        <f t="shared" si="96"/>
        <v>54</v>
      </c>
      <c r="S157" s="76">
        <f t="shared" si="97"/>
        <v>6</v>
      </c>
      <c r="T157" s="76">
        <f t="shared" si="98"/>
        <v>12</v>
      </c>
      <c r="U157" s="77">
        <f t="shared" si="99"/>
        <v>27</v>
      </c>
      <c r="V157" s="73">
        <f>IF(Variable_Management!$B$20=3,2,IF((S157*R157/T157)&lt;((T157*(1-(T157/R157)))/(2*Lm*Fsw)),1,2))</f>
        <v>2</v>
      </c>
      <c r="W157" s="76">
        <f t="shared" si="100"/>
        <v>0.77777777777777779</v>
      </c>
      <c r="X157" s="74">
        <f t="shared" si="101"/>
        <v>0.22222222222222221</v>
      </c>
      <c r="Y157" s="75">
        <f t="shared" si="102"/>
        <v>6.2222222222222223</v>
      </c>
      <c r="Z157" s="76">
        <f t="shared" si="124"/>
        <v>30.111111111111111</v>
      </c>
      <c r="AA157" s="76">
        <f t="shared" si="125"/>
        <v>27.059681030059458</v>
      </c>
      <c r="AB157" s="76">
        <v>0</v>
      </c>
      <c r="AC157" s="76">
        <f t="shared" si="103"/>
        <v>1.6841205761316871</v>
      </c>
      <c r="AD157" s="77">
        <f t="shared" si="114"/>
        <v>1.6841205761316871</v>
      </c>
      <c r="AE157" s="75">
        <f t="shared" si="123"/>
        <v>21</v>
      </c>
      <c r="AF157" s="71">
        <f t="shared" si="115"/>
        <v>23.864395520756482</v>
      </c>
      <c r="AG157" s="76">
        <f t="shared" si="104"/>
        <v>2.2780374942844084</v>
      </c>
      <c r="AH157" s="76">
        <f t="shared" si="105"/>
        <v>4.8483137963227891</v>
      </c>
      <c r="AI157" s="77">
        <f t="shared" si="116"/>
        <v>7.1263512906071975</v>
      </c>
      <c r="AJ157" s="75">
        <f>X157*U157</f>
        <v>6</v>
      </c>
      <c r="AK157" s="76">
        <f t="shared" si="106"/>
        <v>12.756055968733348</v>
      </c>
      <c r="AL157" s="71">
        <f t="shared" si="107"/>
        <v>0.65086785550983062</v>
      </c>
      <c r="AM157" s="71">
        <f t="shared" si="118"/>
        <v>0</v>
      </c>
      <c r="AN157" s="188">
        <f>Vd_rect*t_dead*Fsw*Z157</f>
        <v>0.36133333333333334</v>
      </c>
      <c r="AO157" s="74">
        <f t="shared" si="119"/>
        <v>1.0122011888431639</v>
      </c>
      <c r="AP157" s="73">
        <f t="shared" si="109"/>
        <v>1.0983395061728396</v>
      </c>
      <c r="AQ157" s="206">
        <f t="shared" si="110"/>
        <v>1.6841205761316871</v>
      </c>
      <c r="AR157" s="206">
        <f t="shared" si="111"/>
        <v>3.5170780624182356</v>
      </c>
      <c r="AS157" s="71">
        <f t="shared" si="112"/>
        <v>0.16</v>
      </c>
      <c r="AT157" s="77">
        <f t="shared" si="113"/>
        <v>3.96E-5</v>
      </c>
      <c r="AU157" s="73">
        <f t="shared" si="120"/>
        <v>16.282250800304809</v>
      </c>
      <c r="AV157" s="76">
        <f t="shared" si="121"/>
        <v>324</v>
      </c>
      <c r="AW157" s="77">
        <f>(AV157/(AV157+AU157))*100</f>
        <v>95.215074908546995</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54,7386025239554</v>
      </c>
      <c r="Q7" s="64" t="str">
        <f>IMSUM(COMPLEX(1,0),IMDIV(COMPLEX(0,2*PI()*O7),COMPLEX(wp_lf_VINmin,0)))</f>
        <v>1+759,778784515606i</v>
      </c>
      <c r="R7" s="64">
        <f t="shared" ref="R7:R13" si="0">IMABS(Q7)</f>
        <v>759.77944260160893</v>
      </c>
      <c r="S7" s="64">
        <f t="shared" ref="S7:S13" si="1">IMARGUMENT(Q7)</f>
        <v>1.5694801549789101</v>
      </c>
      <c r="T7" s="64" t="str">
        <f>IMSUM(COMPLEX(1,0),IMDIV(COMPLEX(0,2*PI()*O7),COMPLEX(wz_esr_VINmin,0)))</f>
        <v>1+1,88495559215388i</v>
      </c>
      <c r="U7" s="64">
        <f t="shared" ref="U7:U13" si="2">IMABS(T7)</f>
        <v>2.1337894892402542</v>
      </c>
      <c r="V7" s="64">
        <f t="shared" ref="V7:V13" si="3">IMARGUMENT(T7)</f>
        <v>1.0830346193361864</v>
      </c>
      <c r="W7" s="62" t="str">
        <f>IMSUB(COMPLEX(1,0),IMDIV(COMPLEX(0,2*PI()*O7),COMPLEX(wz_RHP_VINmin,0)))</f>
        <v>1-0,252365955313164i</v>
      </c>
      <c r="X7" s="64">
        <f t="shared" ref="X7:X13" si="4">IMABS(W7)</f>
        <v>1.0313527890111733</v>
      </c>
      <c r="Y7" s="64">
        <f t="shared" ref="Y7:Y13" si="5">IMARGUMENT(W7)</f>
        <v>-0.2472042019744754</v>
      </c>
      <c r="Z7" s="62" t="str">
        <f>IMSUM(COMPLEX(1,0),IMDIV(COMPLEX(0,2*PI()*O7),COMPLEX(Q_VINmin*(wsl_VINmin/2),0)),IMDIV(IMPOWER(COMPLEX(0,2*PI()*O7),2),IMPOWER(COMPLEX(wsl_VINmin/2,0),2)))</f>
        <v>0,9996+0,0337430322052237i</v>
      </c>
      <c r="AA7" s="64">
        <f t="shared" ref="AA7:AA13" si="6">IMABS(Z7)</f>
        <v>1.0001693617694969</v>
      </c>
      <c r="AB7" s="64">
        <f t="shared" ref="AB7:AB13" si="7">IMARGUMENT(Z7)</f>
        <v>3.3743721680248452E-2</v>
      </c>
      <c r="AC7" s="65" t="str">
        <f t="shared" ref="AC7:AC13" si="8">(IMDIV(IMPRODUCT(P7,T7,W7),IMPRODUCT(Q7,Z7)))</f>
        <v>0,114092385341829-0,110056219887091i</v>
      </c>
      <c r="AD7" s="66">
        <f t="shared" ref="AD7:AD13" si="9">20*LOG(IMABS(AC7))</f>
        <v>-15.998171214876145</v>
      </c>
      <c r="AE7" s="67">
        <f t="shared" ref="AE7:AE13" si="10">(180/PI())*IMARGUMENT(AC7)</f>
        <v>-43.968406443687932</v>
      </c>
      <c r="AF7" s="52" t="str">
        <f t="shared" ref="AF7:AF13" si="11">COMPLEX($B$72,0)</f>
        <v>171,846459675999</v>
      </c>
      <c r="AG7" s="55" t="str">
        <f t="shared" ref="AG7:AG13" si="12">IMSUM(COMPLEX(1,0),IMDIV(COMPLEX(0,2*PI()*O7),COMPLEX(wp_lf_DCM,0)))</f>
        <v>1+742,201264410589i</v>
      </c>
      <c r="AH7" s="55">
        <f>IMABS(AG7)</f>
        <v>742.20193808199997</v>
      </c>
      <c r="AI7" s="55">
        <f>IMARGUMENT(AG7)</f>
        <v>1.5694489841766064</v>
      </c>
      <c r="AJ7" s="55" t="str">
        <f t="shared" ref="AJ7:AJ13" si="13">IMSUM(COMPLEX(1,0),IMDIV(COMPLEX(0,2*PI()*O7),COMPLEX(wz1_dcm,0)))</f>
        <v>1+1,88495559215388i</v>
      </c>
      <c r="AK7" s="55">
        <f>IMABS(AJ7)</f>
        <v>2.1337894892402542</v>
      </c>
      <c r="AL7" s="55">
        <f>IMARGUMENT(AJ7)</f>
        <v>1.0830346193361864</v>
      </c>
      <c r="AM7" s="55" t="str">
        <f t="shared" ref="AM7:AM13" si="14">IMSUB(COMPLEX(1,0),IMDIV(COMPLEX(0,2*PI()*O7),COMPLEX(wz2_dcm,0)))</f>
        <v>1-0,071982930688962i</v>
      </c>
      <c r="AN7" s="55">
        <f>IMABS(AM7)</f>
        <v>1.0025874237743917</v>
      </c>
      <c r="AO7" s="55">
        <f>IMARGUMENT(AM7)</f>
        <v>-7.1858988255492279E-2</v>
      </c>
      <c r="AP7" s="52" t="str">
        <f>(IMDIV(IMPRODUCT(AF7,AJ7,AM7),IMPRODUCT(AG7)))</f>
        <v>0,420122323104224-0,262386052949437i</v>
      </c>
      <c r="AQ7" s="55">
        <f>20*LOG(IMABS(AP7))</f>
        <v>-6.1021534110547391</v>
      </c>
      <c r="AR7" s="58">
        <f>(180/PI())*IMARGUMENT(AP7)</f>
        <v>-31.986706947012507</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-0,245869084595302+0,491280297357653i</v>
      </c>
      <c r="BG7" s="46">
        <f t="shared" ref="BG7:BG13" si="29">20*LOG(IMABS(BF7))</f>
        <v>-5.2026934277790202</v>
      </c>
      <c r="BH7" s="45">
        <f t="shared" ref="BH7:BH13" si="30">(180/PI())*IMARGUMENT(BF7)</f>
        <v>116.58640699647324</v>
      </c>
      <c r="BI7" s="44" t="str">
        <f>IMPRODUCT(AP7,BC7)</f>
        <v>-1,07019765585437+1,34214504742224i</v>
      </c>
      <c r="BJ7" s="46">
        <f t="shared" ref="BJ7:BJ13" si="31">20*LOG(IMABS(BI7))</f>
        <v>4.69332437604238</v>
      </c>
      <c r="BK7" s="45">
        <f t="shared" ref="BK7:BK13" si="32">(180/PI())*IMARGUMENT(BI7)</f>
        <v>128.5681064931486</v>
      </c>
      <c r="BL7" s="41">
        <f>IF($B$31=0,BJ7,BG7)</f>
        <v>-5.2026934277790202</v>
      </c>
      <c r="BM7" s="43">
        <f>IF($B$31=0,BK7,BH7)</f>
        <v>116.58640699647324</v>
      </c>
    </row>
    <row r="8" spans="1:65" ht="15.75" thickBot="1" x14ac:dyDescent="0.3">
      <c r="A8" s="9"/>
      <c r="B8" s="9"/>
      <c r="C8" s="9"/>
      <c r="D8" s="4"/>
      <c r="E8" s="5"/>
      <c r="F8" s="5"/>
      <c r="G8" s="5"/>
      <c r="H8" s="5"/>
      <c r="I8" s="5"/>
      <c r="J8" s="5"/>
      <c r="K8" s="5"/>
      <c r="L8" s="5"/>
      <c r="M8" s="9"/>
      <c r="N8" s="177" t="s">
        <v>572</v>
      </c>
      <c r="O8" s="67">
        <f>fcross</f>
        <v>10000</v>
      </c>
      <c r="P8" s="63" t="str">
        <f t="shared" ref="P8:P13" si="33">COMPLEX(Adc,0)</f>
        <v>58,4837545126354</v>
      </c>
      <c r="Q8" s="64" t="str">
        <f t="shared" ref="Q8:Q13" si="34">IMSUM(COMPLEX(1,0),IMDIV(COMPLEX(0,2*PI()*O8),COMPLEX(wp_lf,0)))</f>
        <v>1+744,11514080154i</v>
      </c>
      <c r="R8" s="64">
        <f t="shared" si="0"/>
        <v>744.11581274025855</v>
      </c>
      <c r="S8" s="64">
        <f t="shared" si="1"/>
        <v>1.5694524495598214</v>
      </c>
      <c r="T8" s="64" t="str">
        <f t="shared" ref="T8:T13" si="35">IMSUM(COMPLEX(1,0),IMDIV(COMPLEX(0,2*PI()*O8),COMPLEX(wz_esr,0)))</f>
        <v>1+1,88495559215388i</v>
      </c>
      <c r="U8" s="64">
        <f t="shared" si="2"/>
        <v>2.1337894892402542</v>
      </c>
      <c r="V8" s="64">
        <f t="shared" si="3"/>
        <v>1.0830346193361864</v>
      </c>
      <c r="W8" s="62" t="str">
        <f t="shared" ref="W8:W13" si="36">IMSUB(COMPLEX(1,0),IMDIV(COMPLEX(0,2*PI()*O8),COMPLEX(wz_rhp,0)))</f>
        <v>1-0,212057504117311i</v>
      </c>
      <c r="X8" s="64">
        <f t="shared" si="4"/>
        <v>1.0222369515197851</v>
      </c>
      <c r="Y8" s="64">
        <f t="shared" si="5"/>
        <v>-0.20896197715304285</v>
      </c>
      <c r="Z8" s="62" t="str">
        <f t="shared" ref="Z8:Z13" si="37">IMSUM(COMPLEX(1,0),IMDIV(COMPLEX(0,2*PI()*O8),COMPLEX(Q*(wsl/2),0)),IMDIV(IMPOWER(COMPLEX(0,2*PI()*O8),2),IMPOWER(COMPLEX(wsl/2,0),2)))</f>
        <v>0,9996+0,0349065850398866i</v>
      </c>
      <c r="AA8" s="64">
        <f t="shared" si="6"/>
        <v>1.0002092929378066</v>
      </c>
      <c r="AB8" s="64">
        <f t="shared" si="7"/>
        <v>3.4906369072691693E-2</v>
      </c>
      <c r="AC8" s="65" t="str">
        <f t="shared" si="8"/>
        <v>0,127689046823132-0,114336990091763i</v>
      </c>
      <c r="AD8" s="66">
        <f t="shared" si="9"/>
        <v>-15.319860523238374</v>
      </c>
      <c r="AE8" s="67">
        <f t="shared" si="10"/>
        <v>-41.842315747295018</v>
      </c>
      <c r="AF8" s="41" t="str">
        <f t="shared" si="11"/>
        <v>171,846459675999</v>
      </c>
      <c r="AG8" t="str">
        <f t="shared" si="12"/>
        <v>1+742,201264410589i</v>
      </c>
      <c r="AH8">
        <f t="shared" ref="AH8:AH13" si="38">IMABS(AG8)</f>
        <v>742.20193808199997</v>
      </c>
      <c r="AI8">
        <f t="shared" ref="AI8:AI13" si="39">IMARGUMENT(AG8)</f>
        <v>1.5694489841766064</v>
      </c>
      <c r="AJ8" t="str">
        <f t="shared" si="13"/>
        <v>1+1,88495559215388i</v>
      </c>
      <c r="AK8">
        <f t="shared" ref="AK8:AK13" si="40">IMABS(AJ8)</f>
        <v>2.1337894892402542</v>
      </c>
      <c r="AL8">
        <f t="shared" ref="AL8:AL13" si="41">IMARGUMENT(AJ8)</f>
        <v>1.0830346193361864</v>
      </c>
      <c r="AM8" t="str">
        <f t="shared" si="14"/>
        <v>1-0,071982930688962i</v>
      </c>
      <c r="AN8">
        <f t="shared" ref="AN8:AN13" si="42">IMABS(AM8)</f>
        <v>1.0025874237743917</v>
      </c>
      <c r="AO8">
        <f t="shared" ref="AO8:AO13" si="43">IMARGUMENT(AM8)</f>
        <v>-7.1858988255492279E-2</v>
      </c>
      <c r="AP8" s="41" t="str">
        <f t="shared" ref="AP8:AP13" si="44">(IMDIV(IMPRODUCT(AF8,AJ8,AM8),IMPRODUCT(AG8)))</f>
        <v>0,420122323104224-0,262386052949437i</v>
      </c>
      <c r="AQ8">
        <f t="shared" ref="AQ8:AQ13" si="45">20*LOG(IMABS(AP8))</f>
        <v>-6.1021534110547391</v>
      </c>
      <c r="AR8" s="43">
        <f t="shared" ref="AR8:AR13" si="46">(180/PI())*IMARGUMENT(AP8)</f>
        <v>-31.986706947012507</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-0,285362732036697+0,520955892184548i</v>
      </c>
      <c r="BG8" s="66">
        <f t="shared" si="29"/>
        <v>-4.5243827361412414</v>
      </c>
      <c r="BH8" s="67">
        <f t="shared" si="30"/>
        <v>118.71249769286609</v>
      </c>
      <c r="BI8" s="61" t="str">
        <f t="shared" ref="BI8:BI13" si="47">IMPRODUCT(AP8,BC8)</f>
        <v>-1,07019765585437+1,34214504742224i</v>
      </c>
      <c r="BJ8" s="66">
        <f t="shared" si="31"/>
        <v>4.69332437604238</v>
      </c>
      <c r="BK8" s="67">
        <f t="shared" si="32"/>
        <v>128.5681064931486</v>
      </c>
      <c r="BL8" s="41">
        <f t="shared" ref="BL8:BL13" si="48">IF($B$31=0,BJ8,BG8)</f>
        <v>-4.5243827361412414</v>
      </c>
      <c r="BM8" s="43">
        <f t="shared" ref="BM8:BM13" si="49">IF($B$31=0,BK8,BH8)</f>
        <v>118.71249769286609</v>
      </c>
    </row>
    <row r="9" spans="1:65" ht="15.75" thickBot="1" x14ac:dyDescent="0.3">
      <c r="A9" s="50" t="s">
        <v>172</v>
      </c>
      <c r="B9" s="9"/>
      <c r="C9" s="9"/>
      <c r="D9" s="4"/>
      <c r="E9" s="5"/>
      <c r="F9" s="5"/>
      <c r="G9" s="5"/>
      <c r="H9" s="5"/>
      <c r="I9" s="5"/>
      <c r="J9" s="5"/>
      <c r="K9" s="5"/>
      <c r="L9" s="5"/>
      <c r="M9" s="9"/>
      <c r="N9" s="179" t="s">
        <v>258</v>
      </c>
      <c r="O9" s="68">
        <f>IF($B$31=0,B78,wz_rhp/(2*PI()))</f>
        <v>47157.020175376398</v>
      </c>
      <c r="P9" s="53" t="str">
        <f t="shared" si="33"/>
        <v>58,4837545126354</v>
      </c>
      <c r="Q9" s="54" t="str">
        <f t="shared" si="34"/>
        <v>1+3509,02527075812i</v>
      </c>
      <c r="R9" s="54">
        <f t="shared" si="0"/>
        <v>3509.025413247829</v>
      </c>
      <c r="S9" s="54">
        <f t="shared" si="1"/>
        <v>1.5705113473787431</v>
      </c>
      <c r="T9" s="54" t="str">
        <f t="shared" si="35"/>
        <v>1+8,88888888888889i</v>
      </c>
      <c r="U9" s="54">
        <f t="shared" si="2"/>
        <v>8.9449620278127711</v>
      </c>
      <c r="V9" s="54">
        <f t="shared" si="3"/>
        <v>1.4587673643689087</v>
      </c>
      <c r="W9" s="55" t="str">
        <f t="shared" si="36"/>
        <v>1-i</v>
      </c>
      <c r="X9" s="54">
        <f t="shared" si="4"/>
        <v>1.4142135623730951</v>
      </c>
      <c r="Y9" s="54">
        <f t="shared" si="5"/>
        <v>-0.78539816339744828</v>
      </c>
      <c r="Z9" s="55" t="str">
        <f t="shared" si="37"/>
        <v>0,991104861792717+0,164609053497942i</v>
      </c>
      <c r="AA9" s="54">
        <f t="shared" si="6"/>
        <v>1.0046815353944996</v>
      </c>
      <c r="AB9" s="54">
        <f t="shared" si="7"/>
        <v>0.16458405526903691</v>
      </c>
      <c r="AC9" s="56" t="str">
        <f t="shared" si="8"/>
        <v>0,102274787726522-0,183242656676843i</v>
      </c>
      <c r="AD9" s="57">
        <f t="shared" si="9"/>
        <v>-13.561723790457801</v>
      </c>
      <c r="AE9" s="58">
        <f t="shared" si="10"/>
        <v>-60.832430354508837</v>
      </c>
      <c r="AF9" s="41" t="str">
        <f t="shared" si="11"/>
        <v>171,846459675999</v>
      </c>
      <c r="AG9" t="str">
        <f t="shared" si="12"/>
        <v>1+3499,99999999999i</v>
      </c>
      <c r="AH9">
        <f t="shared" si="38"/>
        <v>3500.00014285713</v>
      </c>
      <c r="AI9">
        <f t="shared" si="39"/>
        <v>1.5705106125169568</v>
      </c>
      <c r="AJ9" t="str">
        <f t="shared" si="13"/>
        <v>1+8,88888888888889i</v>
      </c>
      <c r="AK9">
        <f t="shared" si="40"/>
        <v>8.9449620278127711</v>
      </c>
      <c r="AL9">
        <f t="shared" si="41"/>
        <v>1.4587673643689087</v>
      </c>
      <c r="AM9" t="str">
        <f t="shared" si="14"/>
        <v>1-0,33945005147821i</v>
      </c>
      <c r="AN9">
        <f t="shared" si="42"/>
        <v>1.0560427725469075</v>
      </c>
      <c r="AO9">
        <f t="shared" si="43"/>
        <v>-0.32724546207998484</v>
      </c>
      <c r="AP9" s="41" t="str">
        <f t="shared" si="44"/>
        <v>0,419825121000284-0,197127075481406i</v>
      </c>
      <c r="AQ9">
        <f t="shared" si="45"/>
        <v>-6.6733492555468885</v>
      </c>
      <c r="AR9" s="43">
        <f t="shared" si="46"/>
        <v>-25.152200349957855</v>
      </c>
      <c r="AS9" s="55" t="str">
        <f t="shared" si="15"/>
        <v>-0,0000166666666666667</v>
      </c>
      <c r="AT9" s="55" t="str">
        <f t="shared" si="16"/>
        <v>0,000450962962962963i</v>
      </c>
      <c r="AU9" s="55">
        <f t="shared" si="17"/>
        <v>4.5096296296296301E-4</v>
      </c>
      <c r="AV9" s="55">
        <f t="shared" si="18"/>
        <v>1.5707963267948966</v>
      </c>
      <c r="AW9" s="55" t="str">
        <f t="shared" si="19"/>
        <v>1+1,41334501387064i</v>
      </c>
      <c r="AX9" s="55">
        <f t="shared" si="20"/>
        <v>1.731341713305897</v>
      </c>
      <c r="AY9" s="55">
        <f t="shared" si="21"/>
        <v>0.95502698337773817</v>
      </c>
      <c r="AZ9" s="55" t="str">
        <f t="shared" si="22"/>
        <v>1+97,7777777777777i</v>
      </c>
      <c r="BA9" s="55">
        <f t="shared" si="23"/>
        <v>97.782891280430434</v>
      </c>
      <c r="BB9" s="55">
        <f t="shared" si="24"/>
        <v>1.5605694106262953</v>
      </c>
      <c r="BC9" s="52" t="str">
        <f t="shared" si="25"/>
        <v>-1,18811658539208+1,71617660192662i</v>
      </c>
      <c r="BD9" s="55">
        <f t="shared" si="26"/>
        <v>6.3917591242261214</v>
      </c>
      <c r="BE9" s="58">
        <f t="shared" si="27"/>
        <v>124.69502539744987</v>
      </c>
      <c r="BF9" s="52" t="str">
        <f t="shared" si="28"/>
        <v>0,192962388298336+0,393235237212333i</v>
      </c>
      <c r="BG9" s="57">
        <f t="shared" si="29"/>
        <v>-7.1699646662316745</v>
      </c>
      <c r="BH9" s="58">
        <f t="shared" si="30"/>
        <v>63.862595042940988</v>
      </c>
      <c r="BI9" s="61" t="str">
        <f t="shared" si="47"/>
        <v>-0,160496314677263+0,954703997370994i</v>
      </c>
      <c r="BJ9" s="57">
        <f t="shared" si="31"/>
        <v>-0.28159013132077143</v>
      </c>
      <c r="BK9" s="58">
        <f t="shared" si="32"/>
        <v>99.54282504749203</v>
      </c>
      <c r="BL9" s="41">
        <f t="shared" si="48"/>
        <v>-7.1699646662316745</v>
      </c>
      <c r="BM9" s="43">
        <f t="shared" si="49"/>
        <v>63.862595042940988</v>
      </c>
    </row>
    <row r="10" spans="1:65" ht="15.75" thickBot="1" x14ac:dyDescent="0.3">
      <c r="A10" t="s">
        <v>25</v>
      </c>
      <c r="B10" s="3">
        <f>VIN_min</f>
        <v>11</v>
      </c>
      <c r="C10" t="s">
        <v>10</v>
      </c>
      <c r="E10" t="s">
        <v>28</v>
      </c>
      <c r="N10" s="178" t="s">
        <v>219</v>
      </c>
      <c r="O10" s="69">
        <f>IF(B31=0,B76,wz_esr/(2*PI()))</f>
        <v>5305.1647697298449</v>
      </c>
      <c r="P10" s="33" t="str">
        <f t="shared" si="33"/>
        <v>58,4837545126354</v>
      </c>
      <c r="Q10" s="4" t="str">
        <f t="shared" si="34"/>
        <v>1+394,765342960288i</v>
      </c>
      <c r="R10" s="4">
        <f t="shared" si="0"/>
        <v>394.7666095334734</v>
      </c>
      <c r="S10" s="4">
        <f t="shared" si="1"/>
        <v>1.5682631817787738</v>
      </c>
      <c r="T10" s="4" t="str">
        <f t="shared" si="35"/>
        <v>1+i</v>
      </c>
      <c r="U10" s="4">
        <f t="shared" si="2"/>
        <v>1.4142135623730951</v>
      </c>
      <c r="V10" s="4">
        <f t="shared" si="3"/>
        <v>0.78539816339744828</v>
      </c>
      <c r="W10" t="str">
        <f t="shared" si="36"/>
        <v>1-0,1125i</v>
      </c>
      <c r="X10" s="4">
        <f t="shared" si="4"/>
        <v>1.0063082281289366</v>
      </c>
      <c r="Y10" s="4">
        <f t="shared" si="5"/>
        <v>-0.11202896242598788</v>
      </c>
      <c r="Z10" t="str">
        <f t="shared" si="37"/>
        <v>0,999887420907064+0,0185185185185185i</v>
      </c>
      <c r="AA10" s="4">
        <f t="shared" si="6"/>
        <v>1.0000588932739416</v>
      </c>
      <c r="AB10" s="4">
        <f t="shared" si="7"/>
        <v>1.851848638589032E-2</v>
      </c>
      <c r="AC10" s="47" t="str">
        <f t="shared" si="8"/>
        <v>0,128822174058812-0,166885080581642i</v>
      </c>
      <c r="AD10" s="20">
        <f t="shared" si="9"/>
        <v>-13.521694418644277</v>
      </c>
      <c r="AE10" s="43">
        <f t="shared" si="10"/>
        <v>-52.334679324802352</v>
      </c>
      <c r="AF10" s="41" t="str">
        <f t="shared" si="11"/>
        <v>171,846459675999</v>
      </c>
      <c r="AG10" t="str">
        <f t="shared" si="12"/>
        <v>1+393,749999999999i</v>
      </c>
      <c r="AH10">
        <f t="shared" si="38"/>
        <v>393.75126983922121</v>
      </c>
      <c r="AI10">
        <f t="shared" si="39"/>
        <v>1.5682566497154997</v>
      </c>
      <c r="AJ10" t="str">
        <f t="shared" si="13"/>
        <v>1+i</v>
      </c>
      <c r="AK10">
        <f t="shared" si="40"/>
        <v>1.4142135623730951</v>
      </c>
      <c r="AL10">
        <f t="shared" si="41"/>
        <v>0.78539816339744828</v>
      </c>
      <c r="AM10" t="str">
        <f t="shared" si="14"/>
        <v>1-0,0381881307912986i</v>
      </c>
      <c r="AN10">
        <f t="shared" si="42"/>
        <v>1.0007289010183194</v>
      </c>
      <c r="AO10">
        <f t="shared" si="43"/>
        <v>-3.8169583342922891E-2</v>
      </c>
      <c r="AP10" s="41" t="str">
        <f t="shared" si="44"/>
        <v>0,420916819581169-0,452033112214723i</v>
      </c>
      <c r="AQ10">
        <f t="shared" si="45"/>
        <v>-4.184998756152968</v>
      </c>
      <c r="AR10" s="43">
        <f t="shared" si="46"/>
        <v>-47.041443253346841</v>
      </c>
      <c r="AS10" t="str">
        <f t="shared" si="15"/>
        <v>-0,0000166666666666667</v>
      </c>
      <c r="AT10" t="str">
        <f t="shared" si="16"/>
        <v>0,0000507333333333333i</v>
      </c>
      <c r="AU10">
        <f t="shared" si="17"/>
        <v>5.0733333333333297E-5</v>
      </c>
      <c r="AV10">
        <f t="shared" si="18"/>
        <v>1.5707963267948966</v>
      </c>
      <c r="AW10" t="str">
        <f t="shared" si="19"/>
        <v>1+0,159001314060447i</v>
      </c>
      <c r="AX10">
        <f t="shared" si="20"/>
        <v>1.0125618094086646</v>
      </c>
      <c r="AY10">
        <f t="shared" si="21"/>
        <v>0.1576813530166421</v>
      </c>
      <c r="AZ10" t="str">
        <f t="shared" si="22"/>
        <v>1+11i</v>
      </c>
      <c r="BA10">
        <f t="shared" si="23"/>
        <v>11.045361017187261</v>
      </c>
      <c r="BB10">
        <f t="shared" si="24"/>
        <v>1.4801364395941514</v>
      </c>
      <c r="BC10" s="41" t="str">
        <f t="shared" si="25"/>
        <v>-3,47361400695902+0,880824303340398i</v>
      </c>
      <c r="BD10">
        <f t="shared" si="26"/>
        <v>11.08627448154542</v>
      </c>
      <c r="BE10" s="43">
        <f t="shared" si="27"/>
        <v>165.77109505649918</v>
      </c>
      <c r="BF10" s="41" t="str">
        <f t="shared" si="28"/>
        <v>-0,300482073376371+0,693164055181025i</v>
      </c>
      <c r="BG10" s="20">
        <f t="shared" si="29"/>
        <v>-2.435419937098859</v>
      </c>
      <c r="BH10" s="43">
        <f t="shared" si="30"/>
        <v>113.43641573169678</v>
      </c>
      <c r="BI10" s="61" t="str">
        <f t="shared" si="47"/>
        <v>-1,06394080910847+1,94094231457018i</v>
      </c>
      <c r="BJ10" s="20">
        <f t="shared" si="31"/>
        <v>6.9012757253924581</v>
      </c>
      <c r="BK10" s="43">
        <f t="shared" si="32"/>
        <v>118.72965180315241</v>
      </c>
      <c r="BL10" s="41">
        <f t="shared" si="48"/>
        <v>-2.435419937098859</v>
      </c>
      <c r="BM10" s="43">
        <f t="shared" si="49"/>
        <v>113.43641573169678</v>
      </c>
    </row>
    <row r="11" spans="1:65" ht="15.75" thickBot="1" x14ac:dyDescent="0.3">
      <c r="A11" t="s">
        <v>26</v>
      </c>
      <c r="B11" s="3">
        <f>VIN_nom</f>
        <v>12</v>
      </c>
      <c r="C11" t="s">
        <v>10</v>
      </c>
      <c r="E11" t="s">
        <v>29</v>
      </c>
      <c r="N11" s="180" t="s">
        <v>217</v>
      </c>
      <c r="O11" s="70">
        <f>IF(B31=0,B74,wp_lf/(2*PI()))</f>
        <v>13.438780440925168</v>
      </c>
      <c r="P11" s="59" t="str">
        <f t="shared" si="33"/>
        <v>58,4837545126354</v>
      </c>
      <c r="Q11" s="38" t="str">
        <f t="shared" si="34"/>
        <v>1+i</v>
      </c>
      <c r="R11" s="38">
        <f t="shared" si="0"/>
        <v>1.4142135623730951</v>
      </c>
      <c r="S11" s="38">
        <f t="shared" si="1"/>
        <v>0.78539816339744828</v>
      </c>
      <c r="T11" s="38" t="str">
        <f t="shared" si="35"/>
        <v>1+0,002533150434385i</v>
      </c>
      <c r="U11" s="38">
        <f t="shared" si="2"/>
        <v>1.0000032084204147</v>
      </c>
      <c r="V11" s="38">
        <f t="shared" si="3"/>
        <v>2.5331450161227907E-3</v>
      </c>
      <c r="W11" s="39" t="str">
        <f t="shared" si="36"/>
        <v>1-0,000284979423868313i</v>
      </c>
      <c r="X11" s="38">
        <f t="shared" si="4"/>
        <v>1.0000000406066352</v>
      </c>
      <c r="Y11" s="38">
        <f t="shared" si="5"/>
        <v>-2.8497941615360955E-4</v>
      </c>
      <c r="Z11" s="39" t="str">
        <f t="shared" si="37"/>
        <v>0,999999999277597+0,0000469101932293519i</v>
      </c>
      <c r="AA11" s="38">
        <f t="shared" si="6"/>
        <v>1.0000000003778799</v>
      </c>
      <c r="AB11" s="38">
        <f t="shared" si="7"/>
        <v>4.6910193228830306E-5</v>
      </c>
      <c r="AC11" s="42" t="str">
        <f t="shared" si="8"/>
        <v>29,306270404133-29,1775324090493i</v>
      </c>
      <c r="AD11" s="46">
        <f t="shared" si="9"/>
        <v>32.330433170287272</v>
      </c>
      <c r="AE11" s="45">
        <f t="shared" si="10"/>
        <v>-44.873877355563451</v>
      </c>
      <c r="AF11" s="41" t="str">
        <f t="shared" si="11"/>
        <v>171,846459675999</v>
      </c>
      <c r="AG11" t="str">
        <f t="shared" si="12"/>
        <v>1+0,997427983539094i</v>
      </c>
      <c r="AH11">
        <f t="shared" si="38"/>
        <v>1.4123960430229416</v>
      </c>
      <c r="AI11">
        <f t="shared" si="39"/>
        <v>0.7841104999319477</v>
      </c>
      <c r="AJ11" t="str">
        <f t="shared" si="13"/>
        <v>1+0,002533150434385i</v>
      </c>
      <c r="AK11">
        <f t="shared" si="40"/>
        <v>1.0000032084204147</v>
      </c>
      <c r="AL11">
        <f t="shared" si="41"/>
        <v>2.5331450161227907E-3</v>
      </c>
      <c r="AM11" t="str">
        <f t="shared" si="14"/>
        <v>1-0,0000967362801023294i</v>
      </c>
      <c r="AN11">
        <f t="shared" si="42"/>
        <v>1.0000000046789539</v>
      </c>
      <c r="AO11">
        <f t="shared" si="43"/>
        <v>-9.6736279800579668E-5</v>
      </c>
      <c r="AP11" s="41" t="str">
        <f t="shared" si="44"/>
        <v>86,3538749898416-85,7130822551867i</v>
      </c>
      <c r="AQ11">
        <f t="shared" si="45"/>
        <v>41.703709852644778</v>
      </c>
      <c r="AR11" s="43">
        <f t="shared" si="46"/>
        <v>-44.78662638023355</v>
      </c>
      <c r="AS11" s="39" t="str">
        <f t="shared" si="15"/>
        <v>-0,0000166666666666667</v>
      </c>
      <c r="AT11" s="39" t="str">
        <f t="shared" si="16"/>
        <v>1,28515165371132E-07i</v>
      </c>
      <c r="AU11" s="39">
        <f t="shared" si="17"/>
        <v>1.2851516537113201E-7</v>
      </c>
      <c r="AV11" s="39">
        <f t="shared" si="18"/>
        <v>1.5707963267948966</v>
      </c>
      <c r="AW11" s="39" t="str">
        <f t="shared" si="19"/>
        <v>1+0,000402774247780007i</v>
      </c>
      <c r="AX11" s="39">
        <f t="shared" si="20"/>
        <v>1.0000000811135441</v>
      </c>
      <c r="AY11" s="39">
        <f t="shared" si="21"/>
        <v>4.0277422599971049E-4</v>
      </c>
      <c r="AZ11" s="39" t="str">
        <f t="shared" si="22"/>
        <v>1+0,027864654778235i</v>
      </c>
      <c r="BA11" s="39">
        <f t="shared" si="23"/>
        <v>1.0003881441650087</v>
      </c>
      <c r="BB11" s="39">
        <f t="shared" si="24"/>
        <v>2.7857446401289815E-2</v>
      </c>
      <c r="BC11" s="44" t="str">
        <f t="shared" si="25"/>
        <v>-3,56143131643764+129,687815188789i</v>
      </c>
      <c r="BD11" s="39">
        <f t="shared" si="26"/>
        <v>42.261257422930179</v>
      </c>
      <c r="BE11" s="45">
        <f t="shared" si="27"/>
        <v>91.573036843559365</v>
      </c>
      <c r="BF11" s="44" t="str">
        <f t="shared" si="28"/>
        <v>3679,59816154442+3904,57995770184i</v>
      </c>
      <c r="BG11" s="46">
        <f t="shared" si="29"/>
        <v>74.591690593217464</v>
      </c>
      <c r="BH11" s="45">
        <f t="shared" si="30"/>
        <v>46.699159487995921</v>
      </c>
      <c r="BI11" s="61" t="str">
        <f t="shared" si="47"/>
        <v>10808,3989760876+11504,3066358904i</v>
      </c>
      <c r="BJ11" s="46">
        <f t="shared" si="31"/>
        <v>83.964967275574978</v>
      </c>
      <c r="BK11" s="45">
        <f t="shared" si="32"/>
        <v>46.786410463325765</v>
      </c>
      <c r="BL11" s="41">
        <f t="shared" si="48"/>
        <v>74.591690593217464</v>
      </c>
      <c r="BM11" s="43">
        <f t="shared" si="49"/>
        <v>46.699159487995921</v>
      </c>
    </row>
    <row r="12" spans="1:65" ht="15.75" thickBot="1" x14ac:dyDescent="0.3">
      <c r="A12" t="s">
        <v>27</v>
      </c>
      <c r="B12" s="3">
        <f>VIN_max</f>
        <v>22</v>
      </c>
      <c r="C12" t="s">
        <v>10</v>
      </c>
      <c r="E12" t="s">
        <v>30</v>
      </c>
      <c r="N12" s="179" t="s">
        <v>226</v>
      </c>
      <c r="O12" s="58">
        <f>wz_ea/(2*PI())</f>
        <v>482.28770633907675</v>
      </c>
      <c r="P12" s="53" t="str">
        <f t="shared" si="33"/>
        <v>58,4837545126354</v>
      </c>
      <c r="Q12" s="54" t="str">
        <f t="shared" si="34"/>
        <v>1+35,8877584509353i</v>
      </c>
      <c r="R12" s="54">
        <f t="shared" si="0"/>
        <v>35.901688074973272</v>
      </c>
      <c r="S12" s="54">
        <f t="shared" si="1"/>
        <v>1.5429388803936068</v>
      </c>
      <c r="T12" s="54" t="str">
        <f t="shared" si="35"/>
        <v>1+0,090909090909091i</v>
      </c>
      <c r="U12" s="54">
        <f t="shared" si="2"/>
        <v>1.0041237288352056</v>
      </c>
      <c r="V12" s="54">
        <f t="shared" si="3"/>
        <v>9.0659887200745193E-2</v>
      </c>
      <c r="W12" s="55" t="str">
        <f t="shared" si="36"/>
        <v>1-0,0102272727272727i</v>
      </c>
      <c r="X12" s="54">
        <f t="shared" si="4"/>
        <v>1.0000522971862211</v>
      </c>
      <c r="Y12" s="54">
        <f t="shared" si="5"/>
        <v>-1.0226916168601351E-2</v>
      </c>
      <c r="Z12" s="55" t="str">
        <f t="shared" si="37"/>
        <v>0,999999069594273+0,00168350168350168i</v>
      </c>
      <c r="AA12" s="54">
        <f t="shared" si="6"/>
        <v>1.0000004866835466</v>
      </c>
      <c r="AB12" s="54">
        <f t="shared" si="7"/>
        <v>1.6835016593932447E-3</v>
      </c>
      <c r="AC12" s="56" t="str">
        <f t="shared" si="8"/>
        <v>0,174057421397638-1,62651297493945i</v>
      </c>
      <c r="AD12" s="57">
        <f t="shared" si="9"/>
        <v>4.2746021352988546</v>
      </c>
      <c r="AE12" s="58">
        <f t="shared" si="10"/>
        <v>-83.891873659240801</v>
      </c>
      <c r="AF12" s="41" t="str">
        <f t="shared" si="11"/>
        <v>171,846459675999</v>
      </c>
      <c r="AG12" t="str">
        <f t="shared" si="12"/>
        <v>1+35,7954545454545i</v>
      </c>
      <c r="AH12">
        <f t="shared" si="38"/>
        <v>35.809420075110111</v>
      </c>
      <c r="AI12">
        <f t="shared" si="39"/>
        <v>1.5428670831254052</v>
      </c>
      <c r="AJ12" t="str">
        <f t="shared" si="13"/>
        <v>1+0,090909090909091i</v>
      </c>
      <c r="AK12">
        <f t="shared" si="40"/>
        <v>1.0041237288352056</v>
      </c>
      <c r="AL12">
        <f t="shared" si="41"/>
        <v>9.0659887200745193E-2</v>
      </c>
      <c r="AM12" t="str">
        <f t="shared" si="14"/>
        <v>1-0,00347164825375442i</v>
      </c>
      <c r="AN12">
        <f t="shared" si="42"/>
        <v>1.0000060261526416</v>
      </c>
      <c r="AO12">
        <f t="shared" si="43"/>
        <v>-3.4716343066917232E-3</v>
      </c>
      <c r="AP12" s="41" t="str">
        <f t="shared" si="44"/>
        <v>0,553496459027823-4,78684237675766i</v>
      </c>
      <c r="AQ12">
        <f t="shared" si="45"/>
        <v>13.658662977903868</v>
      </c>
      <c r="AR12" s="43">
        <f t="shared" si="46"/>
        <v>-83.404253298797101</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5,34162511379326+6,42944903242481i</v>
      </c>
      <c r="BG12" s="57">
        <f t="shared" si="29"/>
        <v>18.442955524585837</v>
      </c>
      <c r="BH12" s="58">
        <f t="shared" si="30"/>
        <v>50.279992719675775</v>
      </c>
      <c r="BI12" s="61" t="str">
        <f t="shared" si="47"/>
        <v>15,5735943165579+19,073091013046i</v>
      </c>
      <c r="BJ12" s="57">
        <f t="shared" si="31"/>
        <v>27.827016367190851</v>
      </c>
      <c r="BK12" s="58">
        <f t="shared" si="32"/>
        <v>50.767613080119617</v>
      </c>
      <c r="BL12" s="41">
        <f t="shared" si="48"/>
        <v>18.442955524585837</v>
      </c>
      <c r="BM12" s="43">
        <f t="shared" si="49"/>
        <v>50.279992719675775</v>
      </c>
    </row>
    <row r="13" spans="1:65" ht="15.75" thickBot="1" x14ac:dyDescent="0.3">
      <c r="A13" t="s">
        <v>64</v>
      </c>
      <c r="B13" s="3">
        <f>Fsw</f>
        <v>1000000</v>
      </c>
      <c r="C13" t="s">
        <v>65</v>
      </c>
      <c r="E13" t="s">
        <v>66</v>
      </c>
      <c r="N13" s="180" t="s">
        <v>232</v>
      </c>
      <c r="O13" s="45">
        <f>wp1_ea/(2*PI())</f>
        <v>33365.540411276132</v>
      </c>
      <c r="P13" s="59" t="str">
        <f t="shared" si="33"/>
        <v>58,4837545126354</v>
      </c>
      <c r="Q13" s="38" t="str">
        <f t="shared" si="34"/>
        <v>1+2482,78038010562i</v>
      </c>
      <c r="R13" s="38">
        <f t="shared" si="0"/>
        <v>2482.780581492736</v>
      </c>
      <c r="S13" s="38">
        <f t="shared" si="1"/>
        <v>1.570393552568897</v>
      </c>
      <c r="T13" s="38" t="str">
        <f t="shared" si="35"/>
        <v>1+6,28925619834712i</v>
      </c>
      <c r="U13" s="38">
        <f t="shared" si="2"/>
        <v>6.3682606360330185</v>
      </c>
      <c r="V13" s="38">
        <f t="shared" si="3"/>
        <v>1.4131149737782551</v>
      </c>
      <c r="W13" s="39" t="str">
        <f t="shared" si="36"/>
        <v>1-0,707541322314051i</v>
      </c>
      <c r="X13" s="38">
        <f t="shared" si="4"/>
        <v>1.2249958052099263</v>
      </c>
      <c r="Y13" s="38">
        <f t="shared" si="5"/>
        <v>-0.61576934341716005</v>
      </c>
      <c r="Z13" s="39" t="str">
        <f t="shared" si="37"/>
        <v>0,995546962852254+0,116467707376798i</v>
      </c>
      <c r="AA13" s="38">
        <f t="shared" si="6"/>
        <v>1.0023365114101923</v>
      </c>
      <c r="AB13" s="38">
        <f t="shared" si="7"/>
        <v>0.11645928680035934</v>
      </c>
      <c r="AC13" s="42" t="str">
        <f t="shared" si="8"/>
        <v>0,115461691277363-0,142405403723656i</v>
      </c>
      <c r="AD13" s="46">
        <f t="shared" si="9"/>
        <v>-14.735224274962151</v>
      </c>
      <c r="AE13" s="45">
        <f t="shared" si="10"/>
        <v>-50.965008922628769</v>
      </c>
      <c r="AF13" s="44" t="str">
        <f t="shared" si="11"/>
        <v>171,846459675999</v>
      </c>
      <c r="AG13" s="39" t="str">
        <f t="shared" si="12"/>
        <v>1+2476,39462809917i</v>
      </c>
      <c r="AH13" s="39">
        <f t="shared" si="38"/>
        <v>2476.3948300055927</v>
      </c>
      <c r="AI13" s="39">
        <f t="shared" si="39"/>
        <v>1.57039251395574</v>
      </c>
      <c r="AJ13" s="39" t="str">
        <f t="shared" si="13"/>
        <v>1+6,28925619834712i</v>
      </c>
      <c r="AK13" s="39">
        <f t="shared" si="40"/>
        <v>6.3682606360330185</v>
      </c>
      <c r="AL13" s="39">
        <f t="shared" si="41"/>
        <v>1.4131149737782551</v>
      </c>
      <c r="AM13" s="39" t="str">
        <f t="shared" si="14"/>
        <v>1-0,240174938282465i</v>
      </c>
      <c r="AN13" s="39">
        <f t="shared" si="42"/>
        <v>1.0284376505063328</v>
      </c>
      <c r="AO13" s="39">
        <f t="shared" si="43"/>
        <v>-0.23571038478322059</v>
      </c>
      <c r="AP13" s="44" t="str">
        <f t="shared" si="44"/>
        <v>0,419839080641496-0,174045132155801i</v>
      </c>
      <c r="AQ13" s="39">
        <f t="shared" si="45"/>
        <v>-6.8496100428016868</v>
      </c>
      <c r="AR13" s="45">
        <f t="shared" si="46"/>
        <v>-22.516549499852317</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0,055417549912507+0,465219112898586i</v>
      </c>
      <c r="BG13" s="46">
        <f t="shared" si="29"/>
        <v>-6.5856561818614807</v>
      </c>
      <c r="BH13" s="45">
        <f t="shared" si="30"/>
        <v>83.206857456287707</v>
      </c>
      <c r="BI13" s="61" t="str">
        <f t="shared" si="47"/>
        <v>-0,428598072126826+1,07946910341124i</v>
      </c>
      <c r="BJ13" s="46">
        <f t="shared" si="31"/>
        <v>1.2999580502989858</v>
      </c>
      <c r="BK13" s="45">
        <f t="shared" si="32"/>
        <v>111.65531687906416</v>
      </c>
      <c r="BL13" s="44">
        <f t="shared" si="48"/>
        <v>-6.5856561818614807</v>
      </c>
      <c r="BM13" s="45">
        <f t="shared" si="49"/>
        <v>83.206857456287707</v>
      </c>
    </row>
    <row r="15" spans="1:65" ht="15.75" thickBot="1" x14ac:dyDescent="0.3">
      <c r="A15" s="49" t="s">
        <v>456</v>
      </c>
      <c r="O15" s="34" t="s">
        <v>196</v>
      </c>
      <c r="P15">
        <f>B16</f>
        <v>12</v>
      </c>
      <c r="Q15" t="s">
        <v>10</v>
      </c>
    </row>
    <row r="16" spans="1:65" ht="15.75" thickBot="1" x14ac:dyDescent="0.3">
      <c r="A16" t="s">
        <v>198</v>
      </c>
      <c r="B16">
        <f>VIN_var</f>
        <v>12</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6</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54</v>
      </c>
      <c r="C19" t="s">
        <v>10</v>
      </c>
      <c r="E19" t="s">
        <v>173</v>
      </c>
      <c r="N19" s="9">
        <v>1</v>
      </c>
      <c r="O19" s="34">
        <f>10^(1+(N19/100))</f>
        <v>10.232929922807543</v>
      </c>
      <c r="P19" s="33" t="str">
        <f t="shared" ref="P19:P82" si="50">COMPLEX(Adc,0)</f>
        <v>58,4837545126354</v>
      </c>
      <c r="Q19" s="4" t="str">
        <f>IMSUM(COMPLEX(1,0),IMDIV(COMPLEX(0,2*PI()*O19),COMPLEX(wp_lf,0)))</f>
        <v>1+0,761447809032222i</v>
      </c>
      <c r="R19" s="4">
        <f>IMABS(Q19)</f>
        <v>1.2569020510286277</v>
      </c>
      <c r="S19" s="4">
        <f>IMARGUMENT(Q19)</f>
        <v>0.65078753835805969</v>
      </c>
      <c r="T19" s="4" t="str">
        <f t="shared" ref="T19:T82" si="51">IMSUM(COMPLEX(1,0),IMDIV(COMPLEX(0,2*PI()*O19),COMPLEX(wz_esr,0)))</f>
        <v>1+0,00192886184821148i</v>
      </c>
      <c r="U19" s="4">
        <f>IMABS(T19)</f>
        <v>1.0000018602522844</v>
      </c>
      <c r="V19" s="4">
        <f>IMARGUMENT(T19)</f>
        <v>1.9288594561014886E-3</v>
      </c>
      <c r="W19" t="str">
        <f t="shared" ref="W19:W82" si="52">IMSUB(COMPLEX(1,0),IMDIV(COMPLEX(0,2*PI()*O19),COMPLEX(wz_rhp,0)))</f>
        <v>1-0,000216996957923792i</v>
      </c>
      <c r="X19" s="4">
        <f>IMABS(W19)</f>
        <v>1.0000000235438395</v>
      </c>
      <c r="Y19" s="4">
        <f>IMARGUMENT(W19)</f>
        <v>-2.1699695451783102E-4</v>
      </c>
      <c r="Z19" t="str">
        <f t="shared" ref="Z19:Z82" si="53">IMSUM(COMPLEX(1,0),IMDIV(COMPLEX(0,2*PI()*O19),COMPLEX(Q*(wsl/2),0)),IMDIV(IMPOWER(COMPLEX(0,2*PI()*O19),2),IMPOWER(COMPLEX(wsl/2,0),2)))</f>
        <v>0,999999999581149+0,0000357196638557682i</v>
      </c>
      <c r="AA19" s="4">
        <f>IMABS(Z19)</f>
        <v>1.0000000002190961</v>
      </c>
      <c r="AB19" s="4">
        <f>IMARGUMENT(Z19)</f>
        <v>3.5719663855537912E-5</v>
      </c>
      <c r="AC19" s="47" t="str">
        <f>(IMDIV(IMPRODUCT(P19,T19,W19),IMPRODUCT(Q19,Z19)))</f>
        <v>37,0669215349557-28,1264989253704i</v>
      </c>
      <c r="AD19" s="20">
        <f>20*LOG(IMABS(AC19))</f>
        <v>33.354692571665659</v>
      </c>
      <c r="AE19" s="43">
        <f>(180/PI())*IMARGUMENT(AC19)</f>
        <v>-37.191343397162086</v>
      </c>
      <c r="AF19" t="str">
        <f t="shared" ref="AF19:AF82" si="54">COMPLEX($B$72,0)</f>
        <v>171,846459675999</v>
      </c>
      <c r="AG19" t="str">
        <f t="shared" ref="AG19:AG82" si="55">IMSUM(COMPLEX(1,0),IMDIV(COMPLEX(0,2*PI()*O19),COMPLEX(wp_lf_DCM,0)))</f>
        <v>1+0,75948935273327i</v>
      </c>
      <c r="AH19">
        <f>IMABS(AG19)</f>
        <v>1.2557165591466897</v>
      </c>
      <c r="AI19">
        <f>IMARGUMENT(AG19)</f>
        <v>0.64954668362862311</v>
      </c>
      <c r="AJ19" t="str">
        <f t="shared" ref="AJ19:AJ82" si="56">IMSUM(COMPLEX(1,0),IMDIV(COMPLEX(0,2*PI()*O19),COMPLEX(wz1_dcm,0)))</f>
        <v>1+0,00192886184821148i</v>
      </c>
      <c r="AK19">
        <f>IMABS(AJ19)</f>
        <v>1.0000018602522844</v>
      </c>
      <c r="AL19">
        <f>IMARGUMENT(AJ19)</f>
        <v>1.9288594561014886E-3</v>
      </c>
      <c r="AM19" t="str">
        <f t="shared" ref="AM19:AM82" si="57">IMSUB(COMPLEX(1,0),IMDIV(COMPLEX(0,2*PI()*O19),COMPLEX(wz2_dcm,0)))</f>
        <v>1-0,0000736596285378461i</v>
      </c>
      <c r="AN19">
        <f>IMABS(AM19)</f>
        <v>1.0000000027128704</v>
      </c>
      <c r="AO19">
        <f>IMARGUMENT(AM19)</f>
        <v>-7.365962840462675E-5</v>
      </c>
      <c r="AP19" s="41" t="str">
        <f>(IMDIV(IMPRODUCT(AF19,AJ19,AM19),IMPRODUCT(AG19)))</f>
        <v>109,136218403303-82,5689859414472i</v>
      </c>
      <c r="AQ19">
        <f>20*LOG(IMABS(AP19))</f>
        <v>42.724995542259244</v>
      </c>
      <c r="AR19" s="43">
        <f>(180/PI())*IMARGUMENT(AP19)</f>
        <v>-37.109988448358934</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4658,39875144986+6413,28316152288i</v>
      </c>
      <c r="BG19" s="20">
        <f>20*LOG(IMABS(BF19))</f>
        <v>77.981731412986989</v>
      </c>
      <c r="BH19" s="43">
        <f>(180/PI())*IMARGUMENT(BF19)</f>
        <v>54.006574170641471</v>
      </c>
      <c r="BI19" s="41" t="str">
        <f>IMPRODUCT(AP19,BC19)</f>
        <v>13674,1889197012+18881,7749560165i</v>
      </c>
      <c r="BJ19" s="20">
        <f>20*LOG(IMABS(BI19))</f>
        <v>87.352034383580573</v>
      </c>
      <c r="BK19" s="43">
        <f>(180/PI())*IMARGUMENT(BI19)</f>
        <v>54.08792911944461</v>
      </c>
      <c r="BL19">
        <f>IF($B$31=0,BJ19,BG19)</f>
        <v>77.981731412986989</v>
      </c>
      <c r="BM19" s="43">
        <f>IF($B$31=0,BK19,BH19)</f>
        <v>54.006574170641471</v>
      </c>
    </row>
    <row r="20" spans="1:65" x14ac:dyDescent="0.25">
      <c r="A20" t="s">
        <v>33</v>
      </c>
      <c r="B20" s="29">
        <f>IOUT</f>
        <v>6</v>
      </c>
      <c r="C20" t="s">
        <v>11</v>
      </c>
      <c r="E20" t="s">
        <v>34</v>
      </c>
      <c r="N20" s="9">
        <v>2</v>
      </c>
      <c r="O20" s="34">
        <f t="shared" ref="O20:O83" si="62">10^(1+(N20/100))</f>
        <v>10.471285480509</v>
      </c>
      <c r="P20" s="33" t="str">
        <f t="shared" si="50"/>
        <v>58,4837545126354</v>
      </c>
      <c r="Q20" s="4" t="str">
        <f t="shared" ref="Q20:Q82" si="63">IMSUM(COMPLEX(1,0),IMDIV(COMPLEX(0,2*PI()*O20),COMPLEX(wp_lf,0)))</f>
        <v>1+0,779184206970207i</v>
      </c>
      <c r="R20" s="4">
        <f t="shared" ref="R20:R83" si="64">IMABS(Q20)</f>
        <v>1.2677255335409909</v>
      </c>
      <c r="S20" s="4">
        <f t="shared" ref="S20:S83" si="65">IMARGUMENT(Q20)</f>
        <v>0.66191888533201393</v>
      </c>
      <c r="T20" s="4" t="str">
        <f t="shared" si="51"/>
        <v>1+0,00197379081235252i</v>
      </c>
      <c r="U20" s="4">
        <f t="shared" ref="U20:U83" si="66">IMABS(T20)</f>
        <v>1.0000019479231883</v>
      </c>
      <c r="V20" s="4">
        <f t="shared" ref="V20:V83" si="67">IMARGUMENT(T20)</f>
        <v>1.9737882491607534E-3</v>
      </c>
      <c r="W20" t="str">
        <f t="shared" si="52"/>
        <v>1-0,000222051466389658i</v>
      </c>
      <c r="X20" s="4">
        <f t="shared" ref="X20:X83" si="68">IMABS(W20)</f>
        <v>1.0000000246534266</v>
      </c>
      <c r="Y20" s="4">
        <f t="shared" ref="Y20:Y83" si="69">IMARGUMENT(W20)</f>
        <v>-2.2205146274010507E-4</v>
      </c>
      <c r="Z20" t="str">
        <f t="shared" si="53"/>
        <v>0,999999999561409+0,0000365516817102317i</v>
      </c>
      <c r="AA20" s="4">
        <f t="shared" ref="AA20:AA83" si="70">IMABS(Z20)</f>
        <v>1.0000000002294216</v>
      </c>
      <c r="AB20" s="4">
        <f t="shared" ref="AB20:AB83" si="71">IMARGUMENT(Z20)</f>
        <v>3.6551681709984947E-5</v>
      </c>
      <c r="AC20" s="47" t="str">
        <f t="shared" ref="AC20:AC83" si="72">(IMDIV(IMPRODUCT(P20,T20,W20),IMPRODUCT(Q20,Z20)))</f>
        <v>36,4388793228286-28,2922886747699i</v>
      </c>
      <c r="AD20" s="20">
        <f t="shared" ref="AD20:AD83" si="73">20*LOG(IMABS(AC20))</f>
        <v>33.280217288380477</v>
      </c>
      <c r="AE20" s="43">
        <f t="shared" ref="AE20:AE83" si="74">(180/PI())*IMARGUMENT(AC20)</f>
        <v>-37.826885641944678</v>
      </c>
      <c r="AF20" t="str">
        <f t="shared" si="54"/>
        <v>171,846459675999</v>
      </c>
      <c r="AG20" t="str">
        <f t="shared" si="55"/>
        <v>1+0,777180132363802i</v>
      </c>
      <c r="AH20">
        <f t="shared" ref="AH20:AH83" si="75">IMABS(AG20)</f>
        <v>1.2664947525122308</v>
      </c>
      <c r="AI20">
        <f t="shared" ref="AI20:AI83" si="76">IMARGUMENT(AG20)</f>
        <v>0.66067068191957268</v>
      </c>
      <c r="AJ20" t="str">
        <f t="shared" si="56"/>
        <v>1+0,00197379081235252i</v>
      </c>
      <c r="AK20">
        <f t="shared" ref="AK20:AK83" si="77">IMABS(AJ20)</f>
        <v>1.0000019479231883</v>
      </c>
      <c r="AL20">
        <f t="shared" ref="AL20:AL83" si="78">IMARGUMENT(AJ20)</f>
        <v>1.9737882491607534E-3</v>
      </c>
      <c r="AM20" t="str">
        <f t="shared" si="57"/>
        <v>1-0,0000753753816967814i</v>
      </c>
      <c r="AN20">
        <f t="shared" ref="AN20:AN83" si="79">IMABS(AM20)</f>
        <v>1.0000000028407241</v>
      </c>
      <c r="AO20">
        <f t="shared" ref="AO20:AO83" si="80">IMARGUMENT(AM20)</f>
        <v>-7.5375381554034301E-5</v>
      </c>
      <c r="AP20" s="41" t="str">
        <f t="shared" ref="AP20:AP83" si="81">(IMDIV(IMPRODUCT(AF20,AJ20,AM20),IMPRODUCT(AG20)))</f>
        <v>107,293683419877-83,060283111307i</v>
      </c>
      <c r="AQ20">
        <f t="shared" ref="AQ20:AQ83" si="82">20*LOG(IMABS(AP20))</f>
        <v>42.650760837360622</v>
      </c>
      <c r="AR20" s="43">
        <f t="shared" ref="AR20:AR83" si="83">(180/PI())*IMARGUMENT(AP20)</f>
        <v>-37.744870676934255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4579,18786084619+6165,64027771733i</v>
      </c>
      <c r="BG20" s="20">
        <f t="shared" ref="BG20:BG83" si="94">20*LOG(IMABS(BF20))</f>
        <v>77.707348209662243</v>
      </c>
      <c r="BH20" s="43">
        <f t="shared" ref="BH20:BH83" si="95">(180/PI())*IMARGUMENT(BF20)</f>
        <v>53.398926217753846</v>
      </c>
      <c r="BI20" s="41" t="str">
        <f t="shared" ref="BI20:BI49" si="96">IMPRODUCT(AP20,BC20)</f>
        <v>13442,4165277892+18153,7510779808i</v>
      </c>
      <c r="BJ20" s="20">
        <f t="shared" ref="BJ20:BJ83" si="97">20*LOG(IMABS(BI20))</f>
        <v>87.07789175864238</v>
      </c>
      <c r="BK20" s="43">
        <f t="shared" ref="BK20:BK49" si="98">(180/PI())*IMARGUMENT(BI20)</f>
        <v>53.480941182764298</v>
      </c>
      <c r="BL20">
        <f t="shared" ref="BL20:BL83" si="99">IF($B$31=0,BJ20,BG20)</f>
        <v>77.707348209662243</v>
      </c>
      <c r="BM20" s="43">
        <f t="shared" ref="BM20:BM83" si="100">IF($B$31=0,BK20,BH20)</f>
        <v>53.398926217753846</v>
      </c>
    </row>
    <row r="21" spans="1:65" x14ac:dyDescent="0.25">
      <c r="N21" s="9">
        <v>3</v>
      </c>
      <c r="O21" s="34">
        <f t="shared" si="62"/>
        <v>10.715193052376069</v>
      </c>
      <c r="P21" s="33" t="str">
        <f t="shared" si="50"/>
        <v>58,4837545126354</v>
      </c>
      <c r="Q21" s="4" t="str">
        <f t="shared" si="63"/>
        <v>1+0,797333738688449i</v>
      </c>
      <c r="R21" s="4">
        <f t="shared" si="64"/>
        <v>1.2789609418785626</v>
      </c>
      <c r="S21" s="4">
        <f t="shared" si="65"/>
        <v>0.67311305731526894</v>
      </c>
      <c r="T21" s="4" t="str">
        <f t="shared" si="51"/>
        <v>1+0,00201976630650847i</v>
      </c>
      <c r="U21" s="4">
        <f t="shared" si="66"/>
        <v>1.0000020397258862</v>
      </c>
      <c r="V21" s="4">
        <f t="shared" si="67"/>
        <v>2.0197635599993121E-3</v>
      </c>
      <c r="W21" t="str">
        <f t="shared" si="52"/>
        <v>1-0,000227223709482202i</v>
      </c>
      <c r="X21" s="4">
        <f t="shared" si="68"/>
        <v>1.0000000258153068</v>
      </c>
      <c r="Y21" s="4">
        <f t="shared" si="69"/>
        <v>-2.2722370557163557E-4</v>
      </c>
      <c r="Z21" t="str">
        <f t="shared" si="53"/>
        <v>0,999999999540739+0,0000374030797501567i</v>
      </c>
      <c r="AA21" s="4">
        <f t="shared" si="70"/>
        <v>1.0000000002402341</v>
      </c>
      <c r="AB21" s="4">
        <f t="shared" si="71"/>
        <v>3.7403079749892292E-5</v>
      </c>
      <c r="AC21" s="47" t="str">
        <f t="shared" si="72"/>
        <v>35,8037280965682-28,444873234659i</v>
      </c>
      <c r="AD21" s="20">
        <f t="shared" si="73"/>
        <v>33.203577212828655</v>
      </c>
      <c r="AE21" s="43">
        <f t="shared" si="74"/>
        <v>-38.465975389655178</v>
      </c>
      <c r="AF21" t="str">
        <f t="shared" si="54"/>
        <v>171,846459675999</v>
      </c>
      <c r="AG21" t="str">
        <f t="shared" si="55"/>
        <v>1+0,795282983187707i</v>
      </c>
      <c r="AH21">
        <f t="shared" si="75"/>
        <v>1.2776834597614304</v>
      </c>
      <c r="AI21">
        <f t="shared" si="76"/>
        <v>0.67185808702479766</v>
      </c>
      <c r="AJ21" t="str">
        <f t="shared" si="56"/>
        <v>1+0,00201976630650847i</v>
      </c>
      <c r="AK21">
        <f t="shared" si="77"/>
        <v>1.0000020397258862</v>
      </c>
      <c r="AL21">
        <f t="shared" si="78"/>
        <v>2.0197635599993121E-3</v>
      </c>
      <c r="AM21" t="str">
        <f t="shared" si="57"/>
        <v>1-0,0000771310998808034i</v>
      </c>
      <c r="AN21">
        <f t="shared" si="79"/>
        <v>1.0000000029746032</v>
      </c>
      <c r="AO21">
        <f t="shared" si="80"/>
        <v>-7.7131099727847105E-5</v>
      </c>
      <c r="AP21" s="41" t="str">
        <f t="shared" si="81"/>
        <v>105,430084544491-83,5129171715739i</v>
      </c>
      <c r="AQ21">
        <f t="shared" si="82"/>
        <v>42.57436407663392</v>
      </c>
      <c r="AR21" s="43">
        <f t="shared" si="83"/>
        <v>-38.383328177135368</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4499,08035640084+5924,82395491395i</v>
      </c>
      <c r="BG21" s="20">
        <f t="shared" si="94"/>
        <v>77.430804551572393</v>
      </c>
      <c r="BH21" s="43">
        <f t="shared" si="95"/>
        <v>52.788379874857</v>
      </c>
      <c r="BI21" s="41" t="str">
        <f t="shared" si="96"/>
        <v>13207,9945098642+17445,7557368858i</v>
      </c>
      <c r="BJ21" s="20">
        <f t="shared" si="97"/>
        <v>86.801591415377658</v>
      </c>
      <c r="BK21" s="43">
        <f t="shared" si="98"/>
        <v>52.871027087376824</v>
      </c>
      <c r="BL21">
        <f t="shared" si="99"/>
        <v>77.430804551572393</v>
      </c>
      <c r="BM21" s="43">
        <f t="shared" si="100"/>
        <v>52.788379874857</v>
      </c>
    </row>
    <row r="22" spans="1:65" x14ac:dyDescent="0.25">
      <c r="A22" t="s">
        <v>174</v>
      </c>
      <c r="N22" s="9">
        <v>4</v>
      </c>
      <c r="O22" s="34">
        <f t="shared" si="62"/>
        <v>10.964781961431854</v>
      </c>
      <c r="P22" s="33" t="str">
        <f t="shared" si="50"/>
        <v>58,4837545126354</v>
      </c>
      <c r="Q22" s="4" t="str">
        <f t="shared" si="63"/>
        <v>1+0,815906027308904i</v>
      </c>
      <c r="R22" s="4">
        <f t="shared" si="64"/>
        <v>1.2906210308990778</v>
      </c>
      <c r="S22" s="4">
        <f t="shared" si="65"/>
        <v>0.68436476830396797</v>
      </c>
      <c r="T22" s="4" t="str">
        <f t="shared" si="51"/>
        <v>1+0,00206681270749489i</v>
      </c>
      <c r="U22" s="4">
        <f t="shared" si="66"/>
        <v>1.000002135855103</v>
      </c>
      <c r="V22" s="4">
        <f t="shared" si="67"/>
        <v>2.0668097645576444E-3</v>
      </c>
      <c r="W22" t="str">
        <f t="shared" si="52"/>
        <v>1-0,000232516429593176i</v>
      </c>
      <c r="X22" s="4">
        <f t="shared" si="68"/>
        <v>1.0000000270319447</v>
      </c>
      <c r="Y22" s="4">
        <f t="shared" si="69"/>
        <v>-2.3251642540292856E-4</v>
      </c>
      <c r="Z22" t="str">
        <f t="shared" si="53"/>
        <v>0,999999999519094+0,0000382743093980536i</v>
      </c>
      <c r="AA22" s="4">
        <f t="shared" si="70"/>
        <v>1.0000000002515554</v>
      </c>
      <c r="AB22" s="4">
        <f t="shared" si="71"/>
        <v>3.8274309397770309E-5</v>
      </c>
      <c r="AC22" s="47" t="str">
        <f t="shared" si="72"/>
        <v>35,1620309018492-28,5838748385156i</v>
      </c>
      <c r="AD22" s="20">
        <f t="shared" si="73"/>
        <v>33.124748939266347</v>
      </c>
      <c r="AE22" s="43">
        <f t="shared" si="74"/>
        <v>-39.108308560935583</v>
      </c>
      <c r="AF22" t="str">
        <f t="shared" si="54"/>
        <v>171,846459675999</v>
      </c>
      <c r="AG22" t="str">
        <f t="shared" si="55"/>
        <v>1+0,813807503576113i</v>
      </c>
      <c r="AH22">
        <f t="shared" si="75"/>
        <v>1.2892954094685922</v>
      </c>
      <c r="AI22">
        <f t="shared" si="76"/>
        <v>0.68310362968161065</v>
      </c>
      <c r="AJ22" t="str">
        <f t="shared" si="56"/>
        <v>1+0,00206681270749489i</v>
      </c>
      <c r="AK22">
        <f t="shared" si="77"/>
        <v>1.000002135855103</v>
      </c>
      <c r="AL22">
        <f t="shared" si="78"/>
        <v>2.0668097645576444E-3</v>
      </c>
      <c r="AM22" t="str">
        <f t="shared" si="57"/>
        <v>1-0,000078927713994933i</v>
      </c>
      <c r="AN22">
        <f t="shared" si="79"/>
        <v>1.000000003114792</v>
      </c>
      <c r="AO22">
        <f t="shared" si="80"/>
        <v>-7.8927713831037396E-5</v>
      </c>
      <c r="AP22" s="41" t="str">
        <f t="shared" si="81"/>
        <v>103,547067043626-83,9257691350254i</v>
      </c>
      <c r="AQ22">
        <f t="shared" si="82"/>
        <v>42.49578163905737</v>
      </c>
      <c r="AR22" s="43">
        <f t="shared" si="83"/>
        <v>-39.025057699147268</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4418,1472514127+5690,76435804103i</v>
      </c>
      <c r="BG22" s="20">
        <f t="shared" si="94"/>
        <v>77.152077237191776</v>
      </c>
      <c r="BH22" s="43">
        <f t="shared" si="95"/>
        <v>52.175254296163644</v>
      </c>
      <c r="BI22" s="41" t="str">
        <f t="shared" si="96"/>
        <v>12971,1298239219+16757,584490237i</v>
      </c>
      <c r="BJ22" s="20">
        <f t="shared" si="97"/>
        <v>86.523109936982792</v>
      </c>
      <c r="BK22" s="43">
        <f t="shared" si="98"/>
        <v>52.25850515795193</v>
      </c>
      <c r="BL22">
        <f t="shared" si="99"/>
        <v>77.152077237191776</v>
      </c>
      <c r="BM22" s="43">
        <f t="shared" si="100"/>
        <v>52.175254296163644</v>
      </c>
    </row>
    <row r="23" spans="1:65" x14ac:dyDescent="0.25">
      <c r="A23" t="s">
        <v>175</v>
      </c>
      <c r="B23" s="29">
        <f>Lm</f>
        <v>1.5E-6</v>
      </c>
      <c r="C23" t="s">
        <v>87</v>
      </c>
      <c r="E23" t="s">
        <v>176</v>
      </c>
      <c r="N23" s="9">
        <v>5</v>
      </c>
      <c r="O23" s="34">
        <f t="shared" si="62"/>
        <v>11.220184543019636</v>
      </c>
      <c r="P23" s="33" t="str">
        <f t="shared" si="50"/>
        <v>58,4837545126354</v>
      </c>
      <c r="Q23" s="4" t="str">
        <f t="shared" si="63"/>
        <v>1+0,834910920104831i</v>
      </c>
      <c r="R23" s="4">
        <f t="shared" si="64"/>
        <v>1.3027187894976779</v>
      </c>
      <c r="S23" s="4">
        <f t="shared" si="65"/>
        <v>0.69566858894943573</v>
      </c>
      <c r="T23" s="4" t="str">
        <f t="shared" si="51"/>
        <v>1+0,00211495495993634i</v>
      </c>
      <c r="U23" s="4">
        <f t="shared" si="66"/>
        <v>1.0000022365147403</v>
      </c>
      <c r="V23" s="4">
        <f t="shared" si="67"/>
        <v>2.1149518065226485E-3</v>
      </c>
      <c r="W23" t="str">
        <f t="shared" si="52"/>
        <v>1-0,000237932432992838i</v>
      </c>
      <c r="X23" s="4">
        <f t="shared" si="68"/>
        <v>1.0000000283059209</v>
      </c>
      <c r="Y23" s="4">
        <f t="shared" si="69"/>
        <v>-2.3793242850290701E-4</v>
      </c>
      <c r="Z23" t="str">
        <f t="shared" si="53"/>
        <v>0,99999999949643+0,0000391658325914136i</v>
      </c>
      <c r="AA23" s="4">
        <f t="shared" si="70"/>
        <v>1.0000000002634111</v>
      </c>
      <c r="AB23" s="4">
        <f t="shared" si="71"/>
        <v>3.9165832591110031E-5</v>
      </c>
      <c r="AC23" s="47" t="str">
        <f t="shared" si="72"/>
        <v>34,5143764576699-28,7089450466403i</v>
      </c>
      <c r="AD23" s="20">
        <f t="shared" si="73"/>
        <v>33.043711036281913</v>
      </c>
      <c r="AE23" s="43">
        <f t="shared" si="74"/>
        <v>-39.753572835107697</v>
      </c>
      <c r="AF23" t="str">
        <f t="shared" si="54"/>
        <v>171,846459675999</v>
      </c>
      <c r="AG23" t="str">
        <f t="shared" si="55"/>
        <v>1+0,832763515474931i</v>
      </c>
      <c r="AH23">
        <f t="shared" si="75"/>
        <v>1.3013435644387557</v>
      </c>
      <c r="AI23">
        <f t="shared" si="76"/>
        <v>0.69440189599355262</v>
      </c>
      <c r="AJ23" t="str">
        <f t="shared" si="56"/>
        <v>1+0,00211495495993634i</v>
      </c>
      <c r="AK23">
        <f t="shared" si="77"/>
        <v>1.0000022365147403</v>
      </c>
      <c r="AL23">
        <f t="shared" si="78"/>
        <v>2.1149518065226485E-3</v>
      </c>
      <c r="AM23" t="str">
        <f t="shared" si="57"/>
        <v>1-0,0000807661766277545i</v>
      </c>
      <c r="AN23">
        <f t="shared" si="79"/>
        <v>1.0000000032615877</v>
      </c>
      <c r="AO23">
        <f t="shared" si="80"/>
        <v>-8.0766176452137195E-5</v>
      </c>
      <c r="AP23" s="41" t="str">
        <f t="shared" si="81"/>
        <v>101,646352208726-84,2978054598178i</v>
      </c>
      <c r="AQ23">
        <f t="shared" si="82"/>
        <v>42.414991868059431</v>
      </c>
      <c r="AR23" s="43">
        <f t="shared" si="83"/>
        <v>-39.669747674963823</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4336,46279719058+5463,39062740629i</v>
      </c>
      <c r="BG23" s="20">
        <f t="shared" si="94"/>
        <v>76.871145048932291</v>
      </c>
      <c r="BH23" s="43">
        <f t="shared" si="95"/>
        <v>51.559877225135558</v>
      </c>
      <c r="BI23" s="41" t="str">
        <f t="shared" si="96"/>
        <v>12732,0389911353+16089,0300050797i</v>
      </c>
      <c r="BJ23" s="20">
        <f t="shared" si="97"/>
        <v>86.242425880709789</v>
      </c>
      <c r="BK23" s="43">
        <f t="shared" si="98"/>
        <v>51.643702385279397</v>
      </c>
      <c r="BL23">
        <f t="shared" si="99"/>
        <v>76.871145048932291</v>
      </c>
      <c r="BM23" s="43">
        <f t="shared" si="100"/>
        <v>51.559877225135558</v>
      </c>
    </row>
    <row r="24" spans="1:65" x14ac:dyDescent="0.25">
      <c r="N24" s="9">
        <v>6</v>
      </c>
      <c r="O24" s="34">
        <f t="shared" si="62"/>
        <v>11.481536214968834</v>
      </c>
      <c r="P24" s="33" t="str">
        <f t="shared" si="50"/>
        <v>58,4837545126354</v>
      </c>
      <c r="Q24" s="4" t="str">
        <f t="shared" si="63"/>
        <v>1+0,854358493721951i</v>
      </c>
      <c r="R24" s="4">
        <f t="shared" si="64"/>
        <v>1.3152674388864194</v>
      </c>
      <c r="S24" s="4">
        <f t="shared" si="65"/>
        <v>0.70701895854378394</v>
      </c>
      <c r="T24" s="4" t="str">
        <f t="shared" si="51"/>
        <v>1+0,00216421858949228i</v>
      </c>
      <c r="U24" s="4">
        <f t="shared" si="66"/>
        <v>1.0000023419183093</v>
      </c>
      <c r="V24" s="4">
        <f t="shared" si="67"/>
        <v>2.1642152105490592E-3</v>
      </c>
      <c r="W24" t="str">
        <f t="shared" si="52"/>
        <v>1-0,000243474591317881i</v>
      </c>
      <c r="X24" s="4">
        <f t="shared" si="68"/>
        <v>1.0000000296399378</v>
      </c>
      <c r="Y24" s="4">
        <f t="shared" si="69"/>
        <v>-2.4347458650683326E-4</v>
      </c>
      <c r="Z24" t="str">
        <f t="shared" si="53"/>
        <v>0,999999999472697+0,0000400781220276347i</v>
      </c>
      <c r="AA24" s="4">
        <f t="shared" si="70"/>
        <v>1.0000000002758247</v>
      </c>
      <c r="AB24" s="4">
        <f t="shared" si="71"/>
        <v>4.0078122027309445E-5</v>
      </c>
      <c r="AC24" s="47" t="str">
        <f t="shared" si="72"/>
        <v>33,8613771993816-28,8197668193487i</v>
      </c>
      <c r="AD24" s="20">
        <f t="shared" si="73"/>
        <v>32.960444131494128</v>
      </c>
      <c r="AE24" s="43">
        <f t="shared" si="74"/>
        <v>-40.401448336239845</v>
      </c>
      <c r="AF24" t="str">
        <f t="shared" si="54"/>
        <v>171,846459675999</v>
      </c>
      <c r="AG24" t="str">
        <f t="shared" si="55"/>
        <v>1+0,852161069612583i</v>
      </c>
      <c r="AH24">
        <f t="shared" si="75"/>
        <v>1.3138411199849322</v>
      </c>
      <c r="AI24">
        <f t="shared" si="76"/>
        <v>0.70574733932415012</v>
      </c>
      <c r="AJ24" t="str">
        <f t="shared" si="56"/>
        <v>1+0,00216421858949228i</v>
      </c>
      <c r="AK24">
        <f t="shared" si="77"/>
        <v>1.0000023419183093</v>
      </c>
      <c r="AL24">
        <f t="shared" si="78"/>
        <v>2.1642152105490592E-3</v>
      </c>
      <c r="AM24" t="str">
        <f t="shared" si="57"/>
        <v>1-0,0000826474625564909i</v>
      </c>
      <c r="AN24">
        <f t="shared" si="79"/>
        <v>1.0000000034153014</v>
      </c>
      <c r="AO24">
        <f t="shared" si="80"/>
        <v>-8.2647462368313555E-5</v>
      </c>
      <c r="AP24" s="41" t="str">
        <f t="shared" si="81"/>
        <v>99,7297316739035-84,6280841866818i</v>
      </c>
      <c r="AQ24">
        <f t="shared" si="82"/>
        <v>42.331975156963146</v>
      </c>
      <c r="AR24" s="43">
        <f t="shared" si="83"/>
        <v>-40.317078899119686</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4254,10423623303+5242,63055634662i</v>
      </c>
      <c r="BG24" s="20">
        <f t="shared" si="94"/>
        <v>76.587988838291835</v>
      </c>
      <c r="BH24" s="43">
        <f t="shared" si="95"/>
        <v>50.942584316291914</v>
      </c>
      <c r="BI24" s="41" t="str">
        <f t="shared" si="96"/>
        <v>12490,9473810779+15439,8811071386i</v>
      </c>
      <c r="BJ24" s="20">
        <f t="shared" si="97"/>
        <v>85.959519863760846</v>
      </c>
      <c r="BK24" s="43">
        <f t="shared" si="98"/>
        <v>51.026953753412016</v>
      </c>
      <c r="BL24">
        <f t="shared" si="99"/>
        <v>76.587988838291835</v>
      </c>
      <c r="BM24" s="43">
        <f t="shared" si="100"/>
        <v>50.942584316291914</v>
      </c>
    </row>
    <row r="25" spans="1:65" x14ac:dyDescent="0.25">
      <c r="A25" t="s">
        <v>137</v>
      </c>
      <c r="B25" s="29">
        <f>R_cs</f>
        <v>1.5E-3</v>
      </c>
      <c r="C25" s="2" t="s">
        <v>36</v>
      </c>
      <c r="E25" t="s">
        <v>177</v>
      </c>
      <c r="N25" s="9">
        <v>7</v>
      </c>
      <c r="O25" s="34">
        <f t="shared" si="62"/>
        <v>11.748975549395301</v>
      </c>
      <c r="P25" s="33" t="str">
        <f t="shared" si="50"/>
        <v>58,4837545126354</v>
      </c>
      <c r="Q25" s="4" t="str">
        <f t="shared" si="63"/>
        <v>1+0,874259059521213i</v>
      </c>
      <c r="R25" s="4">
        <f t="shared" si="64"/>
        <v>1.3282804309161962</v>
      </c>
      <c r="S25" s="4">
        <f t="shared" si="65"/>
        <v>0.7184101977937124</v>
      </c>
      <c r="T25" s="4" t="str">
        <f t="shared" si="51"/>
        <v>1+0,00221462971639119i</v>
      </c>
      <c r="U25" s="4">
        <f t="shared" si="66"/>
        <v>1.0000024522893836</v>
      </c>
      <c r="V25" s="4">
        <f t="shared" si="67"/>
        <v>2.214626095788777E-3</v>
      </c>
      <c r="W25" t="str">
        <f t="shared" si="52"/>
        <v>1-0,000249145843094008i</v>
      </c>
      <c r="X25" s="4">
        <f t="shared" si="68"/>
        <v>1.0000000310368251</v>
      </c>
      <c r="Y25" s="4">
        <f t="shared" si="69"/>
        <v>-2.4914583793887751E-4</v>
      </c>
      <c r="Z25" t="str">
        <f t="shared" si="53"/>
        <v>0,999999999447846+0,0000410116614146516i</v>
      </c>
      <c r="AA25" s="4">
        <f t="shared" si="70"/>
        <v>1.0000000002888241</v>
      </c>
      <c r="AB25" s="4">
        <f t="shared" si="71"/>
        <v>4.1011661414303085E-5</v>
      </c>
      <c r="AC25" s="47" t="str">
        <f t="shared" si="72"/>
        <v>33,2036671259836-28,9160564352637i</v>
      </c>
      <c r="AD25" s="20">
        <f t="shared" si="73"/>
        <v>32.874930989204245</v>
      </c>
      <c r="AE25" s="43">
        <f t="shared" si="74"/>
        <v>-41.051608364357271</v>
      </c>
      <c r="AF25" t="str">
        <f t="shared" si="54"/>
        <v>171,846459675999</v>
      </c>
      <c r="AG25" t="str">
        <f t="shared" si="55"/>
        <v>1+0,872010450829028i</v>
      </c>
      <c r="AH25">
        <f t="shared" si="75"/>
        <v>1.3268015022432875</v>
      </c>
      <c r="AI25">
        <f t="shared" si="76"/>
        <v>0.7171342929856519</v>
      </c>
      <c r="AJ25" t="str">
        <f t="shared" si="56"/>
        <v>1+0,00221462971639119i</v>
      </c>
      <c r="AK25">
        <f t="shared" si="77"/>
        <v>1.0000024522893836</v>
      </c>
      <c r="AL25">
        <f t="shared" si="78"/>
        <v>2.214626095788777E-3</v>
      </c>
      <c r="AM25" t="str">
        <f t="shared" si="57"/>
        <v>1-0,0000845725692638432i</v>
      </c>
      <c r="AN25">
        <f t="shared" si="79"/>
        <v>1.0000000035762597</v>
      </c>
      <c r="AO25">
        <f t="shared" si="80"/>
        <v>-8.4572569062207556E-5</v>
      </c>
      <c r="AP25" s="41" t="str">
        <f t="shared" si="81"/>
        <v>97,7990611543835-84,9157606282482i</v>
      </c>
      <c r="AQ25">
        <f t="shared" si="82"/>
        <v>42.246714027458992</v>
      </c>
      <c r="AR25" s="43">
        <f t="shared" si="83"/>
        <v>-40.966725254957687</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4171,15153072154+5028,41028980034i</v>
      </c>
      <c r="BG25" s="20">
        <f t="shared" si="94"/>
        <v>76.302591603978541</v>
      </c>
      <c r="BH25" s="43">
        <f t="shared" si="95"/>
        <v>50.323718412041721</v>
      </c>
      <c r="BI25" s="41" t="str">
        <f t="shared" si="96"/>
        <v>12248,0884240836+14809,9218903655i</v>
      </c>
      <c r="BJ25" s="20">
        <f t="shared" si="97"/>
        <v>85.674374642233289</v>
      </c>
      <c r="BK25" s="43">
        <f t="shared" si="98"/>
        <v>50.408601521441248</v>
      </c>
      <c r="BL25">
        <f t="shared" si="99"/>
        <v>76.302591603978541</v>
      </c>
      <c r="BM25" s="43">
        <f t="shared" si="100"/>
        <v>50.323718412041721</v>
      </c>
    </row>
    <row r="26" spans="1:65" x14ac:dyDescent="0.25">
      <c r="A26" t="s">
        <v>138</v>
      </c>
      <c r="B26" s="29">
        <f>R_sl</f>
        <v>0</v>
      </c>
      <c r="C26" s="2" t="s">
        <v>36</v>
      </c>
      <c r="E26" t="s">
        <v>493</v>
      </c>
      <c r="N26" s="9">
        <v>8</v>
      </c>
      <c r="O26" s="34">
        <f t="shared" si="62"/>
        <v>12.022644346174133</v>
      </c>
      <c r="P26" s="33" t="str">
        <f t="shared" si="50"/>
        <v>58,4837545126354</v>
      </c>
      <c r="Q26" s="4" t="str">
        <f t="shared" si="63"/>
        <v>1+0,894623169046019i</v>
      </c>
      <c r="R26" s="4">
        <f t="shared" si="64"/>
        <v>1.3417714464818298</v>
      </c>
      <c r="S26" s="4">
        <f t="shared" si="65"/>
        <v>0.72983652231718832</v>
      </c>
      <c r="T26" s="4" t="str">
        <f t="shared" si="51"/>
        <v>1+0,00226621506927981i</v>
      </c>
      <c r="U26" s="4">
        <f t="shared" si="66"/>
        <v>1.0000025678620732</v>
      </c>
      <c r="V26" s="4">
        <f t="shared" si="67"/>
        <v>2.2662111897349662E-3</v>
      </c>
      <c r="W26" t="str">
        <f t="shared" si="52"/>
        <v>1-0,000254949195293979i</v>
      </c>
      <c r="X26" s="4">
        <f t="shared" si="68"/>
        <v>1.0000000324995455</v>
      </c>
      <c r="Y26" s="4">
        <f t="shared" si="69"/>
        <v>-2.5494918977015714E-4</v>
      </c>
      <c r="Z26" t="str">
        <f t="shared" si="53"/>
        <v>0,999999999421824+0,0000419669457274039i</v>
      </c>
      <c r="AA26" s="4">
        <f t="shared" si="70"/>
        <v>1.0000000003024363</v>
      </c>
      <c r="AB26" s="4">
        <f t="shared" si="71"/>
        <v>4.1966945727030445E-5</v>
      </c>
      <c r="AC26" s="47" t="str">
        <f t="shared" si="72"/>
        <v>32,541899466097-28,9975652336101i</v>
      </c>
      <c r="AD26" s="20">
        <f t="shared" si="73"/>
        <v>32.787156580355024</v>
      </c>
      <c r="AE26" s="43">
        <f t="shared" si="74"/>
        <v>-41.70372016805657</v>
      </c>
      <c r="AF26" t="str">
        <f t="shared" si="54"/>
        <v>171,846459675999</v>
      </c>
      <c r="AG26" t="str">
        <f t="shared" si="55"/>
        <v>1+0,892322183528925i</v>
      </c>
      <c r="AH26">
        <f t="shared" si="75"/>
        <v>1.3402383665668687</v>
      </c>
      <c r="AI26">
        <f t="shared" si="76"/>
        <v>0.72855698365835919</v>
      </c>
      <c r="AJ26" t="str">
        <f t="shared" si="56"/>
        <v>1+0,00226621506927981i</v>
      </c>
      <c r="AK26">
        <f t="shared" si="77"/>
        <v>1.0000025678620732</v>
      </c>
      <c r="AL26">
        <f t="shared" si="78"/>
        <v>2.2662111897349662E-3</v>
      </c>
      <c r="AM26" t="str">
        <f t="shared" si="57"/>
        <v>1-0,0000865425174668693i</v>
      </c>
      <c r="AN26">
        <f t="shared" si="79"/>
        <v>1.0000000037448036</v>
      </c>
      <c r="AO26">
        <f t="shared" si="80"/>
        <v>-8.6542517250812805E-5</v>
      </c>
      <c r="AP26" s="41" t="str">
        <f t="shared" si="81"/>
        <v>95,8562536471833-85,1600925480751i</v>
      </c>
      <c r="AQ26">
        <f t="shared" si="82"/>
        <v>42.159193200455206</v>
      </c>
      <c r="AR26" s="43">
        <f t="shared" si="83"/>
        <v>-41.618354482735455</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4087,68706814516+4820,65404643083i</v>
      </c>
      <c r="BG26" s="20">
        <f t="shared" si="94"/>
        <v>76.014938562363682</v>
      </c>
      <c r="BH26" s="43">
        <f t="shared" si="95"/>
        <v>49.70362877828105</v>
      </c>
      <c r="BI26" s="41" t="str">
        <f t="shared" si="96"/>
        <v>12003,7027559604+14198,9308946577i</v>
      </c>
      <c r="BJ26" s="20">
        <f t="shared" si="97"/>
        <v>85.386975182463829</v>
      </c>
      <c r="BK26" s="43">
        <f t="shared" si="98"/>
        <v>49.788994463602187</v>
      </c>
      <c r="BL26">
        <f t="shared" si="99"/>
        <v>76.014938562363682</v>
      </c>
      <c r="BM26" s="43">
        <f t="shared" si="100"/>
        <v>49.70362877828105</v>
      </c>
    </row>
    <row r="27" spans="1:65" x14ac:dyDescent="0.25">
      <c r="A27" t="s">
        <v>129</v>
      </c>
      <c r="B27" s="12">
        <f>Rsl_int</f>
        <v>3000</v>
      </c>
      <c r="C27" s="2" t="s">
        <v>36</v>
      </c>
      <c r="E27" t="s">
        <v>178</v>
      </c>
      <c r="N27" s="9">
        <v>9</v>
      </c>
      <c r="O27" s="34">
        <f t="shared" si="62"/>
        <v>12.302687708123818</v>
      </c>
      <c r="P27" s="33" t="str">
        <f t="shared" si="50"/>
        <v>58,4837545126354</v>
      </c>
      <c r="Q27" s="4" t="str">
        <f t="shared" si="63"/>
        <v>1+0,915461619616792i</v>
      </c>
      <c r="R27" s="4">
        <f t="shared" si="64"/>
        <v>1.3557543940520347</v>
      </c>
      <c r="S27" s="4">
        <f t="shared" si="65"/>
        <v>0.74129205678963261</v>
      </c>
      <c r="T27" s="4" t="str">
        <f t="shared" si="51"/>
        <v>1+0,00231900199939508i</v>
      </c>
      <c r="U27" s="4">
        <f t="shared" si="66"/>
        <v>1.0000026888815214</v>
      </c>
      <c r="V27" s="4">
        <f t="shared" si="67"/>
        <v>2.3189978423884881E-3</v>
      </c>
      <c r="W27" t="str">
        <f t="shared" si="52"/>
        <v>1-0,000260887724931946i</v>
      </c>
      <c r="X27" s="4">
        <f t="shared" si="68"/>
        <v>1.0000000340312019</v>
      </c>
      <c r="Y27" s="4">
        <f t="shared" si="69"/>
        <v>-2.6088771901306427E-4</v>
      </c>
      <c r="Z27" t="str">
        <f t="shared" si="53"/>
        <v>0,999999999394576+0,0000429444814702792i</v>
      </c>
      <c r="AA27" s="4">
        <f t="shared" si="70"/>
        <v>1.00000000031669</v>
      </c>
      <c r="AB27" s="4">
        <f t="shared" si="71"/>
        <v>4.2944481469879008E-5</v>
      </c>
      <c r="AC27" s="47" t="str">
        <f t="shared" si="72"/>
        <v>31,8767441795936-29,0640811609532i</v>
      </c>
      <c r="AD27" s="20">
        <f t="shared" si="73"/>
        <v>32.697108144203703</v>
      </c>
      <c r="AE27" s="43">
        <f t="shared" si="74"/>
        <v>-42.357445754317098</v>
      </c>
      <c r="AF27" t="str">
        <f t="shared" si="54"/>
        <v>171,846459675999</v>
      </c>
      <c r="AG27" t="str">
        <f t="shared" si="55"/>
        <v>1+0,91310703726181i</v>
      </c>
      <c r="AH27">
        <f t="shared" si="75"/>
        <v>1.3541655960395096</v>
      </c>
      <c r="AI27">
        <f t="shared" si="76"/>
        <v>0.74000954546804754</v>
      </c>
      <c r="AJ27" t="str">
        <f t="shared" si="56"/>
        <v>1+0,00231900199939508i</v>
      </c>
      <c r="AK27">
        <f t="shared" si="77"/>
        <v>1.0000026888815214</v>
      </c>
      <c r="AL27">
        <f t="shared" si="78"/>
        <v>2.3189978423884881E-3</v>
      </c>
      <c r="AM27" t="str">
        <f t="shared" si="57"/>
        <v>1-0,0000885583516581822i</v>
      </c>
      <c r="AN27">
        <f t="shared" si="79"/>
        <v>1.0000000039212908</v>
      </c>
      <c r="AO27">
        <f t="shared" si="80"/>
        <v>-8.8558351426673503E-5</v>
      </c>
      <c r="AP27" s="41" t="str">
        <f t="shared" si="81"/>
        <v>93,9032721430574-85,3604447713662i</v>
      </c>
      <c r="AQ27">
        <f t="shared" si="82"/>
        <v>42.069399658704576</v>
      </c>
      <c r="AR27" s="43">
        <f t="shared" si="83"/>
        <v>-42.271628985422105</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4003,79534619711+4619,28386673757i</v>
      </c>
      <c r="BG27" s="20">
        <f t="shared" si="94"/>
        <v>75.725017209671606</v>
      </c>
      <c r="BH27" s="43">
        <f t="shared" si="95"/>
        <v>49.082670302966548</v>
      </c>
      <c r="BI27" s="41" t="str">
        <f t="shared" si="96"/>
        <v>11758,0373012263+13606,6803589496i</v>
      </c>
      <c r="BJ27" s="20">
        <f t="shared" si="97"/>
        <v>85.097308724172478</v>
      </c>
      <c r="BK27" s="43">
        <f t="shared" si="98"/>
        <v>49.16848707186152</v>
      </c>
      <c r="BL27">
        <f t="shared" si="99"/>
        <v>75.725017209671606</v>
      </c>
      <c r="BM27" s="43">
        <f t="shared" si="100"/>
        <v>49.082670302966548</v>
      </c>
    </row>
    <row r="28" spans="1:65" x14ac:dyDescent="0.25">
      <c r="A28" t="s">
        <v>127</v>
      </c>
      <c r="B28" s="12">
        <f>Isl</f>
        <v>2.9999999999999997E-5</v>
      </c>
      <c r="C28" s="2" t="s">
        <v>11</v>
      </c>
      <c r="E28" t="s">
        <v>179</v>
      </c>
      <c r="N28" s="9">
        <v>10</v>
      </c>
      <c r="O28" s="34">
        <f t="shared" si="62"/>
        <v>12.58925411794168</v>
      </c>
      <c r="P28" s="33" t="str">
        <f t="shared" si="50"/>
        <v>58,4837545126354</v>
      </c>
      <c r="Q28" s="4" t="str">
        <f t="shared" si="63"/>
        <v>1+0,936785460055854i</v>
      </c>
      <c r="R28" s="4">
        <f t="shared" si="64"/>
        <v>1.3702434083665784</v>
      </c>
      <c r="S28" s="4">
        <f t="shared" si="65"/>
        <v>0.75277084965890195</v>
      </c>
      <c r="T28" s="4" t="str">
        <f t="shared" si="51"/>
        <v>1+0,00237301849506604i</v>
      </c>
      <c r="U28" s="4">
        <f t="shared" si="66"/>
        <v>1.0000028156044252</v>
      </c>
      <c r="V28" s="4">
        <f t="shared" si="67"/>
        <v>2.3730140407539021E-3</v>
      </c>
      <c r="W28" t="str">
        <f t="shared" si="52"/>
        <v>1-0,00026696458069493i</v>
      </c>
      <c r="X28" s="4">
        <f t="shared" si="68"/>
        <v>1.0000000356350431</v>
      </c>
      <c r="Y28" s="4">
        <f t="shared" si="69"/>
        <v>-2.669645743527339E-4</v>
      </c>
      <c r="Z28" t="str">
        <f t="shared" si="53"/>
        <v>0,999999999366043+0,0000439447869456674i</v>
      </c>
      <c r="AA28" s="4">
        <f t="shared" si="70"/>
        <v>1.000000000331615</v>
      </c>
      <c r="AB28" s="4">
        <f t="shared" si="71"/>
        <v>4.3944786945238599E-5</v>
      </c>
      <c r="AC28" s="47" t="str">
        <f t="shared" si="72"/>
        <v>31,2088853142281-29,1154301047191i</v>
      </c>
      <c r="AD28" s="20">
        <f t="shared" si="73"/>
        <v>32.604775241178345</v>
      </c>
      <c r="AE28" s="43">
        <f t="shared" si="74"/>
        <v>-43.012442730885013</v>
      </c>
      <c r="AF28" t="str">
        <f t="shared" si="54"/>
        <v>171,846459675999</v>
      </c>
      <c r="AG28" t="str">
        <f t="shared" si="55"/>
        <v>1+0,934376032432252i</v>
      </c>
      <c r="AH28">
        <f t="shared" si="75"/>
        <v>1.3685973001521803</v>
      </c>
      <c r="AI28">
        <f t="shared" si="76"/>
        <v>0.75148603464155317</v>
      </c>
      <c r="AJ28" t="str">
        <f t="shared" si="56"/>
        <v>1+0,00237301849506604i</v>
      </c>
      <c r="AK28">
        <f t="shared" si="77"/>
        <v>1.0000028156044252</v>
      </c>
      <c r="AL28">
        <f t="shared" si="78"/>
        <v>2.3730140407539021E-3</v>
      </c>
      <c r="AM28" t="str">
        <f t="shared" si="57"/>
        <v>1-0,0000906211406597526i</v>
      </c>
      <c r="AN28">
        <f t="shared" si="79"/>
        <v>1.0000000041060955</v>
      </c>
      <c r="AO28">
        <f t="shared" si="80"/>
        <v>-9.0621140411686562E-5</v>
      </c>
      <c r="AP28" s="41" t="str">
        <f t="shared" si="81"/>
        <v>91,9421219058181-85,5162931748321i</v>
      </c>
      <c r="AQ28">
        <f t="shared" si="82"/>
        <v>41.977322700671536</v>
      </c>
      <c r="AR28" s="43">
        <f t="shared" si="83"/>
        <v>-42.92620666760272</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3919,56263938385+4424,21938935229i</v>
      </c>
      <c r="BG28" s="20">
        <f t="shared" si="94"/>
        <v>75.432817375377127</v>
      </c>
      <c r="BH28" s="43">
        <f t="shared" si="95"/>
        <v>48.461202662291306</v>
      </c>
      <c r="BI28" s="41" t="str">
        <f t="shared" si="96"/>
        <v>11511,3443019252+13032,9355562042i</v>
      </c>
      <c r="BJ28" s="20">
        <f t="shared" si="97"/>
        <v>84.805364834870346</v>
      </c>
      <c r="BK28" s="43">
        <f t="shared" si="98"/>
        <v>48.547438725573478</v>
      </c>
      <c r="BL28">
        <f t="shared" si="99"/>
        <v>75.432817375377127</v>
      </c>
      <c r="BM28" s="43">
        <f t="shared" si="100"/>
        <v>48.461202662291306</v>
      </c>
    </row>
    <row r="29" spans="1:65" x14ac:dyDescent="0.25">
      <c r="A29" t="s">
        <v>491</v>
      </c>
      <c r="B29" s="12">
        <f>Vsl</f>
        <v>4.4999999999999998E-2</v>
      </c>
      <c r="C29" s="2"/>
      <c r="N29" s="9">
        <v>11</v>
      </c>
      <c r="O29" s="34">
        <f t="shared" si="62"/>
        <v>12.882495516931346</v>
      </c>
      <c r="P29" s="33" t="str">
        <f t="shared" si="50"/>
        <v>58,4837545126354</v>
      </c>
      <c r="Q29" s="4" t="str">
        <f t="shared" si="63"/>
        <v>1+0,958605996545656i</v>
      </c>
      <c r="R29" s="4">
        <f t="shared" si="64"/>
        <v>1.3852528493431409</v>
      </c>
      <c r="S29" s="4">
        <f t="shared" si="65"/>
        <v>0.76426688834180834</v>
      </c>
      <c r="T29" s="4" t="str">
        <f t="shared" si="51"/>
        <v>1+0,0024282931965537i</v>
      </c>
      <c r="U29" s="4">
        <f t="shared" si="66"/>
        <v>1.000002948299578</v>
      </c>
      <c r="V29" s="4">
        <f t="shared" si="67"/>
        <v>2.4282884236730127E-3</v>
      </c>
      <c r="W29" t="str">
        <f t="shared" si="52"/>
        <v>1-0,000273182984612291i</v>
      </c>
      <c r="X29" s="4">
        <f t="shared" si="68"/>
        <v>1.0000000373144708</v>
      </c>
      <c r="Y29" s="4">
        <f t="shared" si="69"/>
        <v>-2.7318297781650551E-4</v>
      </c>
      <c r="Z29" t="str">
        <f t="shared" si="53"/>
        <v>0,999999999336165+0,0000449683925287722i</v>
      </c>
      <c r="AA29" s="4">
        <f t="shared" si="70"/>
        <v>1.0000000003472431</v>
      </c>
      <c r="AB29" s="4">
        <f t="shared" si="71"/>
        <v>4.4968392528312751E-5</v>
      </c>
      <c r="AC29" s="47" t="str">
        <f t="shared" si="72"/>
        <v>30,5390182387502-29,1514769980437i</v>
      </c>
      <c r="AD29" s="20">
        <f t="shared" si="73"/>
        <v>32.510149796456503</v>
      </c>
      <c r="AE29" s="43">
        <f t="shared" si="74"/>
        <v>-43.66836517623188</v>
      </c>
      <c r="AF29" t="str">
        <f t="shared" si="54"/>
        <v>171,846459675999</v>
      </c>
      <c r="AG29" t="str">
        <f t="shared" si="55"/>
        <v>1+0,956140446143018i</v>
      </c>
      <c r="AH29">
        <f t="shared" si="75"/>
        <v>1.3835478136842867</v>
      </c>
      <c r="AI29">
        <f t="shared" si="76"/>
        <v>0.76298044465395509</v>
      </c>
      <c r="AJ29" t="str">
        <f t="shared" si="56"/>
        <v>1+0,0024282931965537i</v>
      </c>
      <c r="AK29">
        <f t="shared" si="77"/>
        <v>1.000002948299578</v>
      </c>
      <c r="AL29">
        <f t="shared" si="78"/>
        <v>2.4282884236730127E-3</v>
      </c>
      <c r="AM29" t="str">
        <f t="shared" si="57"/>
        <v>1-0,0000927319781896132i</v>
      </c>
      <c r="AN29">
        <f t="shared" si="79"/>
        <v>1.0000000042996098</v>
      </c>
      <c r="AO29">
        <f t="shared" si="80"/>
        <v>-9.2731977923805645E-5</v>
      </c>
      <c r="AP29" s="41" t="str">
        <f t="shared" si="81"/>
        <v>89,9748423814508-85,6272280095156i</v>
      </c>
      <c r="AQ29">
        <f t="shared" si="82"/>
        <v>41.882953985168797</v>
      </c>
      <c r="AR29" s="43">
        <f t="shared" si="83"/>
        <v>-43.581741802530495</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3835,07665005551+4235,37765743947i</v>
      </c>
      <c r="BG29" s="20">
        <f t="shared" si="94"/>
        <v>75.138331266350548</v>
      </c>
      <c r="BH29" s="43">
        <f t="shared" si="95"/>
        <v>47.839589459464108</v>
      </c>
      <c r="BI29" s="41" t="str">
        <f t="shared" si="96"/>
        <v>11263,8802998749+12477,4542160226i</v>
      </c>
      <c r="BJ29" s="20">
        <f t="shared" si="97"/>
        <v>84.511135455062856</v>
      </c>
      <c r="BK29" s="43">
        <f t="shared" si="98"/>
        <v>47.926212833165636</v>
      </c>
      <c r="BL29">
        <f t="shared" si="99"/>
        <v>75.138331266350548</v>
      </c>
      <c r="BM29" s="43">
        <f t="shared" si="100"/>
        <v>47.839589459464108</v>
      </c>
    </row>
    <row r="30" spans="1:65" x14ac:dyDescent="0.25">
      <c r="A30" t="s">
        <v>201</v>
      </c>
      <c r="B30" s="12">
        <f>Gcomp</f>
        <v>1</v>
      </c>
      <c r="C30" s="2"/>
      <c r="E30" t="s">
        <v>202</v>
      </c>
      <c r="N30" s="9">
        <v>12</v>
      </c>
      <c r="O30" s="34">
        <f t="shared" si="62"/>
        <v>13.182567385564075</v>
      </c>
      <c r="P30" s="33" t="str">
        <f t="shared" si="50"/>
        <v>58,4837545126354</v>
      </c>
      <c r="Q30" s="4" t="str">
        <f t="shared" si="63"/>
        <v>1+0,980934798623479i</v>
      </c>
      <c r="R30" s="4">
        <f t="shared" si="64"/>
        <v>1.4007973012361514</v>
      </c>
      <c r="S30" s="4">
        <f t="shared" si="65"/>
        <v>0.77577411480931258</v>
      </c>
      <c r="T30" s="4" t="str">
        <f t="shared" si="51"/>
        <v>1+0,00248485541123643i</v>
      </c>
      <c r="U30" s="4">
        <f t="shared" si="66"/>
        <v>1.0000030872484418</v>
      </c>
      <c r="V30" s="4">
        <f t="shared" si="67"/>
        <v>2.4848502970034846E-3</v>
      </c>
      <c r="W30" t="str">
        <f t="shared" si="52"/>
        <v>1-0,000279546233764099i</v>
      </c>
      <c r="X30" s="4">
        <f t="shared" si="68"/>
        <v>1.0000000390730477</v>
      </c>
      <c r="Y30" s="4">
        <f t="shared" si="69"/>
        <v>-2.7954622648228365E-4</v>
      </c>
      <c r="Z30" t="str">
        <f t="shared" si="53"/>
        <v>0,99999999930488+0,0000460158409488228i</v>
      </c>
      <c r="AA30" s="4">
        <f t="shared" si="70"/>
        <v>1.0000000003636087</v>
      </c>
      <c r="AB30" s="4">
        <f t="shared" si="71"/>
        <v>4.6015840948330468E-5</v>
      </c>
      <c r="AC30" s="47" t="str">
        <f t="shared" si="72"/>
        <v>29,8678467758196-29,1721266829924i</v>
      </c>
      <c r="AD30" s="20">
        <f t="shared" si="73"/>
        <v>32.413226133882617</v>
      </c>
      <c r="AE30" s="43">
        <f t="shared" si="74"/>
        <v>-44.324864531764199</v>
      </c>
      <c r="AF30" t="str">
        <f t="shared" si="54"/>
        <v>171,846459675999</v>
      </c>
      <c r="AG30" t="str">
        <f t="shared" si="55"/>
        <v>1+0,978411818174344i</v>
      </c>
      <c r="AH30">
        <f t="shared" si="75"/>
        <v>1.3990316958322373</v>
      </c>
      <c r="AI30">
        <f t="shared" si="76"/>
        <v>0.77448672177505706</v>
      </c>
      <c r="AJ30" t="str">
        <f t="shared" si="56"/>
        <v>1+0,00248485541123643i</v>
      </c>
      <c r="AK30">
        <f t="shared" si="77"/>
        <v>1.0000030872484418</v>
      </c>
      <c r="AL30">
        <f t="shared" si="78"/>
        <v>2.4848502970034846E-3</v>
      </c>
      <c r="AM30" t="str">
        <f t="shared" si="57"/>
        <v>1-0,000094891983441763i</v>
      </c>
      <c r="AN30">
        <f t="shared" si="79"/>
        <v>1.0000000045022441</v>
      </c>
      <c r="AO30">
        <f t="shared" si="80"/>
        <v>-9.489198315694508E-5</v>
      </c>
      <c r="AP30" s="41" t="str">
        <f t="shared" si="81"/>
        <v>88,003498804983-85,6929565176654i</v>
      </c>
      <c r="AQ30">
        <f t="shared" si="82"/>
        <v>41.786287566371797</v>
      </c>
      <c r="AR30" s="43">
        <f t="shared" si="83"/>
        <v>-44.237885922037968</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3750,42614679902+4052,67295680693i</v>
      </c>
      <c r="BG30" s="20">
        <f t="shared" si="94"/>
        <v>74.841553501367642</v>
      </c>
      <c r="BH30" s="43">
        <f t="shared" si="95"/>
        <v>47.218197341418318</v>
      </c>
      <c r="BI30" s="41" t="str">
        <f t="shared" si="96"/>
        <v>11015,9050808958+11939,9860396836i</v>
      </c>
      <c r="BJ30" s="20">
        <f t="shared" si="97"/>
        <v>84.214614933856808</v>
      </c>
      <c r="BK30" s="43">
        <f t="shared" si="98"/>
        <v>47.305175951144648</v>
      </c>
      <c r="BL30">
        <f t="shared" si="99"/>
        <v>74.841553501367642</v>
      </c>
      <c r="BM30" s="43">
        <f t="shared" si="100"/>
        <v>47.218197341418318</v>
      </c>
    </row>
    <row r="31" spans="1:65" x14ac:dyDescent="0.25">
      <c r="A31" t="s">
        <v>481</v>
      </c>
      <c r="B31">
        <f>IF(Variable_Management!B20=3,1,IF((VOUT*IOUT)/(VIN_var*Np)&lt;((VIN_var*(1-(VIN_var/VOUT)))/(2*Lm*Fsw)),0,1))</f>
        <v>1</v>
      </c>
      <c r="E31" t="s">
        <v>482</v>
      </c>
      <c r="N31" s="9">
        <v>13</v>
      </c>
      <c r="O31" s="34">
        <f t="shared" si="62"/>
        <v>13.489628825916535</v>
      </c>
      <c r="P31" s="33" t="str">
        <f t="shared" si="50"/>
        <v>58,4837545126354</v>
      </c>
      <c r="Q31" s="4" t="str">
        <f t="shared" si="63"/>
        <v>1+1,00378370531574i</v>
      </c>
      <c r="R31" s="4">
        <f t="shared" si="64"/>
        <v>1.416891572089197</v>
      </c>
      <c r="S31" s="4">
        <f t="shared" si="65"/>
        <v>0.7872864414629146</v>
      </c>
      <c r="T31" s="4" t="str">
        <f t="shared" si="51"/>
        <v>1+0,00254273512914915i</v>
      </c>
      <c r="U31" s="4">
        <f t="shared" si="66"/>
        <v>1.0000032327457431</v>
      </c>
      <c r="V31" s="4">
        <f t="shared" si="67"/>
        <v>2.5427296491507744E-3</v>
      </c>
      <c r="W31" t="str">
        <f t="shared" si="52"/>
        <v>1-0,00028605770202928i</v>
      </c>
      <c r="X31" s="4">
        <f t="shared" si="68"/>
        <v>1.0000000409145036</v>
      </c>
      <c r="Y31" s="4">
        <f t="shared" si="69"/>
        <v>-2.8605769422667435E-4</v>
      </c>
      <c r="Z31" t="str">
        <f t="shared" si="53"/>
        <v>0,99999999927212+0,0000470876875768361i</v>
      </c>
      <c r="AA31" s="4">
        <f t="shared" si="70"/>
        <v>1.0000000003807452</v>
      </c>
      <c r="AB31" s="4">
        <f t="shared" si="71"/>
        <v>4.7087687576308557E-5</v>
      </c>
      <c r="AC31" s="47" t="str">
        <f t="shared" si="72"/>
        <v>29,1960802595591-29,1773245219323i</v>
      </c>
      <c r="AD31" s="20">
        <f t="shared" si="73"/>
        <v>32.31400099992306</v>
      </c>
      <c r="AE31" s="43">
        <f t="shared" si="74"/>
        <v>-44.981590510700677</v>
      </c>
      <c r="AF31" t="str">
        <f t="shared" si="54"/>
        <v>171,846459675999</v>
      </c>
      <c r="AG31" t="str">
        <f t="shared" si="55"/>
        <v>1+1,00120195710248i</v>
      </c>
      <c r="AH31">
        <f t="shared" si="75"/>
        <v>1.4150637296269861</v>
      </c>
      <c r="AI31">
        <f t="shared" si="76"/>
        <v>0.78599878091817488</v>
      </c>
      <c r="AJ31" t="str">
        <f t="shared" si="56"/>
        <v>1+0,00254273512914915i</v>
      </c>
      <c r="AK31">
        <f t="shared" si="77"/>
        <v>1.0000032327457431</v>
      </c>
      <c r="AL31">
        <f t="shared" si="78"/>
        <v>2.5427296491507744E-3</v>
      </c>
      <c r="AM31" t="str">
        <f t="shared" si="57"/>
        <v>1-0,0000971023016795774i</v>
      </c>
      <c r="AN31">
        <f t="shared" si="79"/>
        <v>1.0000000047144284</v>
      </c>
      <c r="AO31">
        <f t="shared" si="80"/>
        <v>-9.7102301374389494E-5</v>
      </c>
      <c r="AP31" s="41" t="str">
        <f t="shared" si="81"/>
        <v>86,0301735776181-85,7133048127092i</v>
      </c>
      <c r="AQ31">
        <f t="shared" si="82"/>
        <v>41.687319918900201</v>
      </c>
      <c r="AR31" s="43">
        <f t="shared" si="83"/>
        <v>-44.894288723749867</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3665,70059332653+3876,01668698752i</v>
      </c>
      <c r="BG31" s="20">
        <f t="shared" si="94"/>
        <v>74.542481135685577</v>
      </c>
      <c r="BH31" s="43">
        <f t="shared" si="95"/>
        <v>46.597395099035651</v>
      </c>
      <c r="BI31" s="41" t="str">
        <f t="shared" si="96"/>
        <v>10767,6805901411+11420,2723114259i</v>
      </c>
      <c r="BJ31" s="20">
        <f t="shared" si="97"/>
        <v>83.915800054662725</v>
      </c>
      <c r="BK31" s="43">
        <f t="shared" si="98"/>
        <v>46.684696885986284</v>
      </c>
      <c r="BL31">
        <f t="shared" si="99"/>
        <v>74.542481135685577</v>
      </c>
      <c r="BM31" s="43">
        <f t="shared" si="100"/>
        <v>46.597395099035651</v>
      </c>
    </row>
    <row r="32" spans="1:65" ht="15.75" x14ac:dyDescent="0.25">
      <c r="A32" s="35" t="s">
        <v>476</v>
      </c>
      <c r="E32" s="31" t="s">
        <v>500</v>
      </c>
      <c r="N32" s="9">
        <v>14</v>
      </c>
      <c r="O32" s="34">
        <f t="shared" si="62"/>
        <v>13.803842646028857</v>
      </c>
      <c r="P32" s="33" t="str">
        <f t="shared" si="50"/>
        <v>58,4837545126354</v>
      </c>
      <c r="Q32" s="4" t="str">
        <f t="shared" si="63"/>
        <v>1+1,02716483141521i</v>
      </c>
      <c r="R32" s="4">
        <f t="shared" si="64"/>
        <v>1.4335506935215916</v>
      </c>
      <c r="S32" s="4">
        <f t="shared" si="65"/>
        <v>0.7987977672013582</v>
      </c>
      <c r="T32" s="4" t="str">
        <f t="shared" si="51"/>
        <v>1+0,00260196303888443i</v>
      </c>
      <c r="U32" s="4">
        <f t="shared" si="66"/>
        <v>1.0000033851000985</v>
      </c>
      <c r="V32" s="4">
        <f t="shared" si="67"/>
        <v>2.6019571669614514E-3</v>
      </c>
      <c r="W32" t="str">
        <f t="shared" si="52"/>
        <v>1-0,000292720841874498i</v>
      </c>
      <c r="X32" s="4">
        <f t="shared" si="68"/>
        <v>1.0000000428427447</v>
      </c>
      <c r="Y32" s="4">
        <f t="shared" si="69"/>
        <v>-2.9272083351385538E-4</v>
      </c>
      <c r="Z32" t="str">
        <f t="shared" si="53"/>
        <v>0,999999999237816+0,0000481845007200819i</v>
      </c>
      <c r="AA32" s="4">
        <f t="shared" si="70"/>
        <v>1.0000000003986889</v>
      </c>
      <c r="AB32" s="4">
        <f t="shared" si="71"/>
        <v>4.8184500719516629E-5</v>
      </c>
      <c r="AC32" s="47" t="str">
        <f t="shared" si="72"/>
        <v>28,5244305437254-29,1670567497665i</v>
      </c>
      <c r="AD32" s="20">
        <f t="shared" si="73"/>
        <v>32.212473577444143</v>
      </c>
      <c r="AE32" s="43">
        <f t="shared" si="74"/>
        <v>-45.638192017835784</v>
      </c>
      <c r="AF32" t="str">
        <f t="shared" si="54"/>
        <v>171,846459675999</v>
      </c>
      <c r="AG32" t="str">
        <f t="shared" si="55"/>
        <v>1+1,02452294656074i</v>
      </c>
      <c r="AH32">
        <f t="shared" si="75"/>
        <v>1.4316589216812434</v>
      </c>
      <c r="AI32">
        <f t="shared" si="76"/>
        <v>0.7975105216906383</v>
      </c>
      <c r="AJ32" t="str">
        <f t="shared" si="56"/>
        <v>1+0,00260196303888443i</v>
      </c>
      <c r="AK32">
        <f t="shared" si="77"/>
        <v>1.0000033851000985</v>
      </c>
      <c r="AL32">
        <f t="shared" si="78"/>
        <v>2.6019571669614514E-3</v>
      </c>
      <c r="AM32" t="str">
        <f t="shared" si="57"/>
        <v>1-0,0000993641048430433i</v>
      </c>
      <c r="AN32">
        <f t="shared" si="79"/>
        <v>1.0000000049366127</v>
      </c>
      <c r="AO32">
        <f t="shared" si="80"/>
        <v>-9.9364104516028569E-5</v>
      </c>
      <c r="AP32" s="41" t="str">
        <f t="shared" si="81"/>
        <v>84,0569574901374-85,6882189999225i</v>
      </c>
      <c r="AQ32">
        <f t="shared" si="82"/>
        <v>41.586049952742179</v>
      </c>
      <c r="AR32" s="43">
        <f t="shared" si="83"/>
        <v>-45.550598989833226</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3580,98977113522+3705,31726618263i</v>
      </c>
      <c r="BG32" s="20">
        <f t="shared" si="94"/>
        <v>74.241113675469407</v>
      </c>
      <c r="BH32" s="43">
        <f t="shared" si="95"/>
        <v>45.977552756669944</v>
      </c>
      <c r="BI32" s="41" t="str">
        <f t="shared" si="96"/>
        <v>10519,4698280879+10918,0456087062i</v>
      </c>
      <c r="BJ32" s="20">
        <f t="shared" si="97"/>
        <v>83.614690050767436</v>
      </c>
      <c r="BK32" s="43">
        <f t="shared" si="98"/>
        <v>46.06514578467263</v>
      </c>
      <c r="BL32">
        <f t="shared" si="99"/>
        <v>74.241113675469407</v>
      </c>
      <c r="BM32" s="43">
        <f t="shared" si="100"/>
        <v>45.977552756669944</v>
      </c>
    </row>
    <row r="33" spans="1:65" x14ac:dyDescent="0.25">
      <c r="N33" s="9">
        <v>15</v>
      </c>
      <c r="O33" s="34">
        <f t="shared" si="62"/>
        <v>14.125375446227544</v>
      </c>
      <c r="P33" s="33" t="str">
        <f t="shared" si="50"/>
        <v>58,4837545126354</v>
      </c>
      <c r="Q33" s="4" t="str">
        <f t="shared" si="63"/>
        <v>1+1,05109057390442i</v>
      </c>
      <c r="R33" s="4">
        <f t="shared" si="64"/>
        <v>1.4507899208881772</v>
      </c>
      <c r="S33" s="4">
        <f t="shared" si="65"/>
        <v>0.81030199357443766</v>
      </c>
      <c r="T33" s="4" t="str">
        <f t="shared" si="51"/>
        <v>1+0,00266257054386397i</v>
      </c>
      <c r="U33" s="4">
        <f t="shared" si="66"/>
        <v>1.0000035446346682</v>
      </c>
      <c r="V33" s="4">
        <f t="shared" si="67"/>
        <v>2.6625642519863438E-3</v>
      </c>
      <c r="W33" t="str">
        <f t="shared" si="52"/>
        <v>1-0,000299539186184696i</v>
      </c>
      <c r="X33" s="4">
        <f t="shared" si="68"/>
        <v>1.0000000448618609</v>
      </c>
      <c r="Y33" s="4">
        <f t="shared" si="69"/>
        <v>-2.9953917722610606E-4</v>
      </c>
      <c r="Z33" t="str">
        <f t="shared" si="53"/>
        <v>0,999999999201895+0,0000493068619234068i</v>
      </c>
      <c r="AA33" s="4">
        <f t="shared" si="70"/>
        <v>1.0000000004174781</v>
      </c>
      <c r="AB33" s="4">
        <f t="shared" si="71"/>
        <v>4.9306861922801116E-5</v>
      </c>
      <c r="AC33" s="47" t="str">
        <f t="shared" si="72"/>
        <v>27,8536089872445-29,1413505628155i</v>
      </c>
      <c r="AD33" s="20">
        <f t="shared" si="73"/>
        <v>32.108645489190685</v>
      </c>
      <c r="AE33" s="43">
        <f t="shared" si="74"/>
        <v>-46.294318074273797</v>
      </c>
      <c r="AF33" t="str">
        <f t="shared" si="54"/>
        <v>171,846459675999</v>
      </c>
      <c r="AG33" t="str">
        <f t="shared" si="55"/>
        <v>1+1,04838715164644i</v>
      </c>
      <c r="AH33">
        <f t="shared" si="75"/>
        <v>1.4488325023056792</v>
      </c>
      <c r="AI33">
        <f t="shared" si="76"/>
        <v>0.80901584454304942</v>
      </c>
      <c r="AJ33" t="str">
        <f t="shared" si="56"/>
        <v>1+0,00266257054386397i</v>
      </c>
      <c r="AK33">
        <f t="shared" si="77"/>
        <v>1.0000035446346682</v>
      </c>
      <c r="AL33">
        <f t="shared" si="78"/>
        <v>2.6625642519863438E-3</v>
      </c>
      <c r="AM33" t="str">
        <f t="shared" si="57"/>
        <v>1-0,000101678592170136i</v>
      </c>
      <c r="AN33">
        <f t="shared" si="79"/>
        <v>1.0000000051692679</v>
      </c>
      <c r="AO33">
        <f t="shared" si="80"/>
        <v>-1.0167859181973341E-4</v>
      </c>
      <c r="AP33" s="41" t="str">
        <f t="shared" si="81"/>
        <v>82,085940870934-85,6177655243852i</v>
      </c>
      <c r="AQ33">
        <f t="shared" si="82"/>
        <v>41.482479017887741</v>
      </c>
      <c r="AR33" s="43">
        <f t="shared" si="83"/>
        <v>-46.20646551138551</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3496,38339931232+3540,48007057435i</v>
      </c>
      <c r="BG33" s="20">
        <f t="shared" si="94"/>
        <v>73.937453081950522</v>
      </c>
      <c r="BH33" s="43">
        <f t="shared" si="95"/>
        <v>45.359040656888467</v>
      </c>
      <c r="BI33" s="41" t="str">
        <f t="shared" si="96"/>
        <v>10271,5357370501+10433,0296130442i</v>
      </c>
      <c r="BJ33" s="20">
        <f t="shared" si="97"/>
        <v>83.311286610647542</v>
      </c>
      <c r="BK33" s="43">
        <f t="shared" si="98"/>
        <v>45.446893219776769</v>
      </c>
      <c r="BL33">
        <f t="shared" si="99"/>
        <v>73.937453081950522</v>
      </c>
      <c r="BM33" s="43">
        <f t="shared" si="100"/>
        <v>45.359040656888467</v>
      </c>
    </row>
    <row r="34" spans="1:65" x14ac:dyDescent="0.25">
      <c r="A34" t="s">
        <v>494</v>
      </c>
      <c r="B34">
        <f>(R_cs*Acs/(2*Lm*Fsw))*(1-(VIN_var/VOUT))*(VIN_var/VOUT)</f>
        <v>8.6419753086419758E-4</v>
      </c>
      <c r="E34" t="s">
        <v>497</v>
      </c>
      <c r="N34" s="9">
        <v>16</v>
      </c>
      <c r="O34" s="34">
        <f t="shared" si="62"/>
        <v>14.454397707459275</v>
      </c>
      <c r="P34" s="33" t="str">
        <f t="shared" si="50"/>
        <v>58,4837545126354</v>
      </c>
      <c r="Q34" s="4" t="str">
        <f t="shared" si="63"/>
        <v>1+1,07557361852875i</v>
      </c>
      <c r="R34" s="4">
        <f t="shared" si="64"/>
        <v>1.4686247338496752</v>
      </c>
      <c r="S34" s="4">
        <f t="shared" si="65"/>
        <v>0.82179304091971994</v>
      </c>
      <c r="T34" s="4" t="str">
        <f t="shared" si="51"/>
        <v>1+0,00272458977898915i</v>
      </c>
      <c r="U34" s="4">
        <f t="shared" si="66"/>
        <v>1.0000037116878435</v>
      </c>
      <c r="V34" s="4">
        <f t="shared" si="67"/>
        <v>2.7245830371221591E-3</v>
      </c>
      <c r="W34" t="str">
        <f t="shared" si="52"/>
        <v>1-0,00030651635013628i</v>
      </c>
      <c r="X34" s="4">
        <f t="shared" si="68"/>
        <v>1.0000000469761354</v>
      </c>
      <c r="Y34" s="4">
        <f t="shared" si="69"/>
        <v>-3.0651634053697796E-4</v>
      </c>
      <c r="Z34" t="str">
        <f t="shared" si="53"/>
        <v>0,999999999164282+0,0000504553662775769i</v>
      </c>
      <c r="AA34" s="4">
        <f t="shared" si="70"/>
        <v>1.0000000004371539</v>
      </c>
      <c r="AB34" s="4">
        <f t="shared" si="71"/>
        <v>5.045536627692788E-5</v>
      </c>
      <c r="AC34" s="47" t="str">
        <f t="shared" si="72"/>
        <v>27,184323444191-29,1002739432767i</v>
      </c>
      <c r="AD34" s="20">
        <f t="shared" si="73"/>
        <v>32.00252079093238</v>
      </c>
      <c r="AE34" s="43">
        <f t="shared" si="74"/>
        <v>-46.949618741167711</v>
      </c>
      <c r="AF34" t="str">
        <f t="shared" si="54"/>
        <v>171,846459675999</v>
      </c>
      <c r="AG34" t="str">
        <f t="shared" si="55"/>
        <v>1+1,07280722547698i</v>
      </c>
      <c r="AH34">
        <f t="shared" si="75"/>
        <v>1.466599926031505</v>
      </c>
      <c r="AI34">
        <f t="shared" si="76"/>
        <v>0.82050866691305091</v>
      </c>
      <c r="AJ34" t="str">
        <f t="shared" si="56"/>
        <v>1+0,00272458977898915i</v>
      </c>
      <c r="AK34">
        <f t="shared" si="77"/>
        <v>1.0000037116878435</v>
      </c>
      <c r="AL34">
        <f t="shared" si="78"/>
        <v>2.7245830371221591E-3</v>
      </c>
      <c r="AM34" t="str">
        <f t="shared" si="57"/>
        <v>1-0,000104046990832673i</v>
      </c>
      <c r="AN34">
        <f t="shared" si="79"/>
        <v>1.0000000054128881</v>
      </c>
      <c r="AO34">
        <f t="shared" si="80"/>
        <v>-1.0404699045720986E-4</v>
      </c>
      <c r="AP34" s="41" t="str">
        <f t="shared" si="81"/>
        <v>80,1192047382102-85,5021307420473i</v>
      </c>
      <c r="AQ34">
        <f t="shared" si="82"/>
        <v>41.376610898629799</v>
      </c>
      <c r="AR34" s="43">
        <f t="shared" si="83"/>
        <v>-46.861538012487493</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3411,97075490113+3381,40740811269i</v>
      </c>
      <c r="BG34" s="20">
        <f t="shared" si="94"/>
        <v>73.631503765284151</v>
      </c>
      <c r="BH34" s="43">
        <f t="shared" si="95"/>
        <v>44.742228546397946</v>
      </c>
      <c r="BI34" s="41" t="str">
        <f t="shared" si="96"/>
        <v>10024,1400882128+9964,93902190318i</v>
      </c>
      <c r="BJ34" s="20">
        <f t="shared" si="97"/>
        <v>83.005593872981592</v>
      </c>
      <c r="BK34" s="43">
        <f t="shared" si="98"/>
        <v>44.830309275078058</v>
      </c>
      <c r="BL34">
        <f t="shared" si="99"/>
        <v>73.631503765284151</v>
      </c>
      <c r="BM34" s="43">
        <f t="shared" si="100"/>
        <v>44.742228546397946</v>
      </c>
    </row>
    <row r="35" spans="1:65" x14ac:dyDescent="0.25">
      <c r="A35" t="s">
        <v>495</v>
      </c>
      <c r="B35">
        <f>1/((0.5-(1-(VIN_var/VOUT)))*(R_cs*Acs/(Lm*Fsw))+(Vsl*Acs/VOUT))</f>
        <v>180.00000000000003</v>
      </c>
      <c r="E35" t="s">
        <v>497</v>
      </c>
      <c r="N35" s="9">
        <v>17</v>
      </c>
      <c r="O35" s="34">
        <f t="shared" si="62"/>
        <v>14.791083881682074</v>
      </c>
      <c r="P35" s="33" t="str">
        <f t="shared" si="50"/>
        <v>58,4837545126354</v>
      </c>
      <c r="Q35" s="4" t="str">
        <f t="shared" si="63"/>
        <v>1+1,10062694652252i</v>
      </c>
      <c r="R35" s="4">
        <f t="shared" si="64"/>
        <v>1.4870708373885511</v>
      </c>
      <c r="S35" s="4">
        <f t="shared" si="65"/>
        <v>0.83326486437807812</v>
      </c>
      <c r="T35" s="4" t="str">
        <f t="shared" si="51"/>
        <v>1+0,00278805362767937i</v>
      </c>
      <c r="U35" s="4">
        <f t="shared" si="66"/>
        <v>1.0000038866139624</v>
      </c>
      <c r="V35" s="4">
        <f t="shared" si="67"/>
        <v>2.7880464036402521E-3</v>
      </c>
      <c r="W35" t="str">
        <f t="shared" si="52"/>
        <v>1-0,000313656033113929i</v>
      </c>
      <c r="X35" s="4">
        <f t="shared" si="68"/>
        <v>1.0000000491900525</v>
      </c>
      <c r="Y35" s="4">
        <f t="shared" si="69"/>
        <v>-3.1365602282809157E-4</v>
      </c>
      <c r="Z35" t="str">
        <f t="shared" si="53"/>
        <v>0,999999999124895+0,0000516306227348031i</v>
      </c>
      <c r="AA35" s="4">
        <f t="shared" si="70"/>
        <v>1.0000000004577554</v>
      </c>
      <c r="AB35" s="4">
        <f t="shared" si="71"/>
        <v>5.1630622734107701E-5</v>
      </c>
      <c r="AC35" s="47" t="str">
        <f t="shared" si="72"/>
        <v>26,517275285243-29,0439352213692i</v>
      </c>
      <c r="AD35" s="20">
        <f t="shared" si="73"/>
        <v>31.894105954341359</v>
      </c>
      <c r="AE35" s="43">
        <f t="shared" si="74"/>
        <v>-47.603746036492844</v>
      </c>
      <c r="AF35" t="str">
        <f t="shared" si="54"/>
        <v>171,846459675999</v>
      </c>
      <c r="AG35" t="str">
        <f t="shared" si="55"/>
        <v>1+1,09779611589875i</v>
      </c>
      <c r="AH35">
        <f t="shared" si="75"/>
        <v>1.4849768725749171</v>
      </c>
      <c r="AI35">
        <f t="shared" si="76"/>
        <v>0.83198293925959621</v>
      </c>
      <c r="AJ35" t="str">
        <f t="shared" si="56"/>
        <v>1+0,00278805362767937i</v>
      </c>
      <c r="AK35">
        <f t="shared" si="77"/>
        <v>1.0000038866139624</v>
      </c>
      <c r="AL35">
        <f t="shared" si="78"/>
        <v>2.7880464036402521E-3</v>
      </c>
      <c r="AM35" t="str">
        <f t="shared" si="57"/>
        <v>1-0,000106470556586974i</v>
      </c>
      <c r="AN35">
        <f t="shared" si="79"/>
        <v>1.0000000056679896</v>
      </c>
      <c r="AO35">
        <f t="shared" si="80"/>
        <v>-1.0647055618465798E-4</v>
      </c>
      <c r="AP35" s="41" t="str">
        <f t="shared" si="81"/>
        <v>78,1588120357853-85,3416197190513i</v>
      </c>
      <c r="AQ35">
        <f t="shared" si="82"/>
        <v>41.268451797583836</v>
      </c>
      <c r="AR35" s="43">
        <f t="shared" si="83"/>
        <v>-47.515468067960576</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3327,8402972361+3227,99852648831i</v>
      </c>
      <c r="BG35" s="20">
        <f t="shared" si="94"/>
        <v>73.323272568171078</v>
      </c>
      <c r="BH35" s="43">
        <f t="shared" si="95"/>
        <v>44.127484669129039</v>
      </c>
      <c r="BI35" s="41" t="str">
        <f t="shared" si="96"/>
        <v>9777,54237918547+9513,47956088005i</v>
      </c>
      <c r="BJ35" s="20">
        <f t="shared" si="97"/>
        <v>82.697618411413544</v>
      </c>
      <c r="BK35" s="43">
        <f t="shared" si="98"/>
        <v>44.215762637661335</v>
      </c>
      <c r="BL35">
        <f t="shared" si="99"/>
        <v>73.323272568171078</v>
      </c>
      <c r="BM35" s="43">
        <f t="shared" si="100"/>
        <v>44.127484669129039</v>
      </c>
    </row>
    <row r="36" spans="1:65" x14ac:dyDescent="0.25">
      <c r="A36" t="s">
        <v>496</v>
      </c>
      <c r="B36">
        <f>2+((VOUT*((VIN_var/VOUT)^2))/(IOUT_VAR*R_cs*Acs))*((1/Km)+(Kex/(VIN_var/VOUT)))</f>
        <v>2.2798353909465021</v>
      </c>
      <c r="E36" t="s">
        <v>497</v>
      </c>
      <c r="N36" s="9">
        <v>18</v>
      </c>
      <c r="O36" s="34">
        <f t="shared" si="62"/>
        <v>15.135612484362087</v>
      </c>
      <c r="P36" s="33" t="str">
        <f t="shared" si="50"/>
        <v>58,4837545126354</v>
      </c>
      <c r="Q36" s="4" t="str">
        <f t="shared" si="63"/>
        <v>1+1,12626384149186i</v>
      </c>
      <c r="R36" s="4">
        <f t="shared" si="64"/>
        <v>1.5061441633031021</v>
      </c>
      <c r="S36" s="4">
        <f t="shared" si="65"/>
        <v>0.84471146968556388</v>
      </c>
      <c r="T36" s="4" t="str">
        <f t="shared" si="51"/>
        <v>1+0,00285299573930724i</v>
      </c>
      <c r="U36" s="4">
        <f t="shared" si="66"/>
        <v>1.0000040697840626</v>
      </c>
      <c r="V36" s="4">
        <f t="shared" si="67"/>
        <v>2.8529879986115649E-3</v>
      </c>
      <c r="W36" t="str">
        <f t="shared" si="52"/>
        <v>1-0,000320962020672064i</v>
      </c>
      <c r="X36" s="4">
        <f t="shared" si="68"/>
        <v>1.0000000515083081</v>
      </c>
      <c r="Y36" s="4">
        <f t="shared" si="69"/>
        <v>-3.2096200965059065E-4</v>
      </c>
      <c r="Z36" t="str">
        <f t="shared" si="53"/>
        <v>0,999999999083653+0,0000528332544316154i</v>
      </c>
      <c r="AA36" s="4">
        <f t="shared" si="70"/>
        <v>1.0000000004793292</v>
      </c>
      <c r="AB36" s="4">
        <f t="shared" si="71"/>
        <v>5.283325443087024E-5</v>
      </c>
      <c r="AC36" s="47" t="str">
        <f t="shared" si="72"/>
        <v>25,853156477138-28,9724823803995i</v>
      </c>
      <c r="AD36" s="20">
        <f t="shared" si="73"/>
        <v>31.783409839752842</v>
      </c>
      <c r="AE36" s="43">
        <f t="shared" si="74"/>
        <v>-48.256354838987598</v>
      </c>
      <c r="AF36" t="str">
        <f t="shared" si="54"/>
        <v>171,846459675999</v>
      </c>
      <c r="AG36" t="str">
        <f t="shared" si="55"/>
        <v>1+1,12336707235222i</v>
      </c>
      <c r="AH36">
        <f t="shared" si="75"/>
        <v>1.5039792482761185</v>
      </c>
      <c r="AI36">
        <f t="shared" si="76"/>
        <v>0.84343266088482682</v>
      </c>
      <c r="AJ36" t="str">
        <f t="shared" si="56"/>
        <v>1+0,00285299573930724i</v>
      </c>
      <c r="AK36">
        <f t="shared" si="77"/>
        <v>1.0000040697840626</v>
      </c>
      <c r="AL36">
        <f t="shared" si="78"/>
        <v>2.8529879986115649E-3</v>
      </c>
      <c r="AM36" t="str">
        <f t="shared" si="57"/>
        <v>1-0,000108950574439682i</v>
      </c>
      <c r="AN36">
        <f t="shared" si="79"/>
        <v>1.0000000059351137</v>
      </c>
      <c r="AO36">
        <f t="shared" si="80"/>
        <v>-1.0895057400859263E-4</v>
      </c>
      <c r="AP36" s="41" t="str">
        <f t="shared" si="81"/>
        <v>76,2067990306993-85,1366542736771i</v>
      </c>
      <c r="AQ36">
        <f t="shared" si="82"/>
        <v>41.158010309569868</v>
      </c>
      <c r="AR36" s="43">
        <f t="shared" si="83"/>
        <v>-48.167910008933653</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3244,07929959358+3080,14965460377i</v>
      </c>
      <c r="BG36" s="20">
        <f t="shared" si="94"/>
        <v>73.012768739396591</v>
      </c>
      <c r="BH36" s="43">
        <f t="shared" si="95"/>
        <v>43.515174872349625</v>
      </c>
      <c r="BI36" s="41" t="str">
        <f t="shared" si="96"/>
        <v>9531,9987519066+9078,34809432764i</v>
      </c>
      <c r="BJ36" s="20">
        <f t="shared" si="97"/>
        <v>82.387369209213617</v>
      </c>
      <c r="BK36" s="43">
        <f t="shared" si="98"/>
        <v>43.603619702403542</v>
      </c>
      <c r="BL36">
        <f t="shared" si="99"/>
        <v>73.012768739396591</v>
      </c>
      <c r="BM36" s="43">
        <f t="shared" si="100"/>
        <v>43.515174872349625</v>
      </c>
    </row>
    <row r="37" spans="1:65" x14ac:dyDescent="0.25">
      <c r="N37" s="9">
        <v>19</v>
      </c>
      <c r="O37" s="34">
        <f t="shared" si="62"/>
        <v>15.488166189124817</v>
      </c>
      <c r="P37" s="33" t="str">
        <f t="shared" si="50"/>
        <v>58,4837545126354</v>
      </c>
      <c r="Q37" s="4" t="str">
        <f t="shared" si="63"/>
        <v>1+1,15249789645783i</v>
      </c>
      <c r="R37" s="4">
        <f t="shared" si="64"/>
        <v>1.5258608722094302</v>
      </c>
      <c r="S37" s="4">
        <f t="shared" si="65"/>
        <v>0.85612692864162776</v>
      </c>
      <c r="T37" s="4" t="str">
        <f t="shared" si="51"/>
        <v>1+0,00291945054703994i</v>
      </c>
      <c r="U37" s="4">
        <f t="shared" si="66"/>
        <v>1.0000042615866678</v>
      </c>
      <c r="V37" s="4">
        <f t="shared" si="67"/>
        <v>2.9194422527369971E-3</v>
      </c>
      <c r="W37" t="str">
        <f t="shared" si="52"/>
        <v>1-0,000328438186541994i</v>
      </c>
      <c r="X37" s="4">
        <f t="shared" si="68"/>
        <v>1.0000000539358196</v>
      </c>
      <c r="Y37" s="4">
        <f t="shared" si="69"/>
        <v>-3.2843817473227256E-4</v>
      </c>
      <c r="Z37" t="str">
        <f t="shared" si="53"/>
        <v>0,999999999040467+0,0000540638990192582i</v>
      </c>
      <c r="AA37" s="4">
        <f t="shared" si="70"/>
        <v>1.0000000005019194</v>
      </c>
      <c r="AB37" s="4">
        <f t="shared" si="71"/>
        <v>5.4063899018459741E-5</v>
      </c>
      <c r="AC37" s="47" t="str">
        <f t="shared" si="72"/>
        <v>25,192646745786-28,8861021130174i</v>
      </c>
      <c r="AD37" s="20">
        <f t="shared" si="73"/>
        <v>31.670443659053245</v>
      </c>
      <c r="AE37" s="43">
        <f t="shared" si="74"/>
        <v>-48.907103773530039</v>
      </c>
      <c r="AF37" t="str">
        <f t="shared" si="54"/>
        <v>171,846459675999</v>
      </c>
      <c r="AG37" t="str">
        <f t="shared" si="55"/>
        <v>1+1,14953365289698i</v>
      </c>
      <c r="AH37">
        <f t="shared" si="75"/>
        <v>1.5236231880431179</v>
      </c>
      <c r="AI37">
        <f t="shared" si="76"/>
        <v>0.85485189544335682</v>
      </c>
      <c r="AJ37" t="str">
        <f t="shared" si="56"/>
        <v>1+0,00291945054703994i</v>
      </c>
      <c r="AK37">
        <f t="shared" si="77"/>
        <v>1.0000042615866678</v>
      </c>
      <c r="AL37">
        <f t="shared" si="78"/>
        <v>2.9194422527369971E-3</v>
      </c>
      <c r="AM37" t="str">
        <f t="shared" si="57"/>
        <v>1-0,00011148835932909i</v>
      </c>
      <c r="AN37">
        <f t="shared" si="79"/>
        <v>1.0000000062148271</v>
      </c>
      <c r="AO37">
        <f t="shared" si="80"/>
        <v>-1.1148835886716942E-4</v>
      </c>
      <c r="AP37" s="41" t="str">
        <f t="shared" si="81"/>
        <v>74,2651669483002-84,8877702842214i</v>
      </c>
      <c r="AQ37">
        <f t="shared" si="82"/>
        <v>41.045297385589791</v>
      </c>
      <c r="AR37" s="43">
        <f t="shared" si="83"/>
        <v>-48.818521810477009</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3160,77349139397+2937,75407647739i</v>
      </c>
      <c r="BG37" s="20">
        <f t="shared" si="94"/>
        <v>72.700003897534117</v>
      </c>
      <c r="BH37" s="43">
        <f t="shared" si="95"/>
        <v>42.905661731537009</v>
      </c>
      <c r="BI37" s="41" t="str">
        <f t="shared" si="96"/>
        <v>9287,76094042215+8659,23283140363i</v>
      </c>
      <c r="BJ37" s="20">
        <f t="shared" si="97"/>
        <v>82.07485762407066</v>
      </c>
      <c r="BK37" s="43">
        <f t="shared" si="98"/>
        <v>42.994243694590054</v>
      </c>
      <c r="BL37">
        <f t="shared" si="99"/>
        <v>72.700003897534117</v>
      </c>
      <c r="BM37" s="43">
        <f t="shared" si="100"/>
        <v>42.905661731537009</v>
      </c>
    </row>
    <row r="38" spans="1:65" x14ac:dyDescent="0.25">
      <c r="A38" t="s">
        <v>200</v>
      </c>
      <c r="B38" s="16">
        <f>(Gcomp*(VIN_var/VOUT)*(VOUT/IOUT))/(Kd*R_cs*Acs/Np)</f>
        <v>58.483754512635379</v>
      </c>
      <c r="C38" t="s">
        <v>150</v>
      </c>
      <c r="E38" t="s">
        <v>204</v>
      </c>
      <c r="N38" s="9">
        <v>20</v>
      </c>
      <c r="O38" s="34">
        <f t="shared" si="62"/>
        <v>15.848931924611136</v>
      </c>
      <c r="P38" s="33" t="str">
        <f t="shared" si="50"/>
        <v>58,4837545126354</v>
      </c>
      <c r="Q38" s="4" t="str">
        <f t="shared" si="63"/>
        <v>1+1,1793430210636i</v>
      </c>
      <c r="R38" s="4">
        <f t="shared" si="64"/>
        <v>1.5462373560781084</v>
      </c>
      <c r="S38" s="4">
        <f t="shared" si="65"/>
        <v>0.8675053941576566</v>
      </c>
      <c r="T38" s="4" t="str">
        <f t="shared" si="51"/>
        <v>1+0,00298745328609619i</v>
      </c>
      <c r="U38" s="4">
        <f t="shared" si="66"/>
        <v>1.0000044624286117</v>
      </c>
      <c r="V38" s="4">
        <f t="shared" si="67"/>
        <v>2.9874443985926052E-3</v>
      </c>
      <c r="W38" t="str">
        <f t="shared" si="52"/>
        <v>1-0,000336088494685821i</v>
      </c>
      <c r="X38" s="4">
        <f t="shared" si="68"/>
        <v>1.0000000564777365</v>
      </c>
      <c r="Y38" s="4">
        <f t="shared" si="69"/>
        <v>-3.3608848203147654E-4</v>
      </c>
      <c r="Z38" t="str">
        <f t="shared" si="53"/>
        <v>0,999999998995245+0,0000553232090017812i</v>
      </c>
      <c r="AA38" s="4">
        <f t="shared" si="70"/>
        <v>1.0000000005255738</v>
      </c>
      <c r="AB38" s="4">
        <f t="shared" si="71"/>
        <v>5.5323209000925669E-5</v>
      </c>
      <c r="AC38" s="47" t="str">
        <f t="shared" si="72"/>
        <v>24,5364108474143-28,7850186398011i</v>
      </c>
      <c r="AD38" s="20">
        <f t="shared" si="73"/>
        <v>31.555220929024021</v>
      </c>
      <c r="AE38" s="43">
        <f t="shared" si="74"/>
        <v>-49.555656072445558</v>
      </c>
      <c r="AF38" t="str">
        <f t="shared" si="54"/>
        <v>171,846459675999</v>
      </c>
      <c r="AG38" t="str">
        <f t="shared" si="55"/>
        <v>1+1,17630973140037i</v>
      </c>
      <c r="AH38">
        <f t="shared" si="75"/>
        <v>1.543925057827358</v>
      </c>
      <c r="AI38">
        <f t="shared" si="76"/>
        <v>0.86623478604237092</v>
      </c>
      <c r="AJ38" t="str">
        <f t="shared" si="56"/>
        <v>1+0,00298745328609619i</v>
      </c>
      <c r="AK38">
        <f t="shared" si="77"/>
        <v>1.0000044624286117</v>
      </c>
      <c r="AL38">
        <f t="shared" si="78"/>
        <v>2.9874443985926052E-3</v>
      </c>
      <c r="AM38" t="str">
        <f t="shared" si="57"/>
        <v>1-0,000114085256822336i</v>
      </c>
      <c r="AN38">
        <f t="shared" si="79"/>
        <v>1.0000000065077228</v>
      </c>
      <c r="AO38">
        <f t="shared" si="80"/>
        <v>-1.1408525632737918E-4</v>
      </c>
      <c r="AP38" s="41" t="str">
        <f t="shared" si="81"/>
        <v>72,3358739169017-84,5956142946247i</v>
      </c>
      <c r="AQ38">
        <f t="shared" si="82"/>
        <v>40.930326287219707</v>
      </c>
      <c r="AR38" s="43">
        <f t="shared" si="83"/>
        <v>-49.466965955768572</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3078,00671402834+2800,70223614963i</v>
      </c>
      <c r="BG38" s="20">
        <f t="shared" si="94"/>
        <v>72.384991985140999</v>
      </c>
      <c r="BH38" s="43">
        <f t="shared" si="95"/>
        <v>42.299303699520166</v>
      </c>
      <c r="BI38" s="41" t="str">
        <f t="shared" si="96"/>
        <v>9045,07525760345+8255,81362347313i</v>
      </c>
      <c r="BJ38" s="20">
        <f t="shared" si="97"/>
        <v>81.760097343336682</v>
      </c>
      <c r="BK38" s="43">
        <f t="shared" si="98"/>
        <v>42.387993816197167</v>
      </c>
      <c r="BL38">
        <f t="shared" si="99"/>
        <v>72.384991985140999</v>
      </c>
      <c r="BM38" s="43">
        <f t="shared" si="100"/>
        <v>42.299303699520166</v>
      </c>
    </row>
    <row r="39" spans="1:65" x14ac:dyDescent="0.25">
      <c r="A39" t="s">
        <v>217</v>
      </c>
      <c r="B39" s="18">
        <f>Kd/(Cout*(VOUT/IOUT_VAR))</f>
        <v>84.438347812833413</v>
      </c>
      <c r="C39" t="s">
        <v>216</v>
      </c>
      <c r="E39" t="s">
        <v>207</v>
      </c>
      <c r="N39" s="9">
        <v>21</v>
      </c>
      <c r="O39" s="34">
        <f t="shared" si="62"/>
        <v>16.218100973589298</v>
      </c>
      <c r="P39" s="33" t="str">
        <f t="shared" si="50"/>
        <v>58,4837545126354</v>
      </c>
      <c r="Q39" s="4" t="str">
        <f t="shared" si="63"/>
        <v>1+1,2068134489496i</v>
      </c>
      <c r="R39" s="4">
        <f t="shared" si="64"/>
        <v>1.5672902413291641</v>
      </c>
      <c r="S39" s="4">
        <f t="shared" si="65"/>
        <v>0.87884111479472271</v>
      </c>
      <c r="T39" s="4" t="str">
        <f t="shared" si="51"/>
        <v>1+0,00305704001242833i</v>
      </c>
      <c r="U39" s="4">
        <f t="shared" si="66"/>
        <v>1.0000046727359015</v>
      </c>
      <c r="V39" s="4">
        <f t="shared" si="67"/>
        <v>3.0570304892990671E-3</v>
      </c>
      <c r="W39" t="str">
        <f t="shared" si="52"/>
        <v>1-0,000343917001398188i</v>
      </c>
      <c r="X39" s="4">
        <f t="shared" si="68"/>
        <v>1.0000000591394502</v>
      </c>
      <c r="Y39" s="4">
        <f t="shared" si="69"/>
        <v>-3.4391698783881367E-4</v>
      </c>
      <c r="Z39" t="str">
        <f t="shared" si="53"/>
        <v>0,999999998947893+0,0000566118520820061i</v>
      </c>
      <c r="AA39" s="4">
        <f t="shared" si="70"/>
        <v>1.0000000005503438</v>
      </c>
      <c r="AB39" s="4">
        <f t="shared" si="71"/>
        <v>5.6611852081089345E-5</v>
      </c>
      <c r="AC39" s="47" t="str">
        <f t="shared" si="72"/>
        <v>23,8850959704905-28,6694923039788i</v>
      </c>
      <c r="AD39" s="20">
        <f t="shared" si="73"/>
        <v>31.437757415550593</v>
      </c>
      <c r="AE39" s="43">
        <f t="shared" si="74"/>
        <v>-50.201680407531008</v>
      </c>
      <c r="AF39" t="str">
        <f t="shared" si="54"/>
        <v>171,846459675999</v>
      </c>
      <c r="AG39" t="str">
        <f t="shared" si="55"/>
        <v>1+1,20370950489365i</v>
      </c>
      <c r="AH39">
        <f t="shared" si="75"/>
        <v>1.5649014576551827</v>
      </c>
      <c r="AI39">
        <f t="shared" si="76"/>
        <v>0.87757556984085139</v>
      </c>
      <c r="AJ39" t="str">
        <f t="shared" si="56"/>
        <v>1+0,00305704001242833i</v>
      </c>
      <c r="AK39">
        <f t="shared" si="77"/>
        <v>1.0000046727359015</v>
      </c>
      <c r="AL39">
        <f t="shared" si="78"/>
        <v>3.0570304892990671E-3</v>
      </c>
      <c r="AM39" t="str">
        <f t="shared" si="57"/>
        <v>1-0,000116742643828846i</v>
      </c>
      <c r="AN39">
        <f t="shared" si="79"/>
        <v>1.0000000068144224</v>
      </c>
      <c r="AO39">
        <f t="shared" si="80"/>
        <v>-1.1674264329849022E-4</v>
      </c>
      <c r="AP39" s="41" t="str">
        <f t="shared" si="81"/>
        <v>70,4208272894204-84,260939457561i</v>
      </c>
      <c r="AQ39">
        <f t="shared" si="82"/>
        <v>40.813112531817964</v>
      </c>
      <c r="AR39" s="43">
        <f t="shared" si="83"/>
        <v>-50.112910271539555</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2995,86059318056+2668,88187182781i</v>
      </c>
      <c r="BG39" s="20">
        <f t="shared" si="94"/>
        <v>72.067749213860438</v>
      </c>
      <c r="BH39" s="43">
        <f t="shared" si="95"/>
        <v>41.69645428510502</v>
      </c>
      <c r="BI39" s="41" t="str">
        <f t="shared" si="96"/>
        <v>8804,18162928768+7867,76234780215i</v>
      </c>
      <c r="BJ39" s="20">
        <f t="shared" si="97"/>
        <v>81.443104330127795</v>
      </c>
      <c r="BK39" s="43">
        <f t="shared" si="98"/>
        <v>41.785224421096466</v>
      </c>
      <c r="BL39">
        <f t="shared" si="99"/>
        <v>72.067749213860438</v>
      </c>
      <c r="BM39" s="43">
        <f t="shared" si="100"/>
        <v>41.69645428510502</v>
      </c>
    </row>
    <row r="40" spans="1:65" x14ac:dyDescent="0.25">
      <c r="B40" s="17">
        <f>wp_lf/(2*PI())</f>
        <v>13.438780440925168</v>
      </c>
      <c r="C40" t="s">
        <v>65</v>
      </c>
      <c r="N40" s="9">
        <v>22</v>
      </c>
      <c r="O40" s="34">
        <f t="shared" si="62"/>
        <v>16.595869074375614</v>
      </c>
      <c r="P40" s="33" t="str">
        <f t="shared" si="50"/>
        <v>58,4837545126354</v>
      </c>
      <c r="Q40" s="4" t="str">
        <f t="shared" si="63"/>
        <v>1+1,23492374530029i</v>
      </c>
      <c r="R40" s="4">
        <f t="shared" si="64"/>
        <v>1.5890363925053745</v>
      </c>
      <c r="S40" s="4">
        <f t="shared" si="65"/>
        <v>0.89012844870522501</v>
      </c>
      <c r="T40" s="4" t="str">
        <f t="shared" si="51"/>
        <v>1+0,00312824762183979i</v>
      </c>
      <c r="U40" s="4">
        <f t="shared" si="66"/>
        <v>1.0000048929546212</v>
      </c>
      <c r="V40" s="4">
        <f t="shared" si="67"/>
        <v>3.1282374176256349E-3</v>
      </c>
      <c r="W40" t="str">
        <f t="shared" si="52"/>
        <v>1-0,000351927857456977i</v>
      </c>
      <c r="X40" s="4">
        <f t="shared" si="68"/>
        <v>1.0000000619266065</v>
      </c>
      <c r="Y40" s="4">
        <f t="shared" si="69"/>
        <v>-3.5192784292784567E-4</v>
      </c>
      <c r="Z40" t="str">
        <f t="shared" si="53"/>
        <v>0,999999998898308+0,0000579305115155517i</v>
      </c>
      <c r="AA40" s="4">
        <f t="shared" si="70"/>
        <v>1.0000000005762799</v>
      </c>
      <c r="AB40" s="4">
        <f t="shared" si="71"/>
        <v>5.7930511514569426E-5</v>
      </c>
      <c r="AC40" s="47" t="str">
        <f t="shared" si="72"/>
        <v>23,239329289244-28,5398179584974i</v>
      </c>
      <c r="AD40" s="20">
        <f t="shared" si="73"/>
        <v>31.31807106918243</v>
      </c>
      <c r="AE40" s="43">
        <f t="shared" si="74"/>
        <v>-50.844851687899386</v>
      </c>
      <c r="AF40" t="str">
        <f t="shared" si="54"/>
        <v>171,846459675999</v>
      </c>
      <c r="AG40" t="str">
        <f t="shared" si="55"/>
        <v>1+1,23174750109942i</v>
      </c>
      <c r="AH40">
        <f t="shared" si="75"/>
        <v>1.5865692252355919</v>
      </c>
      <c r="AI40">
        <f t="shared" si="76"/>
        <v>0.8888685920619348</v>
      </c>
      <c r="AJ40" t="str">
        <f t="shared" si="56"/>
        <v>1+0,00312824762183979i</v>
      </c>
      <c r="AK40">
        <f t="shared" si="77"/>
        <v>1.0000048929546212</v>
      </c>
      <c r="AL40">
        <f t="shared" si="78"/>
        <v>3.1282374176256349E-3</v>
      </c>
      <c r="AM40" t="str">
        <f t="shared" si="57"/>
        <v>1-0,000119461929330387i</v>
      </c>
      <c r="AN40">
        <f t="shared" si="79"/>
        <v>1.0000000071355761</v>
      </c>
      <c r="AO40">
        <f t="shared" si="80"/>
        <v>-1.1946192876210054E-4</v>
      </c>
      <c r="AP40" s="41" t="str">
        <f t="shared" si="81"/>
        <v>68,521876403816-83,8846008618622i</v>
      </c>
      <c r="AQ40">
        <f t="shared" si="82"/>
        <v>40.69367382902584</v>
      </c>
      <c r="AR40" s="43">
        <f t="shared" si="83"/>
        <v>-50.756028729870266</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2914,4142302681+2542,17817720191i</v>
      </c>
      <c r="BG40" s="20">
        <f t="shared" si="94"/>
        <v>71.748294000914186</v>
      </c>
      <c r="BH40" s="43">
        <f t="shared" si="95"/>
        <v>41.09746126608173</v>
      </c>
      <c r="BI40" s="41" t="str">
        <f t="shared" si="96"/>
        <v>8565,31268361271+7494,74337157683i</v>
      </c>
      <c r="BJ40" s="20">
        <f t="shared" si="97"/>
        <v>81.123896760757589</v>
      </c>
      <c r="BK40" s="43">
        <f t="shared" si="98"/>
        <v>41.186284224110928</v>
      </c>
      <c r="BL40">
        <f t="shared" si="99"/>
        <v>71.748294000914186</v>
      </c>
      <c r="BM40" s="43">
        <f t="shared" si="100"/>
        <v>41.09746126608173</v>
      </c>
    </row>
    <row r="41" spans="1:65" x14ac:dyDescent="0.25">
      <c r="B41" s="1"/>
      <c r="C41" t="s">
        <v>237</v>
      </c>
      <c r="E41" t="s">
        <v>236</v>
      </c>
      <c r="N41" s="9">
        <v>23</v>
      </c>
      <c r="O41" s="34">
        <f t="shared" si="62"/>
        <v>16.982436524617448</v>
      </c>
      <c r="P41" s="33" t="str">
        <f t="shared" si="50"/>
        <v>58,4837545126354</v>
      </c>
      <c r="Q41" s="4" t="str">
        <f t="shared" si="63"/>
        <v>1+1,26368881456689i</v>
      </c>
      <c r="R41" s="4">
        <f t="shared" si="64"/>
        <v>1.6114929165408924</v>
      </c>
      <c r="S41" s="4">
        <f t="shared" si="65"/>
        <v>0.90136187690018099</v>
      </c>
      <c r="T41" s="4" t="str">
        <f t="shared" si="51"/>
        <v>1+0,00320111386954758i</v>
      </c>
      <c r="U41" s="4">
        <f t="shared" si="66"/>
        <v>1.0000051235518774</v>
      </c>
      <c r="V41" s="4">
        <f t="shared" si="67"/>
        <v>3.2011029355381439E-3</v>
      </c>
      <c r="W41" t="str">
        <f t="shared" si="52"/>
        <v>1-0,000360125310324103i</v>
      </c>
      <c r="X41" s="4">
        <f t="shared" si="68"/>
        <v>1.0000000648451175</v>
      </c>
      <c r="Y41" s="4">
        <f t="shared" si="69"/>
        <v>-3.6012529475585832E-4</v>
      </c>
      <c r="Z41" t="str">
        <f t="shared" si="53"/>
        <v>0,999999998846387+0,0000592798864731033i</v>
      </c>
      <c r="AA41" s="4">
        <f t="shared" si="70"/>
        <v>1.0000000006034395</v>
      </c>
      <c r="AB41" s="4">
        <f t="shared" si="71"/>
        <v>5.927988647205076E-5</v>
      </c>
      <c r="AC41" s="47" t="str">
        <f t="shared" si="72"/>
        <v>22,5997156873659-28,3963231637581i</v>
      </c>
      <c r="AD41" s="20">
        <f t="shared" si="73"/>
        <v>31.196181952594149</v>
      </c>
      <c r="AE41" s="43">
        <f t="shared" si="74"/>
        <v>-51.484851819167879</v>
      </c>
      <c r="AF41" t="str">
        <f t="shared" si="54"/>
        <v>171,846459675999</v>
      </c>
      <c r="AG41" t="str">
        <f t="shared" si="55"/>
        <v>1+1,26043858613436i</v>
      </c>
      <c r="AH41">
        <f t="shared" si="75"/>
        <v>1.6089454401614696</v>
      </c>
      <c r="AI41">
        <f t="shared" si="76"/>
        <v>0.90010831933924418</v>
      </c>
      <c r="AJ41" t="str">
        <f t="shared" si="56"/>
        <v>1+0,00320111386954758i</v>
      </c>
      <c r="AK41">
        <f t="shared" si="77"/>
        <v>1.0000051235518774</v>
      </c>
      <c r="AL41">
        <f t="shared" si="78"/>
        <v>3.2011029355381439E-3</v>
      </c>
      <c r="AM41" t="str">
        <f t="shared" si="57"/>
        <v>1-0,000122244555128123i</v>
      </c>
      <c r="AN41">
        <f t="shared" si="79"/>
        <v>1.0000000074718656</v>
      </c>
      <c r="AO41">
        <f t="shared" si="80"/>
        <v>-1.2224455451919307E-4</v>
      </c>
      <c r="AP41" s="41" t="str">
        <f t="shared" si="81"/>
        <v>66,640805837715-83,4675502974559i</v>
      </c>
      <c r="AQ41">
        <f t="shared" si="82"/>
        <v>40.572030009105859</v>
      </c>
      <c r="AR41" s="43">
        <f t="shared" si="83"/>
        <v>-51.396002211801573</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2833,74391534772+2420,47398759805i</v>
      </c>
      <c r="BG41" s="20">
        <f t="shared" si="94"/>
        <v>71.426646897541374</v>
      </c>
      <c r="BH41" s="43">
        <f t="shared" si="95"/>
        <v>40.50266594109312</v>
      </c>
      <c r="BI41" s="41" t="str">
        <f t="shared" si="96"/>
        <v>8328,69290251711+7136,41408949683i</v>
      </c>
      <c r="BJ41" s="20">
        <f t="shared" si="97"/>
        <v>80.802494954053088</v>
      </c>
      <c r="BK41" s="43">
        <f t="shared" si="98"/>
        <v>40.591515548459455</v>
      </c>
      <c r="BL41">
        <f t="shared" si="99"/>
        <v>71.426646897541374</v>
      </c>
      <c r="BM41" s="43">
        <f t="shared" si="100"/>
        <v>40.50266594109312</v>
      </c>
    </row>
    <row r="42" spans="1:65" x14ac:dyDescent="0.25">
      <c r="A42" t="s">
        <v>218</v>
      </c>
      <c r="B42" s="18">
        <f>((VOUT/IOUT)*((VIN_var/VOUT)^2))/(Lm)</f>
        <v>296296.29629629629</v>
      </c>
      <c r="C42" t="s">
        <v>216</v>
      </c>
      <c r="E42" t="s">
        <v>208</v>
      </c>
      <c r="N42" s="9">
        <v>24</v>
      </c>
      <c r="O42" s="34">
        <f t="shared" si="62"/>
        <v>17.378008287493756</v>
      </c>
      <c r="P42" s="33" t="str">
        <f t="shared" si="50"/>
        <v>58,4837545126354</v>
      </c>
      <c r="Q42" s="4" t="str">
        <f t="shared" si="63"/>
        <v>1+1,29312390836987i</v>
      </c>
      <c r="R42" s="4">
        <f t="shared" si="64"/>
        <v>1.6346771676382368</v>
      </c>
      <c r="S42" s="4">
        <f t="shared" si="65"/>
        <v>0.91253601577124954</v>
      </c>
      <c r="T42" s="4" t="str">
        <f t="shared" si="51"/>
        <v>1+0,00327567739020078i</v>
      </c>
      <c r="U42" s="4">
        <f t="shared" si="66"/>
        <v>1.0000053650167906</v>
      </c>
      <c r="V42" s="4">
        <f t="shared" si="67"/>
        <v>3.2756656742019799E-3</v>
      </c>
      <c r="W42" t="str">
        <f t="shared" si="52"/>
        <v>1-0,000368513706397588i</v>
      </c>
      <c r="X42" s="4">
        <f t="shared" si="68"/>
        <v>1.0000000679011736</v>
      </c>
      <c r="Y42" s="4">
        <f t="shared" si="69"/>
        <v>-3.6851368971591334E-4</v>
      </c>
      <c r="Z42" t="str">
        <f t="shared" si="53"/>
        <v>0,999999998792019+0,0000606606924111256i</v>
      </c>
      <c r="AA42" s="4">
        <f t="shared" si="70"/>
        <v>1.0000000006318788</v>
      </c>
      <c r="AB42" s="4">
        <f t="shared" si="71"/>
        <v>6.0660692409997792E-5</v>
      </c>
      <c r="AC42" s="47" t="str">
        <f t="shared" si="72"/>
        <v>21,9668356680538-28,2393662161225i</v>
      </c>
      <c r="AD42" s="20">
        <f t="shared" si="73"/>
        <v>31.072112160561652</v>
      </c>
      <c r="AE42" s="43">
        <f t="shared" si="74"/>
        <v>-52.12137041991933</v>
      </c>
      <c r="AF42" t="str">
        <f t="shared" si="54"/>
        <v>171,846459675999</v>
      </c>
      <c r="AG42" t="str">
        <f t="shared" si="55"/>
        <v>1+1,28979797239156i</v>
      </c>
      <c r="AH42">
        <f t="shared" si="75"/>
        <v>1.6320474287181055</v>
      </c>
      <c r="AI42">
        <f t="shared" si="76"/>
        <v>0.91128935232559216</v>
      </c>
      <c r="AJ42" t="str">
        <f t="shared" si="56"/>
        <v>1+0,00327567739020078i</v>
      </c>
      <c r="AK42">
        <f t="shared" si="77"/>
        <v>1.0000053650167906</v>
      </c>
      <c r="AL42">
        <f t="shared" si="78"/>
        <v>3.2756656742019799E-3</v>
      </c>
      <c r="AM42" t="str">
        <f t="shared" si="57"/>
        <v>1-0,000125091996607087i</v>
      </c>
      <c r="AN42">
        <f t="shared" si="79"/>
        <v>1.0000000078240037</v>
      </c>
      <c r="AO42">
        <f t="shared" si="80"/>
        <v>-1.2509199595460684E-4</v>
      </c>
      <c r="AP42" s="41" t="str">
        <f t="shared" si="81"/>
        <v>64,7793292054854-83,0108305163244i</v>
      </c>
      <c r="AQ42">
        <f t="shared" si="82"/>
        <v>40.448202943721931</v>
      </c>
      <c r="AR42" s="43">
        <f t="shared" si="83"/>
        <v>-52.032519228658131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2753,92286352246+2303,64998841285i</v>
      </c>
      <c r="BG42" s="20">
        <f t="shared" si="94"/>
        <v>71.102830509995883</v>
      </c>
      <c r="BH42" s="43">
        <f t="shared" si="95"/>
        <v>39.9124024244338</v>
      </c>
      <c r="BI42" s="41" t="str">
        <f t="shared" si="96"/>
        <v>8094,53784147466+6792,42552751336i</v>
      </c>
      <c r="BJ42" s="20">
        <f t="shared" si="97"/>
        <v>80.478921293156148</v>
      </c>
      <c r="BK42" s="43">
        <f t="shared" si="98"/>
        <v>40.001253615694985</v>
      </c>
      <c r="BL42">
        <f t="shared" si="99"/>
        <v>71.102830509995883</v>
      </c>
      <c r="BM42" s="43">
        <f t="shared" si="100"/>
        <v>39.9124024244338</v>
      </c>
    </row>
    <row r="43" spans="1:65" x14ac:dyDescent="0.25">
      <c r="B43" s="1">
        <f>wz_rhp/(2*PI())</f>
        <v>47157.020175376398</v>
      </c>
      <c r="C43" t="s">
        <v>65</v>
      </c>
      <c r="N43" s="9">
        <v>25</v>
      </c>
      <c r="O43" s="34">
        <f t="shared" si="62"/>
        <v>17.782794100389236</v>
      </c>
      <c r="P43" s="33" t="str">
        <f t="shared" si="50"/>
        <v>58,4837545126354</v>
      </c>
      <c r="Q43" s="4" t="str">
        <f t="shared" si="63"/>
        <v>1+1,32324463358559i</v>
      </c>
      <c r="R43" s="4">
        <f t="shared" si="64"/>
        <v>1.6586067527636148</v>
      </c>
      <c r="S43" s="4">
        <f t="shared" si="65"/>
        <v>0.92364562880500145</v>
      </c>
      <c r="T43" s="4" t="str">
        <f t="shared" si="51"/>
        <v>1+0,00335197771836495i</v>
      </c>
      <c r="U43" s="4">
        <f t="shared" si="66"/>
        <v>1.000005617861532</v>
      </c>
      <c r="V43" s="4">
        <f t="shared" si="67"/>
        <v>3.3519651644498649E-3</v>
      </c>
      <c r="W43" t="str">
        <f t="shared" si="52"/>
        <v>1-0,000377097493316057i</v>
      </c>
      <c r="X43" s="4">
        <f t="shared" si="68"/>
        <v>1.0000000711012573</v>
      </c>
      <c r="Y43" s="4">
        <f t="shared" si="69"/>
        <v>-3.7709747544132066E-4</v>
      </c>
      <c r="Z43" t="str">
        <f t="shared" si="53"/>
        <v>0,999999998735089+0,0000620736614512028i</v>
      </c>
      <c r="AA43" s="4">
        <f t="shared" si="70"/>
        <v>1.0000000006616585</v>
      </c>
      <c r="AB43" s="4">
        <f t="shared" si="71"/>
        <v>6.2073661449994292E-5</v>
      </c>
      <c r="AC43" s="47" t="str">
        <f t="shared" si="72"/>
        <v>21,3412434639311-28,0693340287164i</v>
      </c>
      <c r="AD43" s="20">
        <f t="shared" si="73"/>
        <v>30.945885733113737</v>
      </c>
      <c r="AE43" s="43">
        <f t="shared" si="74"/>
        <v>-52.754105491863605</v>
      </c>
      <c r="AF43" t="str">
        <f t="shared" si="54"/>
        <v>171,846459675999</v>
      </c>
      <c r="AG43" t="str">
        <f t="shared" si="55"/>
        <v>1+1,3198412266062i</v>
      </c>
      <c r="AH43">
        <f t="shared" si="75"/>
        <v>1.6558927693088581</v>
      </c>
      <c r="AI43">
        <f t="shared" si="76"/>
        <v>0.92240643750037266</v>
      </c>
      <c r="AJ43" t="str">
        <f t="shared" si="56"/>
        <v>1+0,00335197771836495i</v>
      </c>
      <c r="AK43">
        <f t="shared" si="77"/>
        <v>1.000005617861532</v>
      </c>
      <c r="AL43">
        <f t="shared" si="78"/>
        <v>3.3519651644498649E-3</v>
      </c>
      <c r="AM43" t="str">
        <f t="shared" si="57"/>
        <v>1-0,00012800576351844i</v>
      </c>
      <c r="AN43">
        <f t="shared" si="79"/>
        <v>1.0000000081927376</v>
      </c>
      <c r="AO43">
        <f t="shared" si="80"/>
        <v>-1.2800576281929492E-4</v>
      </c>
      <c r="AP43" s="41" t="str">
        <f t="shared" si="81"/>
        <v>62,9390835384524-82,515569052326i</v>
      </c>
      <c r="AQ43">
        <f t="shared" si="82"/>
        <v>40.322216459820972</v>
      </c>
      <c r="AR43" s="43">
        <f t="shared" si="83"/>
        <v>-52.665276597434136</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2675,02097655836+2191,58494309157i</v>
      </c>
      <c r="BG43" s="20">
        <f t="shared" si="94"/>
        <v>70.776869413767315</v>
      </c>
      <c r="BH43" s="43">
        <f t="shared" si="95"/>
        <v>39.326996987356743</v>
      </c>
      <c r="BI43" s="41" t="str">
        <f t="shared" si="96"/>
        <v>7863,05342258125+6462,42300475135i</v>
      </c>
      <c r="BJ43" s="20">
        <f t="shared" si="97"/>
        <v>80.153200140474553</v>
      </c>
      <c r="BK43" s="43">
        <f t="shared" si="98"/>
        <v>39.415825881786226</v>
      </c>
      <c r="BL43">
        <f t="shared" si="99"/>
        <v>70.776869413767315</v>
      </c>
      <c r="BM43" s="43">
        <f t="shared" si="100"/>
        <v>39.326996987356743</v>
      </c>
    </row>
    <row r="44" spans="1:65" x14ac:dyDescent="0.25">
      <c r="B44" s="1"/>
      <c r="N44" s="9">
        <v>26</v>
      </c>
      <c r="O44" s="34">
        <f t="shared" si="62"/>
        <v>18.197008586099841</v>
      </c>
      <c r="P44" s="33" t="str">
        <f t="shared" si="50"/>
        <v>58,4837545126354</v>
      </c>
      <c r="Q44" s="4" t="str">
        <f t="shared" si="63"/>
        <v>1+1,35406696062125i</v>
      </c>
      <c r="R44" s="4">
        <f t="shared" si="64"/>
        <v>1.6832995377668438</v>
      </c>
      <c r="S44" s="4">
        <f t="shared" si="65"/>
        <v>0.93468563743553068</v>
      </c>
      <c r="T44" s="4" t="str">
        <f t="shared" si="51"/>
        <v>1+0,00343005530948409i</v>
      </c>
      <c r="U44" s="4">
        <f t="shared" si="66"/>
        <v>1.0000058826224103</v>
      </c>
      <c r="V44" s="4">
        <f t="shared" si="67"/>
        <v>3.4300418577259935E-3</v>
      </c>
      <c r="W44" t="str">
        <f t="shared" si="52"/>
        <v>1-0,000385881222316961i</v>
      </c>
      <c r="X44" s="4">
        <f t="shared" si="68"/>
        <v>1.0000000744521562</v>
      </c>
      <c r="Y44" s="4">
        <f t="shared" si="69"/>
        <v>-3.8588120316383599E-4</v>
      </c>
      <c r="Z44" t="str">
        <f t="shared" si="53"/>
        <v>0,999999998675476+0,0000635195427682239i</v>
      </c>
      <c r="AA44" s="4">
        <f t="shared" si="70"/>
        <v>1.000000000692842</v>
      </c>
      <c r="AB44" s="4">
        <f t="shared" si="71"/>
        <v>6.3519542766928962E-5</v>
      </c>
      <c r="AC44" s="47" t="str">
        <f t="shared" si="72"/>
        <v>20,7234653576631-27,8866398871233i</v>
      </c>
      <c r="AD44" s="20">
        <f t="shared" si="73"/>
        <v>30.817528562565588</v>
      </c>
      <c r="AE44" s="43">
        <f t="shared" si="74"/>
        <v>-53.382764040601849</v>
      </c>
      <c r="AF44" t="str">
        <f t="shared" si="54"/>
        <v>171,846459675999</v>
      </c>
      <c r="AG44" t="str">
        <f t="shared" si="55"/>
        <v>1+1,35058427810936i</v>
      </c>
      <c r="AH44">
        <f t="shared" si="75"/>
        <v>1.6804992985051144</v>
      </c>
      <c r="AI44">
        <f t="shared" si="76"/>
        <v>0.93345447812099114</v>
      </c>
      <c r="AJ44" t="str">
        <f t="shared" si="56"/>
        <v>1+0,00343005530948409i</v>
      </c>
      <c r="AK44">
        <f t="shared" si="77"/>
        <v>1.0000058826224103</v>
      </c>
      <c r="AL44">
        <f t="shared" si="78"/>
        <v>3.4300418577259935E-3</v>
      </c>
      <c r="AM44" t="str">
        <f t="shared" si="57"/>
        <v>1-0,000130987400779967i</v>
      </c>
      <c r="AN44">
        <f t="shared" si="79"/>
        <v>1.0000000085788496</v>
      </c>
      <c r="AO44">
        <f t="shared" si="80"/>
        <v>-1.3098740003081953E-4</v>
      </c>
      <c r="AP44" s="41" t="str">
        <f t="shared" si="81"/>
        <v>61,1216242808896-81,9829716659353i</v>
      </c>
      <c r="AQ44">
        <f t="shared" si="82"/>
        <v>40.194096247313674</v>
      </c>
      <c r="AR44" s="43">
        <f t="shared" si="83"/>
        <v>-53.293980067109878</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2597,10463107449+2084,15593778084i</v>
      </c>
      <c r="BG44" s="20">
        <f t="shared" si="94"/>
        <v>70.448790061733206</v>
      </c>
      <c r="BH44" s="43">
        <f t="shared" si="95"/>
        <v>38.746767448983562</v>
      </c>
      <c r="BI44" s="41" t="str">
        <f t="shared" si="96"/>
        <v>7634,43530510173+6146,04684523918i</v>
      </c>
      <c r="BJ44" s="20">
        <f t="shared" si="97"/>
        <v>79.825357746481302</v>
      </c>
      <c r="BK44" s="43">
        <f t="shared" si="98"/>
        <v>38.835551422475561</v>
      </c>
      <c r="BL44">
        <f t="shared" si="99"/>
        <v>70.448790061733206</v>
      </c>
      <c r="BM44" s="43">
        <f t="shared" si="100"/>
        <v>38.746767448983562</v>
      </c>
    </row>
    <row r="45" spans="1:65" x14ac:dyDescent="0.25">
      <c r="A45" t="s">
        <v>219</v>
      </c>
      <c r="B45" s="18">
        <f>1/(Cout*Resr)</f>
        <v>33333.333333333336</v>
      </c>
      <c r="C45" t="s">
        <v>216</v>
      </c>
      <c r="E45" t="s">
        <v>209</v>
      </c>
      <c r="N45" s="9">
        <v>27</v>
      </c>
      <c r="O45" s="34">
        <f t="shared" si="62"/>
        <v>18.62087136662868</v>
      </c>
      <c r="P45" s="33" t="str">
        <f t="shared" si="50"/>
        <v>58,4837545126354</v>
      </c>
      <c r="Q45" s="4" t="str">
        <f t="shared" si="63"/>
        <v>1+1,38560723188262i</v>
      </c>
      <c r="R45" s="4">
        <f t="shared" si="64"/>
        <v>1.7087736541290122</v>
      </c>
      <c r="S45" s="4">
        <f t="shared" si="65"/>
        <v>0.94565113099065035</v>
      </c>
      <c r="T45" s="4" t="str">
        <f t="shared" si="51"/>
        <v>1+0,00350995156133046i</v>
      </c>
      <c r="U45" s="4">
        <f t="shared" si="66"/>
        <v>1.0000061598610095</v>
      </c>
      <c r="V45" s="4">
        <f t="shared" si="67"/>
        <v>3.5099371475167656E-3</v>
      </c>
      <c r="W45" t="str">
        <f t="shared" si="52"/>
        <v>1-0,000394869550649677i</v>
      </c>
      <c r="X45" s="4">
        <f t="shared" si="68"/>
        <v>1.0000000779609779</v>
      </c>
      <c r="Y45" s="4">
        <f t="shared" si="69"/>
        <v>-3.9486953012673391E-4</v>
      </c>
      <c r="Z45" t="str">
        <f t="shared" si="53"/>
        <v>0,999999998613053+0,0000649991029876011i</v>
      </c>
      <c r="AA45" s="4">
        <f t="shared" si="70"/>
        <v>1.0000000007254946</v>
      </c>
      <c r="AB45" s="4">
        <f t="shared" si="71"/>
        <v>6.4999102986213543E-5</v>
      </c>
      <c r="AC45" s="47" t="str">
        <f t="shared" si="72"/>
        <v>20,113998221281-27,6917211032444i</v>
      </c>
      <c r="AD45" s="20">
        <f t="shared" si="73"/>
        <v>30.687068295169304</v>
      </c>
      <c r="AE45" s="43">
        <f t="shared" si="74"/>
        <v>-54.007062644436033</v>
      </c>
      <c r="AF45" t="str">
        <f t="shared" si="54"/>
        <v>171,846459675999</v>
      </c>
      <c r="AG45" t="str">
        <f t="shared" si="55"/>
        <v>1+1,38204342727387i</v>
      </c>
      <c r="AH45">
        <f t="shared" si="75"/>
        <v>1.7058851177236127</v>
      </c>
      <c r="AI45">
        <f t="shared" si="76"/>
        <v>0.94442854427233836</v>
      </c>
      <c r="AJ45" t="str">
        <f t="shared" si="56"/>
        <v>1+0,00350995156133046i</v>
      </c>
      <c r="AK45">
        <f t="shared" si="77"/>
        <v>1.0000061598610095</v>
      </c>
      <c r="AL45">
        <f t="shared" si="78"/>
        <v>3.5099371475167656E-3</v>
      </c>
      <c r="AM45" t="str">
        <f t="shared" si="57"/>
        <v>1-0,000134038489295211i</v>
      </c>
      <c r="AN45">
        <f t="shared" si="79"/>
        <v>1.0000000089831582</v>
      </c>
      <c r="AO45">
        <f t="shared" si="80"/>
        <v>-1.3403848849248502E-4</v>
      </c>
      <c r="AP45" s="41" t="str">
        <f t="shared" si="81"/>
        <v>59,3284209262958-81,4143154821214i</v>
      </c>
      <c r="AQ45">
        <f t="shared" si="82"/>
        <v>40.063869761290107</v>
      </c>
      <c r="AR45" s="43">
        <f t="shared" si="83"/>
        <v>-53.918344893263225</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2520,2364943174+1981,23863969872i</v>
      </c>
      <c r="BG45" s="20">
        <f t="shared" si="94"/>
        <v>70.118620686979298</v>
      </c>
      <c r="BH45" s="43">
        <f t="shared" si="95"/>
        <v>38.172022619377039</v>
      </c>
      <c r="BI45" s="41" t="str">
        <f t="shared" si="96"/>
        <v>7408,86833655656+5842,93313080907i</v>
      </c>
      <c r="BJ45" s="20">
        <f t="shared" si="97"/>
        <v>79.495422153100094</v>
      </c>
      <c r="BK45" s="43">
        <f t="shared" si="98"/>
        <v>38.260740370549833</v>
      </c>
      <c r="BL45">
        <f t="shared" si="99"/>
        <v>70.118620686979298</v>
      </c>
      <c r="BM45" s="43">
        <f t="shared" si="100"/>
        <v>38.172022619377039</v>
      </c>
    </row>
    <row r="46" spans="1:65" x14ac:dyDescent="0.25">
      <c r="B46" s="18">
        <f>wz_esr/(2*PI())</f>
        <v>5305.1647697298449</v>
      </c>
      <c r="C46" t="s">
        <v>65</v>
      </c>
      <c r="N46" s="9">
        <v>28</v>
      </c>
      <c r="O46" s="34">
        <f t="shared" si="62"/>
        <v>19.054607179632477</v>
      </c>
      <c r="P46" s="33" t="str">
        <f t="shared" si="50"/>
        <v>58,4837545126354</v>
      </c>
      <c r="Q46" s="4" t="str">
        <f t="shared" si="63"/>
        <v>1+1,41788217043902i</v>
      </c>
      <c r="R46" s="4">
        <f t="shared" si="64"/>
        <v>1.7350475063377562</v>
      </c>
      <c r="S46" s="4">
        <f t="shared" si="65"/>
        <v>0.95653737569613317</v>
      </c>
      <c r="T46" s="4" t="str">
        <f t="shared" si="51"/>
        <v>1+0,00359170883595435i</v>
      </c>
      <c r="U46" s="4">
        <f t="shared" si="66"/>
        <v>1.0000064501653789</v>
      </c>
      <c r="V46" s="4">
        <f t="shared" si="67"/>
        <v>3.5916933912800947E-3</v>
      </c>
      <c r="W46" t="str">
        <f t="shared" si="52"/>
        <v>1-0,000404067244044865i</v>
      </c>
      <c r="X46" s="4">
        <f t="shared" si="68"/>
        <v>1.0000000816351655</v>
      </c>
      <c r="Y46" s="4">
        <f t="shared" si="69"/>
        <v>-4.0406722205413537E-4</v>
      </c>
      <c r="Z46" t="str">
        <f t="shared" si="53"/>
        <v>0,999999998547688+0,0000665131265917472i</v>
      </c>
      <c r="AA46" s="4">
        <f t="shared" si="70"/>
        <v>1.0000000007596859</v>
      </c>
      <c r="AB46" s="4">
        <f t="shared" si="71"/>
        <v>6.6513126590260415E-5</v>
      </c>
      <c r="AC46" s="47" t="str">
        <f t="shared" si="72"/>
        <v>19,5133082794368-27,485036590919i</v>
      </c>
      <c r="AD46" s="20">
        <f t="shared" si="73"/>
        <v>30.554534228141343</v>
      </c>
      <c r="AE46" s="43">
        <f t="shared" si="74"/>
        <v>-54.626727969181751</v>
      </c>
      <c r="AF46" t="str">
        <f t="shared" si="54"/>
        <v>171,846459675999</v>
      </c>
      <c r="AG46" t="str">
        <f t="shared" si="55"/>
        <v>1+1,41423535415702i</v>
      </c>
      <c r="AH46">
        <f t="shared" si="75"/>
        <v>1.7320686005316395</v>
      </c>
      <c r="AI46">
        <f t="shared" si="76"/>
        <v>0.95532388197786444</v>
      </c>
      <c r="AJ46" t="str">
        <f t="shared" si="56"/>
        <v>1+0,00359170883595435i</v>
      </c>
      <c r="AK46">
        <f t="shared" si="77"/>
        <v>1.0000064501653789</v>
      </c>
      <c r="AL46">
        <f t="shared" si="78"/>
        <v>3.5916933912800947E-3</v>
      </c>
      <c r="AM46" t="str">
        <f t="shared" si="57"/>
        <v>1-0,000137160646791688i</v>
      </c>
      <c r="AN46">
        <f t="shared" si="79"/>
        <v>1.0000000094065216</v>
      </c>
      <c r="AO46">
        <f t="shared" si="80"/>
        <v>-1.3716064593155162E-4</v>
      </c>
      <c r="AP46" s="41" t="str">
        <f t="shared" si="81"/>
        <v>57,5608533101842-80,810941890621i</v>
      </c>
      <c r="AQ46">
        <f t="shared" si="82"/>
        <v>39.931566119525911</v>
      </c>
      <c r="AR46" s="43">
        <f t="shared" si="83"/>
        <v>-54.538096358887415</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2444,47536817854+1882,70756622711i</v>
      </c>
      <c r="BG46" s="20">
        <f t="shared" si="94"/>
        <v>69.78639120105116</v>
      </c>
      <c r="BH46" s="43">
        <f t="shared" si="95"/>
        <v>37.603061796818778</v>
      </c>
      <c r="BI46" s="41" t="str">
        <f t="shared" si="96"/>
        <v>7186,52608639235+5552,71448639549i</v>
      </c>
      <c r="BJ46" s="20">
        <f t="shared" si="97"/>
        <v>79.163423092435721</v>
      </c>
      <c r="BK46" s="43">
        <f t="shared" si="98"/>
        <v>37.691693407113057</v>
      </c>
      <c r="BL46">
        <f t="shared" si="99"/>
        <v>69.78639120105116</v>
      </c>
      <c r="BM46" s="43">
        <f t="shared" si="100"/>
        <v>37.603061796818778</v>
      </c>
    </row>
    <row r="47" spans="1:65" x14ac:dyDescent="0.25">
      <c r="B47" s="1"/>
      <c r="N47" s="9">
        <v>29</v>
      </c>
      <c r="O47" s="34">
        <f t="shared" si="62"/>
        <v>19.498445997580465</v>
      </c>
      <c r="P47" s="33" t="str">
        <f t="shared" si="50"/>
        <v>58,4837545126354</v>
      </c>
      <c r="Q47" s="4" t="str">
        <f t="shared" si="63"/>
        <v>1+1,45090888889008i</v>
      </c>
      <c r="R47" s="4">
        <f t="shared" si="64"/>
        <v>1.762139779887012</v>
      </c>
      <c r="S47" s="4">
        <f t="shared" si="65"/>
        <v>0.96733982271175556</v>
      </c>
      <c r="T47" s="4" t="str">
        <f t="shared" si="51"/>
        <v>1+0,00367537048214496i</v>
      </c>
      <c r="U47" s="4">
        <f t="shared" si="66"/>
        <v>1.0000067541512812</v>
      </c>
      <c r="V47" s="4">
        <f t="shared" si="67"/>
        <v>3.6753539328843693E-3</v>
      </c>
      <c r="W47" t="str">
        <f t="shared" si="52"/>
        <v>1-0,000413479179241308i</v>
      </c>
      <c r="X47" s="4">
        <f t="shared" si="68"/>
        <v>1.0000000854825122</v>
      </c>
      <c r="Y47" s="4">
        <f t="shared" si="69"/>
        <v>-4.1347915567781679E-4</v>
      </c>
      <c r="Z47" t="str">
        <f t="shared" si="53"/>
        <v>0,999999998479242+0,0000680624163360178i</v>
      </c>
      <c r="AA47" s="4">
        <f t="shared" si="70"/>
        <v>1.0000000007954883</v>
      </c>
      <c r="AB47" s="4">
        <f t="shared" si="71"/>
        <v>6.8062416334424713E-5</v>
      </c>
      <c r="AC47" s="47" t="str">
        <f t="shared" si="72"/>
        <v>18,9218300990512-27,2670643868603i</v>
      </c>
      <c r="AD47" s="20">
        <f t="shared" si="73"/>
        <v>30.419957202839697</v>
      </c>
      <c r="AE47" s="43">
        <f t="shared" si="74"/>
        <v>-55.241497227482157</v>
      </c>
      <c r="AF47" t="str">
        <f t="shared" si="54"/>
        <v>171,846459675999</v>
      </c>
      <c r="AG47" t="str">
        <f t="shared" si="55"/>
        <v>1+1,44717712734458i</v>
      </c>
      <c r="AH47">
        <f t="shared" si="75"/>
        <v>1.7590684005772235</v>
      </c>
      <c r="AI47">
        <f t="shared" si="76"/>
        <v>0.96613592134494353</v>
      </c>
      <c r="AJ47" t="str">
        <f t="shared" si="56"/>
        <v>1+0,00367537048214496i</v>
      </c>
      <c r="AK47">
        <f t="shared" si="77"/>
        <v>1.0000067541512812</v>
      </c>
      <c r="AL47">
        <f t="shared" si="78"/>
        <v>3.6753539328843693E-3</v>
      </c>
      <c r="AM47" t="str">
        <f t="shared" si="57"/>
        <v>1-0,00014035552867863i</v>
      </c>
      <c r="AN47">
        <f t="shared" si="79"/>
        <v>1.0000000098498372</v>
      </c>
      <c r="AO47">
        <f t="shared" si="80"/>
        <v>-1.4035552775697727E-4</v>
      </c>
      <c r="AP47" s="41" t="str">
        <f t="shared" si="81"/>
        <v>55,8202085675198-80,1742492778638i</v>
      </c>
      <c r="AQ47">
        <f t="shared" si="82"/>
        <v>39.797215996051357</v>
      </c>
      <c r="AR47" s="43">
        <f t="shared" si="83"/>
        <v>-55.152970239849282</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2369,87606176495+1788,43636173621i</v>
      </c>
      <c r="BG47" s="20">
        <f t="shared" si="94"/>
        <v>69.4521330884115</v>
      </c>
      <c r="BH47" s="43">
        <f t="shared" si="95"/>
        <v>37.040174320793611</v>
      </c>
      <c r="BI47" s="41" t="str">
        <f t="shared" si="96"/>
        <v>6967,57046325797+5275,02088896316i</v>
      </c>
      <c r="BJ47" s="20">
        <f t="shared" si="97"/>
        <v>78.829391881623152</v>
      </c>
      <c r="BK47" s="43">
        <f t="shared" si="98"/>
        <v>37.128701308426386</v>
      </c>
      <c r="BL47">
        <f t="shared" si="99"/>
        <v>69.4521330884115</v>
      </c>
      <c r="BM47" s="43">
        <f t="shared" si="100"/>
        <v>37.040174320793611</v>
      </c>
    </row>
    <row r="48" spans="1:65" x14ac:dyDescent="0.25">
      <c r="A48" t="s">
        <v>212</v>
      </c>
      <c r="B48" s="1">
        <f>(Vsl*Fsw)</f>
        <v>45000</v>
      </c>
      <c r="C48" t="s">
        <v>150</v>
      </c>
      <c r="E48" t="s">
        <v>213</v>
      </c>
      <c r="N48" s="9">
        <v>30</v>
      </c>
      <c r="O48" s="34">
        <f t="shared" si="62"/>
        <v>19.952623149688804</v>
      </c>
      <c r="P48" s="33" t="str">
        <f t="shared" si="50"/>
        <v>58,4837545126354</v>
      </c>
      <c r="Q48" s="4" t="str">
        <f t="shared" si="63"/>
        <v>1+1,48470489843907i</v>
      </c>
      <c r="R48" s="4">
        <f t="shared" si="64"/>
        <v>1.7900694498954415</v>
      </c>
      <c r="S48" s="4">
        <f t="shared" si="65"/>
        <v>0.97805411518219088</v>
      </c>
      <c r="T48" s="4" t="str">
        <f t="shared" si="51"/>
        <v>1+0,00376098085841448i</v>
      </c>
      <c r="U48" s="4">
        <f t="shared" si="66"/>
        <v>1.0000070724634988</v>
      </c>
      <c r="V48" s="4">
        <f t="shared" si="67"/>
        <v>3.760963125569043E-3</v>
      </c>
      <c r="W48" t="str">
        <f t="shared" si="52"/>
        <v>1-0,000423110346571629i</v>
      </c>
      <c r="X48" s="4">
        <f t="shared" si="68"/>
        <v>1.0000000895111787</v>
      </c>
      <c r="Y48" s="4">
        <f t="shared" si="69"/>
        <v>-4.2311032132289335E-4</v>
      </c>
      <c r="Z48" t="str">
        <f t="shared" si="53"/>
        <v>0,999999998407571+0,0000696477936743422i</v>
      </c>
      <c r="AA48" s="4">
        <f t="shared" si="70"/>
        <v>1.0000000008329784</v>
      </c>
      <c r="AB48" s="4">
        <f t="shared" si="71"/>
        <v>6.9647793672635174E-5</v>
      </c>
      <c r="AC48" s="47" t="str">
        <f t="shared" si="72"/>
        <v>18,3399658051474-27,0382991400766i</v>
      </c>
      <c r="AD48" s="20">
        <f t="shared" si="73"/>
        <v>30.283369494866768</v>
      </c>
      <c r="AE48" s="43">
        <f t="shared" si="74"/>
        <v>-55.851118581652337</v>
      </c>
      <c r="AF48" t="str">
        <f t="shared" si="54"/>
        <v>171,846459675999</v>
      </c>
      <c r="AG48" t="str">
        <f t="shared" si="55"/>
        <v>1+1,4808862130007i</v>
      </c>
      <c r="AH48">
        <f t="shared" si="75"/>
        <v>1.7869034601386709</v>
      </c>
      <c r="AI48">
        <f t="shared" si="76"/>
        <v>0.97686028372648093</v>
      </c>
      <c r="AJ48" t="str">
        <f t="shared" si="56"/>
        <v>1+0,00376098085841448i</v>
      </c>
      <c r="AK48">
        <f t="shared" si="77"/>
        <v>1.0000070724634988</v>
      </c>
      <c r="AL48">
        <f t="shared" si="78"/>
        <v>3.760963125569043E-3</v>
      </c>
      <c r="AM48" t="str">
        <f t="shared" si="57"/>
        <v>1-0,000143624828924703i</v>
      </c>
      <c r="AN48">
        <f t="shared" si="79"/>
        <v>1.0000000103140456</v>
      </c>
      <c r="AO48">
        <f t="shared" si="80"/>
        <v>-1.4362482793713432E-4</v>
      </c>
      <c r="AP48" s="41" t="str">
        <f t="shared" si="81"/>
        <v>54,1076787550665-79,5056856587934i</v>
      </c>
      <c r="AQ48">
        <f t="shared" si="82"/>
        <v>39.660851511559784</v>
      </c>
      <c r="AR48" s="43">
        <f t="shared" si="83"/>
        <v>-55.762713213954136</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2296,48929249768+1698,29807919967i</v>
      </c>
      <c r="BG48" s="20">
        <f t="shared" si="94"/>
        <v>69.115879297882714</v>
      </c>
      <c r="BH48" s="43">
        <f t="shared" si="95"/>
        <v>36.48363918165105</v>
      </c>
      <c r="BI48" s="41" t="str">
        <f t="shared" si="96"/>
        <v>6752,15141591966+5009,48049142591i</v>
      </c>
      <c r="BJ48" s="20">
        <f t="shared" si="97"/>
        <v>78.493361314575722</v>
      </c>
      <c r="BK48" s="43">
        <f t="shared" si="98"/>
        <v>36.572044549349194</v>
      </c>
      <c r="BL48">
        <f t="shared" si="99"/>
        <v>69.115879297882714</v>
      </c>
      <c r="BM48" s="43">
        <f t="shared" si="100"/>
        <v>36.48363918165105</v>
      </c>
    </row>
    <row r="49" spans="1:65" x14ac:dyDescent="0.25">
      <c r="A49" t="s">
        <v>215</v>
      </c>
      <c r="B49" s="1">
        <f>(R_cs*VIN_var)/Lm</f>
        <v>12000.000000000002</v>
      </c>
      <c r="C49" t="s">
        <v>150</v>
      </c>
      <c r="E49" t="s">
        <v>214</v>
      </c>
      <c r="J49">
        <f>(0.5-(1-(VIN_var/VOUT)))</f>
        <v>-0.27777777777777779</v>
      </c>
      <c r="N49" s="9">
        <v>31</v>
      </c>
      <c r="O49" s="34">
        <f t="shared" si="62"/>
        <v>20.4173794466953</v>
      </c>
      <c r="P49" s="33" t="str">
        <f t="shared" si="50"/>
        <v>58,4837545126354</v>
      </c>
      <c r="Q49" s="4" t="str">
        <f t="shared" si="63"/>
        <v>1+1,51928811817761i</v>
      </c>
      <c r="R49" s="4">
        <f t="shared" si="64"/>
        <v>1.818855790335139</v>
      </c>
      <c r="S49" s="4">
        <f t="shared" si="65"/>
        <v>0.98867609429477255</v>
      </c>
      <c r="T49" s="4" t="str">
        <f t="shared" si="51"/>
        <v>1+0,00384858535651758i</v>
      </c>
      <c r="U49" s="4">
        <f t="shared" si="66"/>
        <v>1.0000074057772004</v>
      </c>
      <c r="V49" s="4">
        <f t="shared" si="67"/>
        <v>3.8485663554389577E-3</v>
      </c>
      <c r="W49" t="str">
        <f t="shared" si="52"/>
        <v>1-0,000432965852608228i</v>
      </c>
      <c r="X49" s="4">
        <f t="shared" si="68"/>
        <v>1.0000000937297104</v>
      </c>
      <c r="Y49" s="4">
        <f t="shared" si="69"/>
        <v>-4.3296582555372044E-4</v>
      </c>
      <c r="Z49" t="str">
        <f t="shared" si="53"/>
        <v>0,999999998332523+0,00007127009919477i</v>
      </c>
      <c r="AA49" s="4">
        <f t="shared" si="70"/>
        <v>1.0000000008722365</v>
      </c>
      <c r="AB49" s="4">
        <f t="shared" si="71"/>
        <v>7.1270099192940835E-5</v>
      </c>
      <c r="AC49" s="47" t="str">
        <f t="shared" si="72"/>
        <v>17,7680845201361-26,7992495922483i</v>
      </c>
      <c r="AD49" s="20">
        <f t="shared" si="73"/>
        <v>30.144804701869088</v>
      </c>
      <c r="AE49" s="43">
        <f t="shared" si="74"/>
        <v>-56.45535148959295</v>
      </c>
      <c r="AF49" t="str">
        <f t="shared" si="54"/>
        <v>171,846459675999</v>
      </c>
      <c r="AG49" t="str">
        <f t="shared" si="55"/>
        <v>1+1,5153804841288i</v>
      </c>
      <c r="AH49">
        <f t="shared" si="75"/>
        <v>1.8155930192855547</v>
      </c>
      <c r="AI49">
        <f t="shared" si="76"/>
        <v>0.9874927878898957</v>
      </c>
      <c r="AJ49" t="str">
        <f t="shared" si="56"/>
        <v>1+0,00384858535651758i</v>
      </c>
      <c r="AK49">
        <f t="shared" si="77"/>
        <v>1.0000074057772004</v>
      </c>
      <c r="AL49">
        <f t="shared" si="78"/>
        <v>3.8485663554389577E-3</v>
      </c>
      <c r="AM49" t="str">
        <f t="shared" si="57"/>
        <v>1-0,00014697028095617i</v>
      </c>
      <c r="AN49">
        <f t="shared" si="79"/>
        <v>1.0000000108001317</v>
      </c>
      <c r="AO49">
        <f t="shared" si="80"/>
        <v>-1.4697027989797108E-4</v>
      </c>
      <c r="AP49" s="41" t="str">
        <f t="shared" si="81"/>
        <v>52,4243591313984-78,8067412748621i</v>
      </c>
      <c r="AQ49">
        <f t="shared" si="82"/>
        <v>39.522506121426431</v>
      </c>
      <c r="AR49" s="43">
        <f t="shared" si="83"/>
        <v>-56.367083213107762</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2224,36161539226+1612,16546374748i</v>
      </c>
      <c r="BG49" s="20">
        <f t="shared" si="94"/>
        <v>68.77766413184662</v>
      </c>
      <c r="BH49" s="43">
        <f t="shared" si="95"/>
        <v>35.933724687404883</v>
      </c>
      <c r="BI49" s="41" t="str">
        <f t="shared" si="96"/>
        <v>6540,40671690381+4755,72045316108i</v>
      </c>
      <c r="BJ49" s="20">
        <f t="shared" si="97"/>
        <v>78.15536555140396</v>
      </c>
      <c r="BK49" s="43">
        <f t="shared" si="98"/>
        <v>36.021992963890114</v>
      </c>
      <c r="BL49">
        <f t="shared" si="99"/>
        <v>68.77766413184662</v>
      </c>
      <c r="BM49" s="43">
        <f t="shared" si="100"/>
        <v>35.933724687404883</v>
      </c>
    </row>
    <row r="50" spans="1:65" x14ac:dyDescent="0.25">
      <c r="B50" s="1"/>
      <c r="J50">
        <f>Lm*Fsw</f>
        <v>1.5</v>
      </c>
      <c r="N50" s="9">
        <v>32</v>
      </c>
      <c r="O50" s="34">
        <f t="shared" si="62"/>
        <v>20.8929613085404</v>
      </c>
      <c r="P50" s="33" t="str">
        <f t="shared" si="50"/>
        <v>58,4837545126354</v>
      </c>
      <c r="Q50" s="4" t="str">
        <f t="shared" si="63"/>
        <v>1+1,55467688458657i</v>
      </c>
      <c r="R50" s="4">
        <f t="shared" si="64"/>
        <v>1.8485183838598422</v>
      </c>
      <c r="S50" s="4">
        <f t="shared" si="65"/>
        <v>0.99920180434480099</v>
      </c>
      <c r="T50" s="4" t="str">
        <f t="shared" si="51"/>
        <v>1+0,00393823042551879i</v>
      </c>
      <c r="U50" s="4">
        <f t="shared" si="66"/>
        <v>1.0000077547993738</v>
      </c>
      <c r="V50" s="4">
        <f t="shared" si="67"/>
        <v>3.9382100655047537E-3</v>
      </c>
      <c r="W50" t="str">
        <f t="shared" si="52"/>
        <v>1-0,000443050922870864i</v>
      </c>
      <c r="X50" s="4">
        <f t="shared" si="68"/>
        <v>1.0000000981470554</v>
      </c>
      <c r="Y50" s="4">
        <f t="shared" si="69"/>
        <v>-4.4305089388143703E-4</v>
      </c>
      <c r="Z50" t="str">
        <f t="shared" si="53"/>
        <v>0,999999998253937+0,0000729301930651628i</v>
      </c>
      <c r="AA50" s="4">
        <f t="shared" si="70"/>
        <v>1.0000000009133434</v>
      </c>
      <c r="AB50" s="4">
        <f t="shared" si="71"/>
        <v>7.2930193063202816E-5</v>
      </c>
      <c r="AC50" s="47" t="str">
        <f t="shared" si="72"/>
        <v>17,2065220214563-26,5504360705499i</v>
      </c>
      <c r="AD50" s="20">
        <f t="shared" si="73"/>
        <v>30.004297629791921</v>
      </c>
      <c r="AE50" s="43">
        <f t="shared" si="74"/>
        <v>-57.05396699381491</v>
      </c>
      <c r="AF50" t="str">
        <f t="shared" si="54"/>
        <v>171,846459675999</v>
      </c>
      <c r="AG50" t="str">
        <f t="shared" si="55"/>
        <v>1+1,55067823004802i</v>
      </c>
      <c r="AH50">
        <f t="shared" si="75"/>
        <v>1.8451566256404524</v>
      </c>
      <c r="AI50">
        <f t="shared" si="76"/>
        <v>0.99802945519312425</v>
      </c>
      <c r="AJ50" t="str">
        <f t="shared" si="56"/>
        <v>1+0,00393823042551879i</v>
      </c>
      <c r="AK50">
        <f t="shared" si="77"/>
        <v>1.0000077547993738</v>
      </c>
      <c r="AL50">
        <f t="shared" si="78"/>
        <v>3.9382100655047537E-3</v>
      </c>
      <c r="AM50" t="str">
        <f t="shared" si="57"/>
        <v>1-0,000150393658575983i</v>
      </c>
      <c r="AN50">
        <f t="shared" si="79"/>
        <v>1.0000000113091263</v>
      </c>
      <c r="AO50">
        <f t="shared" si="80"/>
        <v>-1.5039365744210244E-4</v>
      </c>
      <c r="AP50" s="41" t="str">
        <f t="shared" si="81"/>
        <v>50,7712470803749-78,0789412216967i</v>
      </c>
      <c r="AQ50">
        <f t="shared" si="82"/>
        <v>39.382214502099131</v>
      </c>
      <c r="AR50" s="43">
        <f t="shared" si="83"/>
        <v>-56.965849718554509</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2153,53537987924+1529,91123542868i</v>
      </c>
      <c r="BG50" s="20">
        <f t="shared" si="94"/>
        <v>68.43752313396439</v>
      </c>
      <c r="BH50" s="43">
        <f t="shared" si="95"/>
        <v>35.390688187627411</v>
      </c>
      <c r="BI50" s="41" t="str">
        <f t="shared" ref="BI50:BI113" si="101">IMPRODUCT(AP50,BC50)</f>
        <v>6332,46182708089+4513,36776908337i</v>
      </c>
      <c r="BJ50" s="20">
        <f t="shared" si="97"/>
        <v>77.815440006271615</v>
      </c>
      <c r="BK50" s="43">
        <f t="shared" ref="BK50:BK113" si="102">(180/PI())*IMARGUMENT(BI50)</f>
        <v>35.478805462887735</v>
      </c>
      <c r="BL50">
        <f t="shared" si="99"/>
        <v>68.43752313396439</v>
      </c>
      <c r="BM50" s="43">
        <f t="shared" si="100"/>
        <v>35.390688187627411</v>
      </c>
    </row>
    <row r="51" spans="1:65" x14ac:dyDescent="0.25">
      <c r="A51" t="s">
        <v>210</v>
      </c>
      <c r="B51" s="1">
        <f>2*PI()*Fsw</f>
        <v>6283185.307179586</v>
      </c>
      <c r="C51" t="s">
        <v>216</v>
      </c>
      <c r="N51" s="9">
        <v>33</v>
      </c>
      <c r="O51" s="34">
        <f t="shared" si="62"/>
        <v>21.379620895022335</v>
      </c>
      <c r="P51" s="33" t="str">
        <f t="shared" si="50"/>
        <v>58,4837545126354</v>
      </c>
      <c r="Q51" s="4" t="str">
        <f t="shared" si="63"/>
        <v>1+1,59088996125831i</v>
      </c>
      <c r="R51" s="4">
        <f t="shared" si="64"/>
        <v>1.879077132220087</v>
      </c>
      <c r="S51" s="4">
        <f t="shared" si="65"/>
        <v>1.0096274968173815</v>
      </c>
      <c r="T51" s="4" t="str">
        <f t="shared" si="51"/>
        <v>1+0,00402996359642022i</v>
      </c>
      <c r="U51" s="4">
        <f t="shared" si="66"/>
        <v>1.0000081202703248</v>
      </c>
      <c r="V51" s="4">
        <f t="shared" si="67"/>
        <v>4.0299417802816921E-3</v>
      </c>
      <c r="W51" t="str">
        <f t="shared" si="52"/>
        <v>1-0,000453370904597275i</v>
      </c>
      <c r="X51" s="4">
        <f t="shared" si="68"/>
        <v>1.0000001027725833</v>
      </c>
      <c r="Y51" s="4">
        <f t="shared" si="69"/>
        <v>-4.5337087353454454E-4</v>
      </c>
      <c r="Z51" t="str">
        <f t="shared" si="53"/>
        <v>0,999999998171647+0,0000746289554892633i</v>
      </c>
      <c r="AA51" s="4">
        <f t="shared" si="70"/>
        <v>1.0000000009563874</v>
      </c>
      <c r="AB51" s="4">
        <f t="shared" si="71"/>
        <v>7.462895548716319E-5</v>
      </c>
      <c r="AC51" s="47" t="str">
        <f t="shared" si="72"/>
        <v>16,6555806103212-26,2923880131693i</v>
      </c>
      <c r="AD51" s="20">
        <f t="shared" si="73"/>
        <v>29.861884178325262</v>
      </c>
      <c r="AE51" s="43">
        <f t="shared" si="74"/>
        <v>-57.646747954086969</v>
      </c>
      <c r="AF51" t="str">
        <f t="shared" si="54"/>
        <v>171,846459675999</v>
      </c>
      <c r="AG51" t="str">
        <f t="shared" si="55"/>
        <v>1+1,58679816609046i</v>
      </c>
      <c r="AH51">
        <f t="shared" si="75"/>
        <v>1.8756141447291463</v>
      </c>
      <c r="AI51">
        <f t="shared" si="76"/>
        <v>1.0084665137757669</v>
      </c>
      <c r="AJ51" t="str">
        <f t="shared" si="56"/>
        <v>1+0,00402996359642022i</v>
      </c>
      <c r="AK51">
        <f t="shared" si="77"/>
        <v>1.0000081202703248</v>
      </c>
      <c r="AL51">
        <f t="shared" si="78"/>
        <v>4.0299417802816921E-3</v>
      </c>
      <c r="AM51" t="str">
        <f t="shared" si="57"/>
        <v>1-0,000153896776904268i</v>
      </c>
      <c r="AN51">
        <f t="shared" si="79"/>
        <v>1.0000000118421088</v>
      </c>
      <c r="AO51">
        <f t="shared" si="80"/>
        <v>-1.5389677568929306E-4</v>
      </c>
      <c r="AP51" s="41" t="str">
        <f t="shared" si="81"/>
        <v>49,1492416574407-77,3238381663624i</v>
      </c>
      <c r="AQ51">
        <f t="shared" si="82"/>
        <v>39.240012436598917</v>
      </c>
      <c r="AR51" s="43">
        <f t="shared" si="83"/>
        <v>-57.558793999657262</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2084,04871324996+1451,40836861152i</v>
      </c>
      <c r="BG51" s="20">
        <f t="shared" si="94"/>
        <v>68.095492976154347</v>
      </c>
      <c r="BH51" s="43">
        <f t="shared" si="95"/>
        <v>34.854775853924245</v>
      </c>
      <c r="BI51" s="41" t="str">
        <f t="shared" si="101"/>
        <v>6128,4298385945+4282,05008968458i</v>
      </c>
      <c r="BJ51" s="20">
        <f t="shared" si="97"/>
        <v>77.473621234427995</v>
      </c>
      <c r="BK51" s="43">
        <f t="shared" si="102"/>
        <v>34.942729808353924</v>
      </c>
      <c r="BL51">
        <f t="shared" si="99"/>
        <v>68.095492976154347</v>
      </c>
      <c r="BM51" s="43">
        <f t="shared" si="100"/>
        <v>34.854775853924245</v>
      </c>
    </row>
    <row r="52" spans="1:65" x14ac:dyDescent="0.25">
      <c r="A52" t="s">
        <v>211</v>
      </c>
      <c r="B52" s="1">
        <f>1/(PI()*(((VIN_var/VOUT)*(1+(B48/B49)))-0.5))</f>
        <v>0.57295779513082323</v>
      </c>
      <c r="N52" s="9">
        <v>34</v>
      </c>
      <c r="O52" s="34">
        <f t="shared" si="62"/>
        <v>21.877616239495538</v>
      </c>
      <c r="P52" s="33" t="str">
        <f t="shared" si="50"/>
        <v>58,4837545126354</v>
      </c>
      <c r="Q52" s="4" t="str">
        <f t="shared" si="63"/>
        <v>1+1,62794654884543i</v>
      </c>
      <c r="R52" s="4">
        <f t="shared" si="64"/>
        <v>1.9105522672509503</v>
      </c>
      <c r="S52" s="4">
        <f t="shared" si="65"/>
        <v>1.0199496335024565</v>
      </c>
      <c r="T52" s="4" t="str">
        <f t="shared" si="51"/>
        <v>1+0,00412383350736336i</v>
      </c>
      <c r="U52" s="4">
        <f t="shared" si="66"/>
        <v>1.0000085029652479</v>
      </c>
      <c r="V52" s="4">
        <f t="shared" si="67"/>
        <v>4.1238101309604971E-3</v>
      </c>
      <c r="W52" t="str">
        <f t="shared" si="52"/>
        <v>1-0,000463931269578379i</v>
      </c>
      <c r="X52" s="4">
        <f t="shared" si="68"/>
        <v>1.0000001076161056</v>
      </c>
      <c r="Y52" s="4">
        <f t="shared" si="69"/>
        <v>-4.639312362940638E-4</v>
      </c>
      <c r="Z52" t="str">
        <f t="shared" si="53"/>
        <v>0,99999999808548+0,0000763672871733956i</v>
      </c>
      <c r="AA52" s="4">
        <f t="shared" si="70"/>
        <v>1.0000000010014611</v>
      </c>
      <c r="AB52" s="4">
        <f t="shared" si="71"/>
        <v>7.6367287171145244E-5</v>
      </c>
      <c r="AC52" s="47" t="str">
        <f t="shared" si="72"/>
        <v>16,1155291823922-26,0256415463286i</v>
      </c>
      <c r="AD52" s="20">
        <f t="shared" si="73"/>
        <v>29.71760122624941</v>
      </c>
      <c r="AE52" s="43">
        <f t="shared" si="74"/>
        <v>-58.233489224660396</v>
      </c>
      <c r="AF52" t="str">
        <f t="shared" si="54"/>
        <v>171,846459675999</v>
      </c>
      <c r="AG52" t="str">
        <f t="shared" si="55"/>
        <v>1+1,62375944352432i</v>
      </c>
      <c r="AH52">
        <f t="shared" si="75"/>
        <v>1.9069857709050713</v>
      </c>
      <c r="AI52">
        <f t="shared" si="76"/>
        <v>1.0188004017811927</v>
      </c>
      <c r="AJ52" t="str">
        <f t="shared" si="56"/>
        <v>1+0,00412383350736336i</v>
      </c>
      <c r="AK52">
        <f t="shared" si="77"/>
        <v>1.0000085029652479</v>
      </c>
      <c r="AL52">
        <f t="shared" si="78"/>
        <v>4.1238101309604971E-3</v>
      </c>
      <c r="AM52" t="str">
        <f t="shared" si="57"/>
        <v>1-0,000157481493340732i</v>
      </c>
      <c r="AN52">
        <f t="shared" si="79"/>
        <v>1.0000000124002104</v>
      </c>
      <c r="AO52">
        <f t="shared" si="80"/>
        <v>-1.5748149203886292E-4</v>
      </c>
      <c r="AP52" s="41" t="str">
        <f t="shared" si="81"/>
        <v>47,5591437323941-76,5430052099669i</v>
      </c>
      <c r="AQ52">
        <f t="shared" si="82"/>
        <v>39.095936699842326</v>
      </c>
      <c r="AR52" s="43">
        <f t="shared" si="83"/>
        <v>-58.145709297122849</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2015,9355295702+1376,53036563224i</v>
      </c>
      <c r="BG52" s="20">
        <f t="shared" si="94"/>
        <v>67.751611345539558</v>
      </c>
      <c r="BH52" s="43">
        <f t="shared" si="95"/>
        <v>34.326222516036204</v>
      </c>
      <c r="BI52" s="41" t="str">
        <f t="shared" si="101"/>
        <v>5928,41149282031+4061,39652497717i</v>
      </c>
      <c r="BJ52" s="20">
        <f t="shared" si="97"/>
        <v>77.129946819132471</v>
      </c>
      <c r="BK52" s="43">
        <f t="shared" si="102"/>
        <v>34.414002443573793</v>
      </c>
      <c r="BL52">
        <f t="shared" si="99"/>
        <v>67.751611345539558</v>
      </c>
      <c r="BM52" s="43">
        <f t="shared" si="100"/>
        <v>34.326222516036204</v>
      </c>
    </row>
    <row r="53" spans="1:65" x14ac:dyDescent="0.25">
      <c r="N53" s="9">
        <v>35</v>
      </c>
      <c r="O53" s="34">
        <f t="shared" si="62"/>
        <v>22.387211385683404</v>
      </c>
      <c r="P53" s="33" t="str">
        <f t="shared" si="50"/>
        <v>58,4837545126354</v>
      </c>
      <c r="Q53" s="4" t="str">
        <f t="shared" si="63"/>
        <v>1+1,66586629524117i</v>
      </c>
      <c r="R53" s="4">
        <f t="shared" si="64"/>
        <v>1.9429643624164961</v>
      </c>
      <c r="S53" s="4">
        <f t="shared" si="65"/>
        <v>1.0301648886667627</v>
      </c>
      <c r="T53" s="4" t="str">
        <f t="shared" si="51"/>
        <v>1+0,0042198899294175i</v>
      </c>
      <c r="U53" s="4">
        <f t="shared" si="66"/>
        <v>1.0000089036958704</v>
      </c>
      <c r="V53" s="4">
        <f t="shared" si="67"/>
        <v>4.2198648811625902E-3</v>
      </c>
      <c r="W53" t="str">
        <f t="shared" si="52"/>
        <v>1-0,000474737617059469i</v>
      </c>
      <c r="X53" s="4">
        <f t="shared" si="68"/>
        <v>1.0000001126878961</v>
      </c>
      <c r="Y53" s="4">
        <f t="shared" si="69"/>
        <v>-4.7473758139468292E-4</v>
      </c>
      <c r="Z53" t="str">
        <f t="shared" si="53"/>
        <v>0,999999997995251+0,0000781461098040278i</v>
      </c>
      <c r="AA53" s="4">
        <f t="shared" si="70"/>
        <v>1.0000000010486583</v>
      </c>
      <c r="AB53" s="4">
        <f t="shared" si="71"/>
        <v>7.8146109801616537E-5</v>
      </c>
      <c r="AC53" s="47" t="str">
        <f t="shared" si="72"/>
        <v>15,5866034895267-25,7507371299892i</v>
      </c>
      <c r="AD53" s="20">
        <f t="shared" si="73"/>
        <v>29.571486517354373</v>
      </c>
      <c r="AE53" s="43">
        <f t="shared" si="74"/>
        <v>-58.813997777430927</v>
      </c>
      <c r="AF53" t="str">
        <f t="shared" si="54"/>
        <v>171,846459675999</v>
      </c>
      <c r="AG53" t="str">
        <f t="shared" si="55"/>
        <v>1+1,66158165970814i</v>
      </c>
      <c r="AH53">
        <f t="shared" si="75"/>
        <v>1.9392920388323305</v>
      </c>
      <c r="AI53">
        <f t="shared" si="76"/>
        <v>1.0290277696325913</v>
      </c>
      <c r="AJ53" t="str">
        <f t="shared" si="56"/>
        <v>1+0,0042198899294175i</v>
      </c>
      <c r="AK53">
        <f t="shared" si="77"/>
        <v>1.0000089036958704</v>
      </c>
      <c r="AL53">
        <f t="shared" si="78"/>
        <v>4.2198648811625902E-3</v>
      </c>
      <c r="AM53" t="str">
        <f t="shared" si="57"/>
        <v>1-0,00016114970854948i</v>
      </c>
      <c r="AN53">
        <f t="shared" si="79"/>
        <v>1.0000000129846143</v>
      </c>
      <c r="AO53">
        <f t="shared" si="80"/>
        <v>-1.6114970715450214E-4</v>
      </c>
      <c r="AP53" s="41" t="str">
        <f t="shared" si="81"/>
        <v>46,0016566972523-75,7380289466439i</v>
      </c>
      <c r="AQ53">
        <f t="shared" si="82"/>
        <v>38.950024944464381</v>
      </c>
      <c r="AR53" s="43">
        <f t="shared" si="83"/>
        <v>-58.726400951991479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1949,22556269266+1305,15152250834i</v>
      </c>
      <c r="BG53" s="20">
        <f t="shared" si="94"/>
        <v>67.405916832042408</v>
      </c>
      <c r="BH53" s="43">
        <f t="shared" si="95"/>
        <v>33.805251552202186</v>
      </c>
      <c r="BI53" s="41" t="str">
        <f t="shared" si="101"/>
        <v>5732,49526940828+3851,03842587269i</v>
      </c>
      <c r="BJ53" s="20">
        <f t="shared" si="97"/>
        <v>76.784455259152438</v>
      </c>
      <c r="BK53" s="43">
        <f t="shared" si="102"/>
        <v>33.892848377641556</v>
      </c>
      <c r="BL53">
        <f t="shared" si="99"/>
        <v>67.405916832042408</v>
      </c>
      <c r="BM53" s="43">
        <f t="shared" si="100"/>
        <v>33.805251552202186</v>
      </c>
    </row>
    <row r="54" spans="1:65" ht="15.75" x14ac:dyDescent="0.25">
      <c r="A54" s="35" t="s">
        <v>225</v>
      </c>
      <c r="N54" s="9">
        <v>36</v>
      </c>
      <c r="O54" s="34">
        <f t="shared" si="62"/>
        <v>22.908676527677727</v>
      </c>
      <c r="P54" s="33" t="str">
        <f t="shared" si="50"/>
        <v>58,4837545126354</v>
      </c>
      <c r="Q54" s="4" t="str">
        <f t="shared" si="63"/>
        <v>1+1,70466930599699i</v>
      </c>
      <c r="R54" s="4">
        <f t="shared" si="64"/>
        <v>1.9763343448941677</v>
      </c>
      <c r="S54" s="4">
        <f t="shared" si="65"/>
        <v>1.0402701503129534</v>
      </c>
      <c r="T54" s="4" t="str">
        <f t="shared" si="51"/>
        <v>1+0,00431818379296905i</v>
      </c>
      <c r="U54" s="4">
        <f t="shared" si="66"/>
        <v>1.000009323312173</v>
      </c>
      <c r="V54" s="4">
        <f t="shared" si="67"/>
        <v>4.3181569532938667E-3</v>
      </c>
      <c r="W54" t="str">
        <f t="shared" si="52"/>
        <v>1-0,000485795676709019i</v>
      </c>
      <c r="X54" s="4">
        <f t="shared" si="68"/>
        <v>1.0000001179987128</v>
      </c>
      <c r="Y54" s="4">
        <f t="shared" si="69"/>
        <v>-4.8579563849351242E-4</v>
      </c>
      <c r="Z54" t="str">
        <f t="shared" si="53"/>
        <v>0,99999999790077+0,0000799663665364639i</v>
      </c>
      <c r="AA54" s="4">
        <f t="shared" si="70"/>
        <v>1.0000000010980796</v>
      </c>
      <c r="AB54" s="4">
        <f t="shared" si="71"/>
        <v>7.9966366533880192E-5</v>
      </c>
      <c r="AC54" s="47" t="str">
        <f t="shared" si="72"/>
        <v>15,0690065803228-25,4682172876673i</v>
      </c>
      <c r="AD54" s="20">
        <f t="shared" si="73"/>
        <v>29.423578547566738</v>
      </c>
      <c r="AE54" s="43">
        <f t="shared" si="74"/>
        <v>-59.388092772770065</v>
      </c>
      <c r="AF54" t="str">
        <f t="shared" si="54"/>
        <v>171,846459675999</v>
      </c>
      <c r="AG54" t="str">
        <f t="shared" si="55"/>
        <v>1+1,70028486848156i</v>
      </c>
      <c r="AH54">
        <f t="shared" si="75"/>
        <v>1.9725538355105434</v>
      </c>
      <c r="AI54">
        <f t="shared" si="76"/>
        <v>1.0391454813925003</v>
      </c>
      <c r="AJ54" t="str">
        <f t="shared" si="56"/>
        <v>1+0,00431818379296905i</v>
      </c>
      <c r="AK54">
        <f t="shared" si="77"/>
        <v>1.000009323312173</v>
      </c>
      <c r="AL54">
        <f t="shared" si="78"/>
        <v>4.3181569532938667E-3</v>
      </c>
      <c r="AM54" t="str">
        <f t="shared" si="57"/>
        <v>1-0,000164903367466768i</v>
      </c>
      <c r="AN54">
        <f t="shared" si="79"/>
        <v>1.0000000135965603</v>
      </c>
      <c r="AO54">
        <f t="shared" si="80"/>
        <v>-1.6490336597202229E-4</v>
      </c>
      <c r="AP54" s="41" t="str">
        <f t="shared" si="81"/>
        <v>44,4773877035798-74,9105027648204i</v>
      </c>
      <c r="AQ54">
        <f t="shared" si="82"/>
        <v>38.802315587780448</v>
      </c>
      <c r="AR54" s="43">
        <f t="shared" si="83"/>
        <v>-59.300686482079399</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1883,94442182016+1237,14718475404i</v>
      </c>
      <c r="BG54" s="20">
        <f t="shared" si="94"/>
        <v>67.058448817263212</v>
      </c>
      <c r="BH54" s="43">
        <f t="shared" si="95"/>
        <v>33.292074832049096</v>
      </c>
      <c r="BI54" s="41" t="str">
        <f t="shared" si="101"/>
        <v>5540,75754192618+3650,61013717133i</v>
      </c>
      <c r="BJ54" s="20">
        <f t="shared" si="97"/>
        <v>76.437185857476933</v>
      </c>
      <c r="BK54" s="43">
        <f t="shared" si="102"/>
        <v>33.379481122739755</v>
      </c>
      <c r="BL54">
        <f t="shared" si="99"/>
        <v>67.058448817263212</v>
      </c>
      <c r="BM54" s="43">
        <f t="shared" si="100"/>
        <v>33.292074832049096</v>
      </c>
    </row>
    <row r="55" spans="1:65" x14ac:dyDescent="0.25">
      <c r="A55" t="s">
        <v>191</v>
      </c>
      <c r="N55" s="9">
        <v>37</v>
      </c>
      <c r="O55" s="34">
        <f t="shared" si="62"/>
        <v>23.442288153199236</v>
      </c>
      <c r="P55" s="33" t="str">
        <f t="shared" si="50"/>
        <v>58,4837545126354</v>
      </c>
      <c r="Q55" s="4" t="str">
        <f t="shared" si="63"/>
        <v>1+1,74437615498282i</v>
      </c>
      <c r="R55" s="4">
        <f t="shared" si="64"/>
        <v>2.0106835081813963</v>
      </c>
      <c r="S55" s="4">
        <f t="shared" si="65"/>
        <v>1.0502625205618097</v>
      </c>
      <c r="T55" s="4" t="str">
        <f t="shared" si="51"/>
        <v>1+0,00441876721472557i</v>
      </c>
      <c r="U55" s="4">
        <f t="shared" si="66"/>
        <v>1.0000097627041937</v>
      </c>
      <c r="V55" s="4">
        <f t="shared" si="67"/>
        <v>4.4187384555106285E-3</v>
      </c>
      <c r="W55" t="str">
        <f t="shared" si="52"/>
        <v>1-0,000497111311656626i</v>
      </c>
      <c r="X55" s="4">
        <f t="shared" si="68"/>
        <v>1.0000001235598204</v>
      </c>
      <c r="Y55" s="4">
        <f t="shared" si="69"/>
        <v>-4.9711127070797324E-4</v>
      </c>
      <c r="Z55" t="str">
        <f t="shared" si="53"/>
        <v>0,999999997801836+0,0000818290224949178i</v>
      </c>
      <c r="AA55" s="4">
        <f t="shared" si="70"/>
        <v>1.0000000011498302</v>
      </c>
      <c r="AB55" s="4">
        <f t="shared" si="71"/>
        <v>8.182902249214933E-5</v>
      </c>
      <c r="AC55" s="47" t="str">
        <f t="shared" si="72"/>
        <v>14,5629094060342-25,1786244339395i</v>
      </c>
      <c r="AD55" s="20">
        <f t="shared" si="73"/>
        <v>29.273916453874953</v>
      </c>
      <c r="AE55" s="43">
        <f t="shared" si="74"/>
        <v>-59.955605580081112</v>
      </c>
      <c r="AF55" t="str">
        <f t="shared" si="54"/>
        <v>171,846459675999</v>
      </c>
      <c r="AG55" t="str">
        <f t="shared" si="55"/>
        <v>1+1,73988959079819i</v>
      </c>
      <c r="AH55">
        <f t="shared" si="75"/>
        <v>2.0067924128239802</v>
      </c>
      <c r="AI55">
        <f t="shared" si="76"/>
        <v>1.0491506152411585</v>
      </c>
      <c r="AJ55" t="str">
        <f t="shared" si="56"/>
        <v>1+0,00441876721472557i</v>
      </c>
      <c r="AK55">
        <f t="shared" si="77"/>
        <v>1.0000097627041937</v>
      </c>
      <c r="AL55">
        <f t="shared" si="78"/>
        <v>4.4187384555106285E-3</v>
      </c>
      <c r="AM55" t="str">
        <f t="shared" si="57"/>
        <v>1-0,000168744460332242i</v>
      </c>
      <c r="AN55">
        <f t="shared" si="79"/>
        <v>1.0000000142373464</v>
      </c>
      <c r="AO55">
        <f t="shared" si="80"/>
        <v>-1.6874445873059311E-4</v>
      </c>
      <c r="AP55" s="41" t="str">
        <f t="shared" si="81"/>
        <v>42,9868493901654-74,0620204312735i</v>
      </c>
      <c r="AQ55">
        <f t="shared" si="82"/>
        <v>38.652847700481935</v>
      </c>
      <c r="AR55" s="43">
        <f t="shared" si="83"/>
        <v>-59.868395607900695</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1820,11366792562+1172,39399156937i</v>
      </c>
      <c r="BG55" s="20">
        <f t="shared" si="94"/>
        <v>66.70924736523645</v>
      </c>
      <c r="BH55" s="43">
        <f t="shared" si="95"/>
        <v>32.7868927099518</v>
      </c>
      <c r="BI55" s="41" t="str">
        <f t="shared" si="101"/>
        <v>5353,26279518412+3459,74971701915i</v>
      </c>
      <c r="BJ55" s="20">
        <f t="shared" si="97"/>
        <v>76.088178611843432</v>
      </c>
      <c r="BK55" s="43">
        <f t="shared" si="102"/>
        <v>32.874102682132325</v>
      </c>
      <c r="BL55">
        <f t="shared" si="99"/>
        <v>66.70924736523645</v>
      </c>
      <c r="BM55" s="43">
        <f t="shared" si="100"/>
        <v>32.7868927099518</v>
      </c>
    </row>
    <row r="56" spans="1:65" x14ac:dyDescent="0.25">
      <c r="A56" t="s">
        <v>189</v>
      </c>
      <c r="B56" s="3">
        <f>RFBT</f>
        <v>3740</v>
      </c>
      <c r="C56" s="2" t="s">
        <v>36</v>
      </c>
      <c r="E56" t="s">
        <v>192</v>
      </c>
      <c r="N56" s="9">
        <v>38</v>
      </c>
      <c r="O56" s="34">
        <f t="shared" si="62"/>
        <v>23.988329190194907</v>
      </c>
      <c r="P56" s="33" t="str">
        <f t="shared" si="50"/>
        <v>58,4837545126354</v>
      </c>
      <c r="Q56" s="4" t="str">
        <f t="shared" si="63"/>
        <v>1+1,78500789529556i</v>
      </c>
      <c r="R56" s="4">
        <f t="shared" si="64"/>
        <v>2.0460335252061452</v>
      </c>
      <c r="S56" s="4">
        <f t="shared" si="65"/>
        <v>1.0601393151984282</v>
      </c>
      <c r="T56" s="4" t="str">
        <f t="shared" si="51"/>
        <v>1+0,0045216935253486i</v>
      </c>
      <c r="U56" s="4">
        <f t="shared" si="66"/>
        <v>1.0000102228039158</v>
      </c>
      <c r="V56" s="4">
        <f t="shared" si="67"/>
        <v>4.5216627093116009E-3</v>
      </c>
      <c r="W56" t="str">
        <f t="shared" si="52"/>
        <v>1-0,000508690521601718i</v>
      </c>
      <c r="X56" s="4">
        <f t="shared" si="68"/>
        <v>1.000000129383015</v>
      </c>
      <c r="Y56" s="4">
        <f t="shared" si="69"/>
        <v>-5.0869047772444638E-4</v>
      </c>
      <c r="Z56" t="str">
        <f t="shared" si="53"/>
        <v>0,99999999769824+0,0000837350652842333i</v>
      </c>
      <c r="AA56" s="4">
        <f t="shared" si="70"/>
        <v>1.0000000012040204</v>
      </c>
      <c r="AB56" s="4">
        <f t="shared" si="71"/>
        <v>8.3735065281266812E-5</v>
      </c>
      <c r="AC56" s="47" t="str">
        <f t="shared" si="72"/>
        <v>14,0684515775338-24,8824988113113i</v>
      </c>
      <c r="AD56" s="20">
        <f t="shared" si="73"/>
        <v>29.122539905594831</v>
      </c>
      <c r="AE56" s="43">
        <f t="shared" si="74"/>
        <v>-60.516379750423873</v>
      </c>
      <c r="AF56" t="str">
        <f t="shared" si="54"/>
        <v>171,846459675999</v>
      </c>
      <c r="AG56" t="str">
        <f t="shared" si="55"/>
        <v>1+1,78041682560601i</v>
      </c>
      <c r="AH56">
        <f t="shared" si="75"/>
        <v>2.042029400596618</v>
      </c>
      <c r="AI56">
        <f t="shared" si="76"/>
        <v>1.0590404631140151</v>
      </c>
      <c r="AJ56" t="str">
        <f t="shared" si="56"/>
        <v>1+0,0045216935253486i</v>
      </c>
      <c r="AK56">
        <f t="shared" si="77"/>
        <v>1.0000102228039158</v>
      </c>
      <c r="AL56">
        <f t="shared" si="78"/>
        <v>4.5216627093116009E-3</v>
      </c>
      <c r="AM56" t="str">
        <f t="shared" si="57"/>
        <v>1-0,000172675023744181i</v>
      </c>
      <c r="AN56">
        <f t="shared" si="79"/>
        <v>1.0000000149083317</v>
      </c>
      <c r="AO56">
        <f t="shared" si="80"/>
        <v>-1.7267502202798332E-4</v>
      </c>
      <c r="AP56" s="41" t="str">
        <f t="shared" si="81"/>
        <v>41,5304620592462-73,1941699929079i</v>
      </c>
      <c r="AQ56">
        <f t="shared" si="82"/>
        <v>38.501660897614912</v>
      </c>
      <c r="AR56" s="43">
        <f t="shared" si="83"/>
        <v>-60.429370230377522</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1757,75090922298+1110,77010691461i</v>
      </c>
      <c r="BG56" s="20">
        <f t="shared" si="94"/>
        <v>66.358353115611081</v>
      </c>
      <c r="BH56" s="43">
        <f t="shared" si="95"/>
        <v>32.289894066511678</v>
      </c>
      <c r="BI56" s="41" t="str">
        <f t="shared" si="101"/>
        <v>5170,06389898145+3278,09961839457i</v>
      </c>
      <c r="BJ56" s="20">
        <f t="shared" si="97"/>
        <v>75.737474107631172</v>
      </c>
      <c r="BK56" s="43">
        <f t="shared" si="102"/>
        <v>32.376903586558001</v>
      </c>
      <c r="BL56">
        <f t="shared" si="99"/>
        <v>66.358353115611081</v>
      </c>
      <c r="BM56" s="43">
        <f t="shared" si="100"/>
        <v>32.289894066511678</v>
      </c>
    </row>
    <row r="57" spans="1:65" x14ac:dyDescent="0.25">
      <c r="A57" t="s">
        <v>190</v>
      </c>
      <c r="B57" s="3">
        <f>RFBB</f>
        <v>30900</v>
      </c>
      <c r="C57" s="2" t="s">
        <v>36</v>
      </c>
      <c r="E57" t="s">
        <v>193</v>
      </c>
      <c r="N57" s="9">
        <v>39</v>
      </c>
      <c r="O57" s="34">
        <f t="shared" si="62"/>
        <v>24.547089156850316</v>
      </c>
      <c r="P57" s="33" t="str">
        <f t="shared" si="50"/>
        <v>58,4837545126354</v>
      </c>
      <c r="Q57" s="4" t="str">
        <f t="shared" si="63"/>
        <v>1+1,82658607042176i</v>
      </c>
      <c r="R57" s="4">
        <f t="shared" si="64"/>
        <v>2.0824064619230338</v>
      </c>
      <c r="S57" s="4">
        <f t="shared" si="65"/>
        <v>1.0698980624275696</v>
      </c>
      <c r="T57" s="4" t="str">
        <f t="shared" si="51"/>
        <v>1+0,00462701729773047i</v>
      </c>
      <c r="U57" s="4">
        <f t="shared" si="66"/>
        <v>1.0000107045872426</v>
      </c>
      <c r="V57" s="4">
        <f t="shared" si="67"/>
        <v>4.6269842777710048E-3</v>
      </c>
      <c r="W57" t="str">
        <f t="shared" si="52"/>
        <v>1-0,000520539445994678i</v>
      </c>
      <c r="X57" s="4">
        <f t="shared" si="68"/>
        <v>1.0000001354806483</v>
      </c>
      <c r="Y57" s="4">
        <f t="shared" si="69"/>
        <v>-5.205393989793348E-4</v>
      </c>
      <c r="Z57" t="str">
        <f t="shared" si="53"/>
        <v>0,999999997589762+0,0000856855055135272i</v>
      </c>
      <c r="AA57" s="4">
        <f t="shared" si="70"/>
        <v>1.0000000012607648</v>
      </c>
      <c r="AB57" s="4">
        <f t="shared" si="71"/>
        <v>8.5685505510348496E-5</v>
      </c>
      <c r="AC57" s="47" t="str">
        <f t="shared" si="72"/>
        <v>13,585742258372-24,5803765462014i</v>
      </c>
      <c r="AD57" s="20">
        <f t="shared" si="73"/>
        <v>28.969488998467426</v>
      </c>
      <c r="AE57" s="43">
        <f t="shared" si="74"/>
        <v>-61.070270943797397</v>
      </c>
      <c r="AF57" t="str">
        <f t="shared" si="54"/>
        <v>171,846459675999</v>
      </c>
      <c r="AG57" t="str">
        <f t="shared" si="55"/>
        <v>1+1,82188806098137i</v>
      </c>
      <c r="AH57">
        <f t="shared" si="75"/>
        <v>2.0782868201349052</v>
      </c>
      <c r="AI57">
        <f t="shared" si="76"/>
        <v>1.0688125295431825</v>
      </c>
      <c r="AJ57" t="str">
        <f t="shared" si="56"/>
        <v>1+0,00462701729773047i</v>
      </c>
      <c r="AK57">
        <f t="shared" si="77"/>
        <v>1.0000107045872426</v>
      </c>
      <c r="AL57">
        <f t="shared" si="78"/>
        <v>4.6269842777710048E-3</v>
      </c>
      <c r="AM57" t="str">
        <f t="shared" si="57"/>
        <v>1-0,000176697141739332i</v>
      </c>
      <c r="AN57">
        <f t="shared" si="79"/>
        <v>1.0000000156109399</v>
      </c>
      <c r="AO57">
        <f t="shared" si="80"/>
        <v>-1.7669713990039305E-4</v>
      </c>
      <c r="AP57" s="41" t="str">
        <f t="shared" si="81"/>
        <v>40,1085562575104-72,308528025526i</v>
      </c>
      <c r="AQ57">
        <f t="shared" si="82"/>
        <v>38.348795232338169</v>
      </c>
      <c r="AR57" s="43">
        <f t="shared" si="83"/>
        <v>-60.983464362904641</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1696,86991380297+1052,15543622438i</v>
      </c>
      <c r="BG57" s="20">
        <f t="shared" si="94"/>
        <v>66.00580717974951</v>
      </c>
      <c r="BH57" s="43">
        <f t="shared" si="95"/>
        <v>31.801256395559871</v>
      </c>
      <c r="BI57" s="41" t="str">
        <f t="shared" si="101"/>
        <v>4991,20243277115+3105,30732889406i</v>
      </c>
      <c r="BJ57" s="20">
        <f t="shared" si="97"/>
        <v>75.385113413620232</v>
      </c>
      <c r="BK57" s="43">
        <f t="shared" si="102"/>
        <v>31.888062976452566</v>
      </c>
      <c r="BL57">
        <f t="shared" si="99"/>
        <v>66.00580717974951</v>
      </c>
      <c r="BM57" s="43">
        <f t="shared" si="100"/>
        <v>31.801256395559871</v>
      </c>
    </row>
    <row r="58" spans="1:65" x14ac:dyDescent="0.25">
      <c r="A58" t="s">
        <v>180</v>
      </c>
      <c r="B58" s="3">
        <f>RCOMP</f>
        <v>220000</v>
      </c>
      <c r="C58" s="2" t="s">
        <v>36</v>
      </c>
      <c r="E58" t="s">
        <v>186</v>
      </c>
      <c r="N58" s="9">
        <v>40</v>
      </c>
      <c r="O58" s="34">
        <f t="shared" si="62"/>
        <v>25.118864315095799</v>
      </c>
      <c r="P58" s="33" t="str">
        <f t="shared" si="50"/>
        <v>58,4837545126354</v>
      </c>
      <c r="Q58" s="4" t="str">
        <f t="shared" si="63"/>
        <v>1+1,86913272566023i</v>
      </c>
      <c r="R58" s="4">
        <f t="shared" si="64"/>
        <v>2.1198247913764101</v>
      </c>
      <c r="S58" s="4">
        <f t="shared" si="65"/>
        <v>1.0795365008867317</v>
      </c>
      <c r="T58" s="4" t="str">
        <f t="shared" si="51"/>
        <v>1+0,00473479437592945i</v>
      </c>
      <c r="U58" s="4">
        <f t="shared" si="66"/>
        <v>1.0000112090760696</v>
      </c>
      <c r="V58" s="4">
        <f t="shared" si="67"/>
        <v>4.7347589944268442E-3</v>
      </c>
      <c r="W58" t="str">
        <f t="shared" si="52"/>
        <v>1-0,000532664367292063i</v>
      </c>
      <c r="X58" s="4">
        <f t="shared" si="68"/>
        <v>1.0000001418656541</v>
      </c>
      <c r="Y58" s="4">
        <f t="shared" si="69"/>
        <v>-5.3266431691421554E-4</v>
      </c>
      <c r="Z58" t="str">
        <f t="shared" si="53"/>
        <v>0,999999997476171+0,0000876813773320267i</v>
      </c>
      <c r="AA58" s="4">
        <f t="shared" si="70"/>
        <v>1.0000000013201829</v>
      </c>
      <c r="AB58" s="4">
        <f t="shared" si="71"/>
        <v>8.7681377328620663E-5</v>
      </c>
      <c r="AC58" s="47" t="str">
        <f t="shared" si="72"/>
        <v>13,1148611785974-24,2727878318877i</v>
      </c>
      <c r="AD58" s="20">
        <f t="shared" si="73"/>
        <v>28.814804152030561</v>
      </c>
      <c r="AE58" s="43">
        <f t="shared" si="74"/>
        <v>-61.617146813857516</v>
      </c>
      <c r="AF58" t="str">
        <f t="shared" si="54"/>
        <v>171,846459675999</v>
      </c>
      <c r="AG58" t="str">
        <f t="shared" si="55"/>
        <v>1+1,86432528552222i</v>
      </c>
      <c r="AH58">
        <f t="shared" si="75"/>
        <v>2.1155870982395188</v>
      </c>
      <c r="AI58">
        <f t="shared" si="76"/>
        <v>1.0784645297510218</v>
      </c>
      <c r="AJ58" t="str">
        <f t="shared" si="56"/>
        <v>1+0,00473479437592945i</v>
      </c>
      <c r="AK58">
        <f t="shared" si="77"/>
        <v>1.0000112090760696</v>
      </c>
      <c r="AL58">
        <f t="shared" si="78"/>
        <v>4.7347589944268442E-3</v>
      </c>
      <c r="AM58" t="str">
        <f t="shared" si="57"/>
        <v>1-0,000180812946897899i</v>
      </c>
      <c r="AN58">
        <f t="shared" si="79"/>
        <v>1.0000000163466607</v>
      </c>
      <c r="AO58">
        <f t="shared" si="80"/>
        <v>-1.8081294492744041E-4</v>
      </c>
      <c r="AP58" s="41" t="str">
        <f t="shared" si="81"/>
        <v>38,7213757169287-71,4066542532669i</v>
      </c>
      <c r="AQ58">
        <f t="shared" si="82"/>
        <v>38.19429109290828</v>
      </c>
      <c r="AR58" s="43">
        <f t="shared" si="83"/>
        <v>-61.530544020527955</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1637,48073749957+996,431827757442i</v>
      </c>
      <c r="BG58" s="20">
        <f t="shared" si="94"/>
        <v>65.651651040191311</v>
      </c>
      <c r="BH58" s="43">
        <f t="shared" si="95"/>
        <v>31.321145933906159</v>
      </c>
      <c r="BI58" s="41" t="str">
        <f t="shared" si="101"/>
        <v>4816,70905558692+2941,02596579709i</v>
      </c>
      <c r="BJ58" s="20">
        <f t="shared" si="97"/>
        <v>75.031137981069008</v>
      </c>
      <c r="BK58" s="43">
        <f t="shared" si="102"/>
        <v>31.407748727235763</v>
      </c>
      <c r="BL58">
        <f t="shared" si="99"/>
        <v>65.651651040191311</v>
      </c>
      <c r="BM58" s="43">
        <f t="shared" si="100"/>
        <v>31.321145933906159</v>
      </c>
    </row>
    <row r="59" spans="1:65" x14ac:dyDescent="0.25">
      <c r="A59" t="s">
        <v>184</v>
      </c>
      <c r="B59" s="3">
        <f>CCOMP</f>
        <v>1.5000000000000002E-9</v>
      </c>
      <c r="C59" s="2" t="s">
        <v>162</v>
      </c>
      <c r="E59" t="s">
        <v>187</v>
      </c>
      <c r="N59" s="9">
        <v>41</v>
      </c>
      <c r="O59" s="34">
        <f t="shared" si="62"/>
        <v>25.703957827688647</v>
      </c>
      <c r="P59" s="33" t="str">
        <f t="shared" si="50"/>
        <v>58,4837545126354</v>
      </c>
      <c r="Q59" s="4" t="str">
        <f t="shared" si="63"/>
        <v>1+1,91267041981074i</v>
      </c>
      <c r="R59" s="4">
        <f t="shared" si="64"/>
        <v>2.1583114082122146</v>
      </c>
      <c r="S59" s="4">
        <f t="shared" si="65"/>
        <v>1.0890525769683135</v>
      </c>
      <c r="T59" s="4" t="str">
        <f t="shared" si="51"/>
        <v>1+0,00484508190477891i</v>
      </c>
      <c r="U59" s="4">
        <f t="shared" si="66"/>
        <v>1.0000117373404493</v>
      </c>
      <c r="V59" s="4">
        <f t="shared" si="67"/>
        <v>4.8450439928398514E-3</v>
      </c>
      <c r="W59" t="str">
        <f t="shared" si="52"/>
        <v>1-0,000545071714287628i</v>
      </c>
      <c r="X59" s="4">
        <f t="shared" si="68"/>
        <v>1.0000001485515757</v>
      </c>
      <c r="Y59" s="4">
        <f t="shared" si="69"/>
        <v>-5.4507166030679226E-4</v>
      </c>
      <c r="Z59" t="str">
        <f t="shared" si="53"/>
        <v>0,999999997357226+0,0000897237389773872i</v>
      </c>
      <c r="AA59" s="4">
        <f t="shared" si="70"/>
        <v>1.0000000013824006</v>
      </c>
      <c r="AB59" s="4">
        <f t="shared" si="71"/>
        <v>8.9723738973737624E-5</v>
      </c>
      <c r="AC59" s="47" t="str">
        <f t="shared" si="72"/>
        <v>12,6558597538449-23,9602552443974i</v>
      </c>
      <c r="AD59" s="20">
        <f t="shared" si="73"/>
        <v>28.658526010650085</v>
      </c>
      <c r="AE59" s="43">
        <f t="shared" si="74"/>
        <v>-62.156886853018712</v>
      </c>
      <c r="AF59" t="str">
        <f t="shared" si="54"/>
        <v>171,846459675999</v>
      </c>
      <c r="AG59" t="str">
        <f t="shared" si="55"/>
        <v>1+1,90775100000669i</v>
      </c>
      <c r="AH59">
        <f t="shared" si="75"/>
        <v>2.1539530816678729</v>
      </c>
      <c r="AI59">
        <f t="shared" si="76"/>
        <v>1.0879943870469495</v>
      </c>
      <c r="AJ59" t="str">
        <f t="shared" si="56"/>
        <v>1+0,00484508190477891i</v>
      </c>
      <c r="AK59">
        <f t="shared" si="77"/>
        <v>1.0000117373404493</v>
      </c>
      <c r="AL59">
        <f t="shared" si="78"/>
        <v>4.8450439928398514E-3</v>
      </c>
      <c r="AM59" t="str">
        <f t="shared" si="57"/>
        <v>1-0,000185024621474251i</v>
      </c>
      <c r="AN59">
        <f t="shared" si="79"/>
        <v>1.0000000171170551</v>
      </c>
      <c r="AO59">
        <f t="shared" si="80"/>
        <v>-1.8502461936286657E-4</v>
      </c>
      <c r="AP59" s="41" t="str">
        <f t="shared" si="81"/>
        <v>37,3690806099223-70,4900865568867i</v>
      </c>
      <c r="AQ59">
        <f t="shared" si="82"/>
        <v>38.038189103283905</v>
      </c>
      <c r="AR59" s="43">
        <f t="shared" si="83"/>
        <v>-62.070487069163768</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1579,58986503347+943,483257812066i</v>
      </c>
      <c r="BG59" s="20">
        <f t="shared" si="94"/>
        <v>65.295926453870806</v>
      </c>
      <c r="BH59" s="43">
        <f t="shared" si="95"/>
        <v>30.849717830871892</v>
      </c>
      <c r="BI59" s="41" t="str">
        <f t="shared" si="101"/>
        <v>4646,60391551032+2784,91482407875i</v>
      </c>
      <c r="BJ59" s="20">
        <f t="shared" si="97"/>
        <v>74.675589546504639</v>
      </c>
      <c r="BK59" s="43">
        <f t="shared" si="102"/>
        <v>30.936117614726776</v>
      </c>
      <c r="BL59">
        <f t="shared" si="99"/>
        <v>65.295926453870806</v>
      </c>
      <c r="BM59" s="43">
        <f t="shared" si="100"/>
        <v>30.849717830871892</v>
      </c>
    </row>
    <row r="60" spans="1:65" x14ac:dyDescent="0.25">
      <c r="A60" t="s">
        <v>185</v>
      </c>
      <c r="B60" s="3">
        <f>CHF</f>
        <v>2.1999999999999998E-11</v>
      </c>
      <c r="C60" s="2" t="s">
        <v>162</v>
      </c>
      <c r="E60" t="s">
        <v>188</v>
      </c>
      <c r="N60" s="9">
        <v>42</v>
      </c>
      <c r="O60" s="34">
        <f t="shared" si="62"/>
        <v>26.302679918953825</v>
      </c>
      <c r="P60" s="33" t="str">
        <f t="shared" si="50"/>
        <v>58,4837545126354</v>
      </c>
      <c r="Q60" s="4" t="str">
        <f t="shared" si="63"/>
        <v>1+1,95722223713501i</v>
      </c>
      <c r="R60" s="4">
        <f t="shared" si="64"/>
        <v>2.1978896436208468</v>
      </c>
      <c r="S60" s="4">
        <f t="shared" si="65"/>
        <v>1.0984444415042105</v>
      </c>
      <c r="T60" s="4" t="str">
        <f t="shared" si="51"/>
        <v>1+0,00495793836018654i</v>
      </c>
      <c r="U60" s="4">
        <f t="shared" si="66"/>
        <v>1.0000122905008635</v>
      </c>
      <c r="V60" s="4">
        <f t="shared" si="67"/>
        <v>4.9578977368389052E-3</v>
      </c>
      <c r="W60" t="str">
        <f t="shared" si="52"/>
        <v>1-0,000557768065520986i</v>
      </c>
      <c r="X60" s="4">
        <f t="shared" si="68"/>
        <v>1.0000001555525955</v>
      </c>
      <c r="Y60" s="4">
        <f t="shared" si="69"/>
        <v>-5.5776800767947884E-4</v>
      </c>
      <c r="Z60" t="str">
        <f t="shared" si="53"/>
        <v>0,999999997232676+0,0000918136733367878i</v>
      </c>
      <c r="AA60" s="4">
        <f t="shared" si="70"/>
        <v>1.0000000014475512</v>
      </c>
      <c r="AB60" s="4">
        <f t="shared" si="71"/>
        <v>9.181367333287719E-5</v>
      </c>
      <c r="AC60" s="47" t="str">
        <f t="shared" si="72"/>
        <v>12,2087622942694-23,6432921955356i</v>
      </c>
      <c r="AD60" s="20">
        <f t="shared" si="73"/>
        <v>28.500695348546088</v>
      </c>
      <c r="AE60" s="43">
        <f t="shared" si="74"/>
        <v>-62.689382200988923</v>
      </c>
      <c r="AF60" t="str">
        <f t="shared" si="54"/>
        <v>171,846459675999</v>
      </c>
      <c r="AG60" t="str">
        <f t="shared" si="55"/>
        <v>1+1,95218822932345i</v>
      </c>
      <c r="AH60">
        <f t="shared" si="75"/>
        <v>2.1934080520297692</v>
      </c>
      <c r="AI60">
        <f t="shared" si="76"/>
        <v>1.0974002295806768</v>
      </c>
      <c r="AJ60" t="str">
        <f t="shared" si="56"/>
        <v>1+0,00495793836018654i</v>
      </c>
      <c r="AK60">
        <f t="shared" si="77"/>
        <v>1.0000122905008635</v>
      </c>
      <c r="AL60">
        <f t="shared" si="78"/>
        <v>4.9578977368389052E-3</v>
      </c>
      <c r="AM60" t="str">
        <f t="shared" si="57"/>
        <v>1-0,000189334398554i</v>
      </c>
      <c r="AN60">
        <f t="shared" si="79"/>
        <v>1.0000000179237571</v>
      </c>
      <c r="AO60">
        <f t="shared" si="80"/>
        <v>-1.8933439629161087E-4</v>
      </c>
      <c r="AP60" s="41" t="str">
        <f t="shared" si="81"/>
        <v>36,0517510734987-69,5603363837796i</v>
      </c>
      <c r="AQ60">
        <f t="shared" si="82"/>
        <v>37.880530027689893</v>
      </c>
      <c r="AR60" s="43">
        <f t="shared" si="83"/>
        <v>-62.603183037906184</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1523,20036248698+893,195999264116i</v>
      </c>
      <c r="BG60" s="20">
        <f t="shared" si="94"/>
        <v>64.93867535942853</v>
      </c>
      <c r="BH60" s="43">
        <f t="shared" si="95"/>
        <v>30.387116354554543</v>
      </c>
      <c r="BI60" s="41" t="str">
        <f t="shared" si="101"/>
        <v>4480,89709297205+2636,63987570624i</v>
      </c>
      <c r="BJ60" s="20">
        <f t="shared" si="97"/>
        <v>74.318510038572356</v>
      </c>
      <c r="BK60" s="43">
        <f t="shared" si="102"/>
        <v>30.47331551763725</v>
      </c>
      <c r="BL60">
        <f t="shared" si="99"/>
        <v>64.93867535942853</v>
      </c>
      <c r="BM60" s="43">
        <f t="shared" si="100"/>
        <v>30.387116354554543</v>
      </c>
    </row>
    <row r="61" spans="1:65" x14ac:dyDescent="0.25">
      <c r="N61" s="9">
        <v>43</v>
      </c>
      <c r="O61" s="34">
        <f t="shared" si="62"/>
        <v>26.915348039269158</v>
      </c>
      <c r="P61" s="33" t="str">
        <f t="shared" si="50"/>
        <v>58,4837545126354</v>
      </c>
      <c r="Q61" s="4" t="str">
        <f t="shared" si="63"/>
        <v>1+2,00281179959632i</v>
      </c>
      <c r="R61" s="4">
        <f t="shared" si="64"/>
        <v>2.2385832806938968</v>
      </c>
      <c r="S61" s="4">
        <f t="shared" si="65"/>
        <v>1.1077104458674978</v>
      </c>
      <c r="T61" s="4" t="str">
        <f t="shared" si="51"/>
        <v>1+0,00507342358013884i</v>
      </c>
      <c r="U61" s="4">
        <f t="shared" si="66"/>
        <v>1.0000128697305968</v>
      </c>
      <c r="V61" s="4">
        <f t="shared" si="67"/>
        <v>5.0733800514678618E-3</v>
      </c>
      <c r="W61" t="str">
        <f t="shared" si="52"/>
        <v>1-0,000570760152765619i</v>
      </c>
      <c r="X61" s="4">
        <f t="shared" si="68"/>
        <v>1.0000001628835626</v>
      </c>
      <c r="Y61" s="4">
        <f t="shared" si="69"/>
        <v>-5.7076009078732798E-4</v>
      </c>
      <c r="Z61" t="str">
        <f t="shared" si="53"/>
        <v>0,999999997102256+0,0000939522885210895i</v>
      </c>
      <c r="AA61" s="4">
        <f t="shared" si="70"/>
        <v>1.0000000015157722</v>
      </c>
      <c r="AB61" s="4">
        <f t="shared" si="71"/>
        <v>9.3952288516899226E-5</v>
      </c>
      <c r="AC61" s="47" t="str">
        <f t="shared" si="72"/>
        <v>11,7735672881543-23,3224015255506i</v>
      </c>
      <c r="AD61" s="20">
        <f t="shared" si="73"/>
        <v>28.341352979095603</v>
      </c>
      <c r="AE61" s="43">
        <f t="shared" si="74"/>
        <v>-63.214535419871481</v>
      </c>
      <c r="AF61" t="str">
        <f t="shared" si="54"/>
        <v>171,846459675999</v>
      </c>
      <c r="AG61" t="str">
        <f t="shared" si="55"/>
        <v>1+1,99766053467966i</v>
      </c>
      <c r="AH61">
        <f t="shared" si="75"/>
        <v>2.2339757410985071</v>
      </c>
      <c r="AI61">
        <f t="shared" si="76"/>
        <v>1.1066803865063084</v>
      </c>
      <c r="AJ61" t="str">
        <f t="shared" si="56"/>
        <v>1+0,00507342358013884i</v>
      </c>
      <c r="AK61">
        <f t="shared" si="77"/>
        <v>1.0000128697305968</v>
      </c>
      <c r="AL61">
        <f t="shared" si="78"/>
        <v>5.0733800514678618E-3</v>
      </c>
      <c r="AM61" t="str">
        <f t="shared" si="57"/>
        <v>1-0,000193744563238i</v>
      </c>
      <c r="AN61">
        <f t="shared" si="79"/>
        <v>1.0000000187684777</v>
      </c>
      <c r="AO61">
        <f t="shared" si="80"/>
        <v>-1.9374456081380634E-4</v>
      </c>
      <c r="AP61" s="41" t="str">
        <f t="shared" si="81"/>
        <v>34,7693909576937-68,6188845676228i</v>
      </c>
      <c r="AQ61">
        <f t="shared" si="82"/>
        <v>37.721354679429552</v>
      </c>
      <c r="AR61" s="43">
        <f t="shared" si="83"/>
        <v>-63.128532897541412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1468,31203919722+845,458773098477i</v>
      </c>
      <c r="BG61" s="20">
        <f t="shared" si="94"/>
        <v>64.579939788901811</v>
      </c>
      <c r="BH61" s="43">
        <f t="shared" si="95"/>
        <v>29.933475131680488</v>
      </c>
      <c r="BI61" s="41" t="str">
        <f t="shared" si="101"/>
        <v>4319,58907226804+2495,87421918666i</v>
      </c>
      <c r="BJ61" s="20">
        <f t="shared" si="97"/>
        <v>73.959941489235788</v>
      </c>
      <c r="BK61" s="43">
        <f t="shared" si="102"/>
        <v>30.019477654010501</v>
      </c>
      <c r="BL61">
        <f t="shared" si="99"/>
        <v>64.579939788901811</v>
      </c>
      <c r="BM61" s="43">
        <f t="shared" si="100"/>
        <v>29.933475131680488</v>
      </c>
    </row>
    <row r="62" spans="1:65" x14ac:dyDescent="0.25">
      <c r="A62" t="s">
        <v>227</v>
      </c>
      <c r="B62" s="1">
        <f>(-gm_ea)/Kfb</f>
        <v>-1.6666666666666667E-5</v>
      </c>
      <c r="C62" t="s">
        <v>150</v>
      </c>
      <c r="N62" s="9">
        <v>44</v>
      </c>
      <c r="O62" s="34">
        <f t="shared" si="62"/>
        <v>27.542287033381665</v>
      </c>
      <c r="P62" s="33" t="str">
        <f t="shared" si="50"/>
        <v>58,4837545126354</v>
      </c>
      <c r="Q62" s="4" t="str">
        <f t="shared" si="63"/>
        <v>1+2,04946327938413i</v>
      </c>
      <c r="R62" s="4">
        <f t="shared" si="64"/>
        <v>2.2804165701783417</v>
      </c>
      <c r="S62" s="4">
        <f t="shared" si="65"/>
        <v>1.1168491375465099</v>
      </c>
      <c r="T62" s="4" t="str">
        <f t="shared" si="51"/>
        <v>1+0,00519159879642802i</v>
      </c>
      <c r="U62" s="4">
        <f t="shared" si="66"/>
        <v>1.0000134762582267</v>
      </c>
      <c r="V62" s="4">
        <f t="shared" si="67"/>
        <v>5.1915521546506823E-3</v>
      </c>
      <c r="W62" t="str">
        <f t="shared" si="52"/>
        <v>1-0,000584054864598152i</v>
      </c>
      <c r="X62" s="4">
        <f t="shared" si="68"/>
        <v>1.0000001705600279</v>
      </c>
      <c r="Y62" s="4">
        <f t="shared" si="69"/>
        <v>-5.8405479818721736E-4</v>
      </c>
      <c r="Z62" t="str">
        <f t="shared" si="53"/>
        <v>0,99999999696569+0,0000961407184523706i</v>
      </c>
      <c r="AA62" s="4">
        <f t="shared" si="70"/>
        <v>1.0000000015872088</v>
      </c>
      <c r="AB62" s="4">
        <f t="shared" si="71"/>
        <v>9.6140718447880585E-5</v>
      </c>
      <c r="AC62" s="47" t="str">
        <f t="shared" si="72"/>
        <v>11,3502487454554-22,9980742363521i</v>
      </c>
      <c r="AD62" s="20">
        <f t="shared" si="73"/>
        <v>28.180539668642616</v>
      </c>
      <c r="AE62" s="43">
        <f t="shared" si="74"/>
        <v>-63.732260239004397</v>
      </c>
      <c r="AF62" t="str">
        <f t="shared" si="54"/>
        <v>171,846459675999</v>
      </c>
      <c r="AG62" t="str">
        <f t="shared" si="55"/>
        <v>1+2,04419202609353i</v>
      </c>
      <c r="AH62">
        <f t="shared" si="75"/>
        <v>2.2756803465215345</v>
      </c>
      <c r="AI62">
        <f t="shared" si="76"/>
        <v>1.115833383612707</v>
      </c>
      <c r="AJ62" t="str">
        <f t="shared" si="56"/>
        <v>1+0,00519159879642802i</v>
      </c>
      <c r="AK62">
        <f t="shared" si="77"/>
        <v>1.0000134762582267</v>
      </c>
      <c r="AL62">
        <f t="shared" si="78"/>
        <v>5.1915521546506823E-3</v>
      </c>
      <c r="AM62" t="str">
        <f t="shared" si="57"/>
        <v>1-0,000198257453853941i</v>
      </c>
      <c r="AN62">
        <f t="shared" si="79"/>
        <v>1.0000000196530088</v>
      </c>
      <c r="AO62">
        <f t="shared" si="80"/>
        <v>-1.982574512563707E-4</v>
      </c>
      <c r="AP62" s="41" t="str">
        <f t="shared" si="81"/>
        <v>33,5219317548445-67,6671775608294i</v>
      </c>
      <c r="AQ62">
        <f t="shared" si="82"/>
        <v>37.560703834180124</v>
      </c>
      <c r="AR62" s="43">
        <f t="shared" si="83"/>
        <v>-63.646448808440731</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1414,92161720867+800,162882804565i</v>
      </c>
      <c r="BG62" s="20">
        <f t="shared" si="94"/>
        <v>64.219761784029799</v>
      </c>
      <c r="BH62" s="43">
        <f t="shared" si="95"/>
        <v>29.488917417865235</v>
      </c>
      <c r="BI62" s="41" t="str">
        <f t="shared" si="101"/>
        <v>4162,67123582256+2362,2984789236i</v>
      </c>
      <c r="BJ62" s="20">
        <f t="shared" si="97"/>
        <v>73.599925949567336</v>
      </c>
      <c r="BK62" s="43">
        <f t="shared" si="102"/>
        <v>29.574728848428787</v>
      </c>
      <c r="BL62">
        <f t="shared" si="99"/>
        <v>64.219761784029799</v>
      </c>
      <c r="BM62" s="43">
        <f t="shared" si="100"/>
        <v>29.488917417865235</v>
      </c>
    </row>
    <row r="63" spans="1:65" x14ac:dyDescent="0.25">
      <c r="A63" t="s">
        <v>226</v>
      </c>
      <c r="B63" s="1">
        <f>1/(RCOMP*CCOMP)</f>
        <v>3030.30303030303</v>
      </c>
      <c r="E63" t="s">
        <v>240</v>
      </c>
      <c r="N63" s="9">
        <v>45</v>
      </c>
      <c r="O63" s="34">
        <f t="shared" si="62"/>
        <v>28.183829312644548</v>
      </c>
      <c r="P63" s="33" t="str">
        <f t="shared" si="50"/>
        <v>58,4837545126354</v>
      </c>
      <c r="Q63" s="4" t="str">
        <f t="shared" si="63"/>
        <v>1+2,09720141173051i</v>
      </c>
      <c r="R63" s="4">
        <f t="shared" si="64"/>
        <v>2.3234142466130407</v>
      </c>
      <c r="S63" s="4">
        <f t="shared" si="65"/>
        <v>1.1258592552467499</v>
      </c>
      <c r="T63" s="4" t="str">
        <f t="shared" si="51"/>
        <v>1+0,00531252666711799i</v>
      </c>
      <c r="U63" s="4">
        <f t="shared" si="66"/>
        <v>1.000014111370229</v>
      </c>
      <c r="V63" s="4">
        <f t="shared" si="67"/>
        <v>5.3124766895912313E-3</v>
      </c>
      <c r="W63" t="str">
        <f t="shared" si="52"/>
        <v>1-0,000597659250050773i</v>
      </c>
      <c r="X63" s="4">
        <f t="shared" si="68"/>
        <v>1.0000001785982737</v>
      </c>
      <c r="Y63" s="4">
        <f t="shared" si="69"/>
        <v>-5.9765917889017508E-4</v>
      </c>
      <c r="Z63" t="str">
        <f t="shared" si="53"/>
        <v>0,999999996822687+0,0000983801234651478i</v>
      </c>
      <c r="AA63" s="4">
        <f t="shared" si="70"/>
        <v>1.0000000016620112</v>
      </c>
      <c r="AB63" s="4">
        <f t="shared" si="71"/>
        <v>9.8380123460336697E-5</v>
      </c>
      <c r="AC63" s="47" t="str">
        <f t="shared" si="72"/>
        <v>10,9387575871209-22,6707883647399i</v>
      </c>
      <c r="AD63" s="20">
        <f t="shared" si="73"/>
        <v>28.018296054995965</v>
      </c>
      <c r="AE63" s="43">
        <f t="shared" si="74"/>
        <v>-64.242481272705561</v>
      </c>
      <c r="AF63" t="str">
        <f t="shared" si="54"/>
        <v>171,846459675999</v>
      </c>
      <c r="AG63" t="str">
        <f t="shared" si="55"/>
        <v>1+2,0918073751777i</v>
      </c>
      <c r="AH63">
        <f t="shared" si="75"/>
        <v>2.3185465479148397</v>
      </c>
      <c r="AI63">
        <f t="shared" si="76"/>
        <v>1.1248579384754567</v>
      </c>
      <c r="AJ63" t="str">
        <f t="shared" si="56"/>
        <v>1+0,00531252666711799i</v>
      </c>
      <c r="AK63">
        <f t="shared" si="77"/>
        <v>1.000014111370229</v>
      </c>
      <c r="AL63">
        <f t="shared" si="78"/>
        <v>5.3124766895912313E-3</v>
      </c>
      <c r="AM63" t="str">
        <f t="shared" si="57"/>
        <v>1-0,000202875463196163i</v>
      </c>
      <c r="AN63">
        <f t="shared" si="79"/>
        <v>1.0000000205792265</v>
      </c>
      <c r="AO63">
        <f t="shared" si="80"/>
        <v>-2.0287546041281628E-4</v>
      </c>
      <c r="AP63" s="41" t="str">
        <f t="shared" si="81"/>
        <v>32,3092366678937-66,7066240786887i</v>
      </c>
      <c r="AQ63">
        <f t="shared" si="82"/>
        <v>37.398618147959077</v>
      </c>
      <c r="AR63" s="43">
        <f t="shared" si="83"/>
        <v>-64.156853841003311</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1363,02290649901+757,202331690785i</v>
      </c>
      <c r="BG63" s="20">
        <f t="shared" si="94"/>
        <v>63.858183317358588</v>
      </c>
      <c r="BH63" s="43">
        <f t="shared" si="95"/>
        <v>29.053556395102405</v>
      </c>
      <c r="BI63" s="41" t="str">
        <f t="shared" si="101"/>
        <v>4010,12637594008+2235,60115448566i</v>
      </c>
      <c r="BJ63" s="20">
        <f t="shared" si="97"/>
        <v>73.238505410321721</v>
      </c>
      <c r="BK63" s="43">
        <f t="shared" si="102"/>
        <v>29.139183826804661</v>
      </c>
      <c r="BL63">
        <f t="shared" si="99"/>
        <v>63.858183317358588</v>
      </c>
      <c r="BM63" s="43">
        <f t="shared" si="100"/>
        <v>29.053556395102405</v>
      </c>
    </row>
    <row r="64" spans="1:65" x14ac:dyDescent="0.25">
      <c r="A64" t="s">
        <v>231</v>
      </c>
      <c r="B64" s="1">
        <f>(CCOMP+CHF)</f>
        <v>1.5220000000000001E-9</v>
      </c>
      <c r="E64" t="s">
        <v>241</v>
      </c>
      <c r="N64" s="9">
        <v>46</v>
      </c>
      <c r="O64" s="34">
        <f t="shared" si="62"/>
        <v>28.840315031266066</v>
      </c>
      <c r="P64" s="33" t="str">
        <f t="shared" si="50"/>
        <v>58,4837545126354</v>
      </c>
      <c r="Q64" s="4" t="str">
        <f t="shared" si="63"/>
        <v>1+2,14605150802514i</v>
      </c>
      <c r="R64" s="4">
        <f t="shared" si="64"/>
        <v>2.3676015448332892</v>
      </c>
      <c r="S64" s="4">
        <f t="shared" si="65"/>
        <v>1.1347397235755361</v>
      </c>
      <c r="T64" s="4" t="str">
        <f t="shared" si="51"/>
        <v>1+0,00543627130976647i</v>
      </c>
      <c r="U64" s="4">
        <f t="shared" si="66"/>
        <v>1.0000147764137055</v>
      </c>
      <c r="V64" s="4">
        <f t="shared" si="67"/>
        <v>5.4362177579244568E-3</v>
      </c>
      <c r="W64" t="str">
        <f t="shared" si="52"/>
        <v>1-0,000611580522348727i</v>
      </c>
      <c r="X64" s="4">
        <f t="shared" si="68"/>
        <v>1.0000001870153501</v>
      </c>
      <c r="Y64" s="4">
        <f t="shared" si="69"/>
        <v>-6.1158044609877329E-4</v>
      </c>
      <c r="Z64" t="str">
        <f t="shared" si="53"/>
        <v>0,999999996672945+0,000100671690921601i</v>
      </c>
      <c r="AA64" s="4">
        <f t="shared" si="70"/>
        <v>1.0000000017403397</v>
      </c>
      <c r="AB64" s="4">
        <f t="shared" si="71"/>
        <v>1.0067169091644579E-4</v>
      </c>
      <c r="AC64" s="47" t="str">
        <f t="shared" si="72"/>
        <v>10,539023066728-22,3410079937861i</v>
      </c>
      <c r="AD64" s="20">
        <f t="shared" si="73"/>
        <v>27.854662570749117</v>
      </c>
      <c r="AE64" s="43">
        <f t="shared" si="74"/>
        <v>-64.745133714076914</v>
      </c>
      <c r="AF64" t="str">
        <f t="shared" si="54"/>
        <v>171,846459675999</v>
      </c>
      <c r="AG64" t="str">
        <f t="shared" si="55"/>
        <v>1+2,14053182822054i</v>
      </c>
      <c r="AH64">
        <f t="shared" si="75"/>
        <v>2.362599523327042</v>
      </c>
      <c r="AI64">
        <f t="shared" si="76"/>
        <v>1.1337529551854826</v>
      </c>
      <c r="AJ64" t="str">
        <f t="shared" si="56"/>
        <v>1+0,00543627130976647i</v>
      </c>
      <c r="AK64">
        <f t="shared" si="77"/>
        <v>1.0000147764137055</v>
      </c>
      <c r="AL64">
        <f t="shared" si="78"/>
        <v>5.4362177579244568E-3</v>
      </c>
      <c r="AM64" t="str">
        <f t="shared" si="57"/>
        <v>1-0,000207601039794346i</v>
      </c>
      <c r="AN64">
        <f t="shared" si="79"/>
        <v>1.0000000215490956</v>
      </c>
      <c r="AO64">
        <f t="shared" si="80"/>
        <v>-2.0760103681193628E-4</v>
      </c>
      <c r="AP64" s="41" t="str">
        <f t="shared" si="81"/>
        <v>31,1311047779382-65,7385921501373i</v>
      </c>
      <c r="AQ64">
        <f t="shared" si="82"/>
        <v>37.235138079898967</v>
      </c>
      <c r="AR64" s="43">
        <f t="shared" si="83"/>
        <v>-64.659681671801607</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1312,606984281+716,473923339027i</v>
      </c>
      <c r="BG64" s="20">
        <f t="shared" si="94"/>
        <v>63.495246218284109</v>
      </c>
      <c r="BH64" s="43">
        <f t="shared" si="95"/>
        <v>28.627495493317394</v>
      </c>
      <c r="BI64" s="41" t="str">
        <f t="shared" si="101"/>
        <v>3861,92921904102+2115,47892038262i</v>
      </c>
      <c r="BJ64" s="20">
        <f t="shared" si="97"/>
        <v>72.875721727433941</v>
      </c>
      <c r="BK64" s="43">
        <f t="shared" si="102"/>
        <v>28.712947535592832</v>
      </c>
      <c r="BL64">
        <f t="shared" si="99"/>
        <v>63.495246218284109</v>
      </c>
      <c r="BM64" s="43">
        <f t="shared" si="100"/>
        <v>28.627495493317394</v>
      </c>
    </row>
    <row r="65" spans="1:65" x14ac:dyDescent="0.25">
      <c r="A65" t="s">
        <v>232</v>
      </c>
      <c r="B65" s="1">
        <f>(CCOMP+CHF)/(RCOMP*CHF*CCOMP)</f>
        <v>209641.87327823692</v>
      </c>
      <c r="E65" t="s">
        <v>242</v>
      </c>
      <c r="N65" s="9">
        <v>47</v>
      </c>
      <c r="O65" s="34">
        <f t="shared" si="62"/>
        <v>29.512092266663863</v>
      </c>
      <c r="P65" s="33" t="str">
        <f t="shared" si="50"/>
        <v>58,4837545126354</v>
      </c>
      <c r="Q65" s="4" t="str">
        <f t="shared" si="63"/>
        <v>1+2,19603946923566i</v>
      </c>
      <c r="R65" s="4">
        <f t="shared" si="64"/>
        <v>2.4130042168303061</v>
      </c>
      <c r="S65" s="4">
        <f t="shared" si="65"/>
        <v>1.1434896473633098</v>
      </c>
      <c r="T65" s="4" t="str">
        <f t="shared" si="51"/>
        <v>1+0,00556289833542094i</v>
      </c>
      <c r="U65" s="4">
        <f t="shared" si="66"/>
        <v>1.0000154727992414</v>
      </c>
      <c r="V65" s="4">
        <f t="shared" si="67"/>
        <v>5.5628409536363438E-3</v>
      </c>
      <c r="W65" t="str">
        <f t="shared" si="52"/>
        <v>1-0,000625826062734855i</v>
      </c>
      <c r="X65" s="4">
        <f t="shared" si="68"/>
        <v>1.0000001958291111</v>
      </c>
      <c r="Y65" s="4">
        <f t="shared" si="69"/>
        <v>-6.2582598103155839E-4</v>
      </c>
      <c r="Z65" t="str">
        <f t="shared" si="53"/>
        <v>0,999999996516146+0,000103016635841128i</v>
      </c>
      <c r="AA65" s="4">
        <f t="shared" si="70"/>
        <v>1.0000000018223596</v>
      </c>
      <c r="AB65" s="4">
        <f t="shared" si="71"/>
        <v>1.0301663583560408E-4</v>
      </c>
      <c r="AC65" s="47" t="str">
        <f t="shared" si="72"/>
        <v>10,1509542117883-22,0091823993364i</v>
      </c>
      <c r="AD65" s="20">
        <f t="shared" si="73"/>
        <v>27.689679371510945</v>
      </c>
      <c r="AE65" s="43">
        <f t="shared" si="74"/>
        <v>-65.240163007950216</v>
      </c>
      <c r="AF65" t="str">
        <f t="shared" si="54"/>
        <v>171,846459675999</v>
      </c>
      <c r="AG65" t="str">
        <f t="shared" si="55"/>
        <v>1+2,19039121957199i</v>
      </c>
      <c r="AH65">
        <f t="shared" si="75"/>
        <v>2.4078649660597806</v>
      </c>
      <c r="AI65">
        <f t="shared" si="76"/>
        <v>1.1425175187083563</v>
      </c>
      <c r="AJ65" t="str">
        <f t="shared" si="56"/>
        <v>1+0,00556289833542094i</v>
      </c>
      <c r="AK65">
        <f t="shared" si="77"/>
        <v>1.0000154727992414</v>
      </c>
      <c r="AL65">
        <f t="shared" si="78"/>
        <v>5.5628409536363438E-3</v>
      </c>
      <c r="AM65" t="str">
        <f t="shared" si="57"/>
        <v>1-0,000212436689211752i</v>
      </c>
      <c r="AN65">
        <f t="shared" si="79"/>
        <v>1.0000000225646732</v>
      </c>
      <c r="AO65">
        <f t="shared" si="80"/>
        <v>-2.124366860160424E-4</v>
      </c>
      <c r="AP65" s="41" t="str">
        <f t="shared" si="81"/>
        <v>29,9872752735881-64,7644065666223i</v>
      </c>
      <c r="AQ65">
        <f t="shared" si="82"/>
        <v>37.070303819925897</v>
      </c>
      <c r="AR65" s="43">
        <f t="shared" si="83"/>
        <v>-65.154876258524453</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1263,66237678488+677,877345569258i</v>
      </c>
      <c r="BG65" s="20">
        <f t="shared" si="94"/>
        <v>63.130992104127593</v>
      </c>
      <c r="BH65" s="43">
        <f t="shared" si="95"/>
        <v>28.210828732888753</v>
      </c>
      <c r="BI65" s="41" t="str">
        <f t="shared" si="101"/>
        <v>3718,0469576726+2001,63687738759i</v>
      </c>
      <c r="BJ65" s="20">
        <f t="shared" si="97"/>
        <v>72.511616552542549</v>
      </c>
      <c r="BK65" s="43">
        <f t="shared" si="102"/>
        <v>28.296115482314516</v>
      </c>
      <c r="BL65">
        <f t="shared" si="99"/>
        <v>63.130992104127593</v>
      </c>
      <c r="BM65" s="43">
        <f t="shared" si="100"/>
        <v>28.210828732888753</v>
      </c>
    </row>
    <row r="66" spans="1:65" x14ac:dyDescent="0.25">
      <c r="N66" s="9">
        <v>48</v>
      </c>
      <c r="O66" s="34">
        <f t="shared" si="62"/>
        <v>30.199517204020164</v>
      </c>
      <c r="P66" s="33" t="str">
        <f t="shared" si="50"/>
        <v>58,4837545126354</v>
      </c>
      <c r="Q66" s="4" t="str">
        <f t="shared" si="63"/>
        <v>1+2,2471917996408i</v>
      </c>
      <c r="R66" s="4">
        <f t="shared" si="64"/>
        <v>2.4596485489542723</v>
      </c>
      <c r="S66" s="4">
        <f t="shared" si="65"/>
        <v>1.1521083056742025</v>
      </c>
      <c r="T66" s="4" t="str">
        <f t="shared" si="51"/>
        <v>1+0,00569247488340652i</v>
      </c>
      <c r="U66" s="4">
        <f t="shared" si="66"/>
        <v>1.0000162020038965</v>
      </c>
      <c r="V66" s="4">
        <f t="shared" si="67"/>
        <v>5.6924133977703578E-3</v>
      </c>
      <c r="W66" t="str">
        <f t="shared" si="52"/>
        <v>1-0,000640403424383233i</v>
      </c>
      <c r="X66" s="4">
        <f t="shared" si="68"/>
        <v>1.0000002050582519</v>
      </c>
      <c r="Y66" s="4">
        <f t="shared" si="69"/>
        <v>-6.4040333683657437E-4</v>
      </c>
      <c r="Z66" t="str">
        <f t="shared" si="53"/>
        <v>0,999999996351957+0,000105416201544565i</v>
      </c>
      <c r="AA66" s="4">
        <f t="shared" si="70"/>
        <v>1.0000000019082447</v>
      </c>
      <c r="AB66" s="4">
        <f t="shared" si="71"/>
        <v>1.05416201538646E-4</v>
      </c>
      <c r="AC66" s="47" t="str">
        <f t="shared" si="72"/>
        <v>9,77444127295192-21,6757453275679i</v>
      </c>
      <c r="AD66" s="20">
        <f t="shared" si="73"/>
        <v>27.523386269093688</v>
      </c>
      <c r="AE66" s="43">
        <f t="shared" si="74"/>
        <v>-65.727524505991227</v>
      </c>
      <c r="AF66" t="str">
        <f t="shared" si="54"/>
        <v>171,846459675999</v>
      </c>
      <c r="AG66" t="str">
        <f t="shared" si="55"/>
        <v>1+2,24141198534131i</v>
      </c>
      <c r="AH66">
        <f t="shared" si="75"/>
        <v>2.454369101832826</v>
      </c>
      <c r="AI66">
        <f t="shared" si="76"/>
        <v>1.1511508889270545</v>
      </c>
      <c r="AJ66" t="str">
        <f t="shared" si="56"/>
        <v>1+0,00569247488340652i</v>
      </c>
      <c r="AK66">
        <f t="shared" si="77"/>
        <v>1.0000162020038965</v>
      </c>
      <c r="AL66">
        <f t="shared" si="78"/>
        <v>5.6924133977703578E-3</v>
      </c>
      <c r="AM66" t="str">
        <f t="shared" si="57"/>
        <v>1-0,00021738497537371i</v>
      </c>
      <c r="AN66">
        <f t="shared" si="79"/>
        <v>1.0000000236281135</v>
      </c>
      <c r="AO66">
        <f t="shared" si="80"/>
        <v>-2.1738497194944548E-4</v>
      </c>
      <c r="AP66" s="41" t="str">
        <f t="shared" si="81"/>
        <v>28,8774317072628-63,7853467174307i</v>
      </c>
      <c r="AQ66">
        <f t="shared" si="82"/>
        <v>36.90415522139169</v>
      </c>
      <c r="AR66" s="43">
        <f t="shared" si="83"/>
        <v>-65.642391496739521</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1216,17524203726+641,315238413636i</v>
      </c>
      <c r="BG66" s="20">
        <f t="shared" si="94"/>
        <v>62.765462316295178</v>
      </c>
      <c r="BH66" s="43">
        <f t="shared" si="95"/>
        <v>27.803641085105408</v>
      </c>
      <c r="BI66" s="41" t="str">
        <f t="shared" si="101"/>
        <v>3578,43978590816+1893,78875682851i</v>
      </c>
      <c r="BJ66" s="20">
        <f t="shared" si="97"/>
        <v>72.146231268593169</v>
      </c>
      <c r="BK66" s="43">
        <f t="shared" si="102"/>
        <v>27.888774094357121</v>
      </c>
      <c r="BL66">
        <f t="shared" si="99"/>
        <v>62.765462316295178</v>
      </c>
      <c r="BM66" s="43">
        <f t="shared" si="100"/>
        <v>27.803641085105408</v>
      </c>
    </row>
    <row r="67" spans="1:65" x14ac:dyDescent="0.25">
      <c r="N67" s="9">
        <v>49</v>
      </c>
      <c r="O67" s="34">
        <f t="shared" si="62"/>
        <v>30.902954325135919</v>
      </c>
      <c r="P67" s="33" t="str">
        <f t="shared" si="50"/>
        <v>58,4837545126354</v>
      </c>
      <c r="Q67" s="4" t="str">
        <f t="shared" si="63"/>
        <v>1+2,29953562088321i</v>
      </c>
      <c r="R67" s="4">
        <f t="shared" si="64"/>
        <v>2.507561379450308</v>
      </c>
      <c r="S67" s="4">
        <f t="shared" si="65"/>
        <v>1.1605951455565655</v>
      </c>
      <c r="T67" s="4" t="str">
        <f t="shared" si="51"/>
        <v>1+0,00582506965692409i</v>
      </c>
      <c r="U67" s="4">
        <f t="shared" si="66"/>
        <v>1.0000169655743387</v>
      </c>
      <c r="V67" s="4">
        <f t="shared" si="67"/>
        <v>5.8250037739383149E-3</v>
      </c>
      <c r="W67" t="str">
        <f t="shared" si="52"/>
        <v>1-0,00065532033640396i</v>
      </c>
      <c r="X67" s="4">
        <f t="shared" si="68"/>
        <v>1.0000002147223486</v>
      </c>
      <c r="Y67" s="4">
        <f t="shared" si="69"/>
        <v>-6.553202425960262E-4</v>
      </c>
      <c r="Z67" t="str">
        <f t="shared" si="53"/>
        <v>0,99999999618003+0,000107871660313409i</v>
      </c>
      <c r="AA67" s="4">
        <f t="shared" si="70"/>
        <v>1.0000000019981774</v>
      </c>
      <c r="AB67" s="4">
        <f t="shared" si="71"/>
        <v>1.0787166030706669E-4</v>
      </c>
      <c r="AC67" s="47" t="str">
        <f t="shared" si="72"/>
        <v>9,40935717029048-21,3411143986636i</v>
      </c>
      <c r="AD67" s="20">
        <f t="shared" si="73"/>
        <v>27.355822669667575</v>
      </c>
      <c r="AE67" s="43">
        <f t="shared" si="74"/>
        <v>-66.207183106863155</v>
      </c>
      <c r="AF67" t="str">
        <f t="shared" si="54"/>
        <v>171,846459675999</v>
      </c>
      <c r="AG67" t="str">
        <f t="shared" si="55"/>
        <v>1+2,29362117741386i</v>
      </c>
      <c r="AH67">
        <f t="shared" si="75"/>
        <v>2.5021387062833549</v>
      </c>
      <c r="AI67">
        <f t="shared" si="76"/>
        <v>1.159652494419126</v>
      </c>
      <c r="AJ67" t="str">
        <f t="shared" si="56"/>
        <v>1+0,00582506965692409i</v>
      </c>
      <c r="AK67">
        <f t="shared" si="77"/>
        <v>1.0000169655743387</v>
      </c>
      <c r="AL67">
        <f t="shared" si="78"/>
        <v>5.8250037739383149E-3</v>
      </c>
      <c r="AM67" t="str">
        <f t="shared" si="57"/>
        <v>1-0,000222448521927042i</v>
      </c>
      <c r="AN67">
        <f t="shared" si="79"/>
        <v>1.0000000247416723</v>
      </c>
      <c r="AO67">
        <f t="shared" si="80"/>
        <v>-2.2244851825787648E-4</v>
      </c>
      <c r="AP67" s="41" t="str">
        <f t="shared" si="81"/>
        <v>27,8012062463168-62,8026447972475i</v>
      </c>
      <c r="AQ67">
        <f t="shared" si="82"/>
        <v>36.736731738673662</v>
      </c>
      <c r="AR67" s="43">
        <f t="shared" si="83"/>
        <v>-66.122190861394827</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1170,12955227119+606,693246711358i</v>
      </c>
      <c r="BG67" s="20">
        <f t="shared" si="94"/>
        <v>62.398697861534572</v>
      </c>
      <c r="BH67" s="43">
        <f t="shared" si="95"/>
        <v>27.406008847645793</v>
      </c>
      <c r="BI67" s="41" t="str">
        <f t="shared" si="101"/>
        <v>3443,06143409602+1791,65707960575i</v>
      </c>
      <c r="BJ67" s="20">
        <f t="shared" si="97"/>
        <v>71.779606930540666</v>
      </c>
      <c r="BK67" s="43">
        <f t="shared" si="102"/>
        <v>27.491001093114033</v>
      </c>
      <c r="BL67">
        <f t="shared" si="99"/>
        <v>62.398697861534572</v>
      </c>
      <c r="BM67" s="43">
        <f t="shared" si="100"/>
        <v>27.406008847645793</v>
      </c>
    </row>
    <row r="68" spans="1:65" x14ac:dyDescent="0.25">
      <c r="N68" s="9">
        <v>50</v>
      </c>
      <c r="O68" s="34">
        <f t="shared" si="62"/>
        <v>31.622776601683803</v>
      </c>
      <c r="P68" s="33" t="str">
        <f t="shared" si="50"/>
        <v>58,4837545126354</v>
      </c>
      <c r="Q68" s="4" t="str">
        <f t="shared" si="63"/>
        <v>1+2,35309868634976i</v>
      </c>
      <c r="R68" s="4">
        <f t="shared" si="64"/>
        <v>2.5567701163188223</v>
      </c>
      <c r="S68" s="4">
        <f t="shared" si="65"/>
        <v>1.1689497755821818</v>
      </c>
      <c r="T68" s="4" t="str">
        <f t="shared" si="51"/>
        <v>1+0,00596075295947767i</v>
      </c>
      <c r="U68" s="4">
        <f t="shared" si="66"/>
        <v>1.0000177651301221</v>
      </c>
      <c r="V68" s="4">
        <f t="shared" si="67"/>
        <v>5.9606823646542574E-3</v>
      </c>
      <c r="W68" t="str">
        <f t="shared" si="52"/>
        <v>1-0,000670584707941237i</v>
      </c>
      <c r="X68" s="4">
        <f t="shared" si="68"/>
        <v>1.0000002248419</v>
      </c>
      <c r="Y68" s="4">
        <f t="shared" si="69"/>
        <v>-6.7058460742422626E-4</v>
      </c>
      <c r="Z68" t="str">
        <f t="shared" si="53"/>
        <v>0,999999996+0,000110384314064401i</v>
      </c>
      <c r="AA68" s="4">
        <f t="shared" si="70"/>
        <v>1.0000000020923483</v>
      </c>
      <c r="AB68" s="4">
        <f t="shared" si="71"/>
        <v>1.1038431405760512E-4</v>
      </c>
      <c r="AC68" s="47" t="str">
        <f t="shared" si="72"/>
        <v>9,0555589268112-21,0056906309245i</v>
      </c>
      <c r="AD68" s="20">
        <f t="shared" si="73"/>
        <v>27.187027516853899</v>
      </c>
      <c r="AE68" s="43">
        <f t="shared" si="74"/>
        <v>-66.67911288424277</v>
      </c>
      <c r="AF68" t="str">
        <f t="shared" si="54"/>
        <v>171,846459675999</v>
      </c>
      <c r="AG68" t="str">
        <f t="shared" si="55"/>
        <v>1+2,34704647779433i</v>
      </c>
      <c r="AH68">
        <f t="shared" si="75"/>
        <v>2.5512011227903555</v>
      </c>
      <c r="AI68">
        <f t="shared" si="76"/>
        <v>1.1680219260171827</v>
      </c>
      <c r="AJ68" t="str">
        <f t="shared" si="56"/>
        <v>1+0,00596075295947767i</v>
      </c>
      <c r="AK68">
        <f t="shared" si="77"/>
        <v>1.0000177651301221</v>
      </c>
      <c r="AL68">
        <f t="shared" si="78"/>
        <v>5.9606823646542574E-3</v>
      </c>
      <c r="AM68" t="str">
        <f t="shared" si="57"/>
        <v>1-0,000227630013631153i</v>
      </c>
      <c r="AN68">
        <f t="shared" si="79"/>
        <v>1.0000000259077111</v>
      </c>
      <c r="AO68">
        <f t="shared" si="80"/>
        <v>-2.2763000969957129E-4</v>
      </c>
      <c r="AP68" s="41" t="str">
        <f t="shared" si="81"/>
        <v>26,7581838897476-61,8174843694742i</v>
      </c>
      <c r="AQ68">
        <f t="shared" si="82"/>
        <v>36.568072369717434</v>
      </c>
      <c r="AR68" s="43">
        <f t="shared" si="83"/>
        <v>-66.594247035859837</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1125,50727472617+573,92005802818i</v>
      </c>
      <c r="BG68" s="20">
        <f t="shared" si="94"/>
        <v>62.030739358268846</v>
      </c>
      <c r="BH68" s="43">
        <f t="shared" si="95"/>
        <v>27.01800003226365</v>
      </c>
      <c r="BI68" s="41" t="str">
        <f t="shared" si="101"/>
        <v>3311,85969927907+1694,97327197075i</v>
      </c>
      <c r="BJ68" s="20">
        <f t="shared" si="97"/>
        <v>71.411784211132371</v>
      </c>
      <c r="BK68" s="43">
        <f t="shared" si="102"/>
        <v>27.102865880646675</v>
      </c>
      <c r="BL68">
        <f t="shared" si="99"/>
        <v>62.030739358268846</v>
      </c>
      <c r="BM68" s="43">
        <f t="shared" si="100"/>
        <v>27.01800003226365</v>
      </c>
    </row>
    <row r="69" spans="1:65" x14ac:dyDescent="0.25">
      <c r="A69" s="49" t="s">
        <v>457</v>
      </c>
      <c r="N69" s="9">
        <v>51</v>
      </c>
      <c r="O69" s="34">
        <f t="shared" si="62"/>
        <v>32.359365692962832</v>
      </c>
      <c r="P69" s="33" t="str">
        <f t="shared" si="50"/>
        <v>58,4837545126354</v>
      </c>
      <c r="Q69" s="4" t="str">
        <f t="shared" si="63"/>
        <v>1+2,40790939588675i</v>
      </c>
      <c r="R69" s="4">
        <f t="shared" si="64"/>
        <v>2.6073027554926749</v>
      </c>
      <c r="S69" s="4">
        <f t="shared" si="65"/>
        <v>1.1771719592204304</v>
      </c>
      <c r="T69" s="4" t="str">
        <f t="shared" si="51"/>
        <v>1+0,00609959673215026i</v>
      </c>
      <c r="U69" s="4">
        <f t="shared" si="66"/>
        <v>1.0000186023671234</v>
      </c>
      <c r="V69" s="4">
        <f t="shared" si="67"/>
        <v>6.0995210885101212E-3</v>
      </c>
      <c r="W69" t="str">
        <f t="shared" si="52"/>
        <v>1-0,000686204632366904i</v>
      </c>
      <c r="X69" s="4">
        <f t="shared" si="68"/>
        <v>1.000000235438371</v>
      </c>
      <c r="Y69" s="4">
        <f t="shared" si="69"/>
        <v>-6.8620452466098788E-4</v>
      </c>
      <c r="Z69" t="str">
        <f t="shared" si="53"/>
        <v>0,999999995811486+0,000112955495039819i</v>
      </c>
      <c r="AA69" s="4">
        <f t="shared" si="70"/>
        <v>1.0000000021909579</v>
      </c>
      <c r="AB69" s="4">
        <f t="shared" si="71"/>
        <v>1.1295549503253706E-4</v>
      </c>
      <c r="AC69" s="47" t="str">
        <f t="shared" si="72"/>
        <v>8,71288908035835-20,6698580790469i</v>
      </c>
      <c r="AD69" s="20">
        <f t="shared" si="73"/>
        <v>27.01703923969804</v>
      </c>
      <c r="AE69" s="43">
        <f t="shared" si="74"/>
        <v>-67.143296705338287</v>
      </c>
      <c r="AF69" t="str">
        <f t="shared" si="54"/>
        <v>171,846459675999</v>
      </c>
      <c r="AG69" t="str">
        <f t="shared" si="55"/>
        <v>1+2,40171621328416i</v>
      </c>
      <c r="AH69">
        <f t="shared" si="75"/>
        <v>2.6015842806167178</v>
      </c>
      <c r="AI69">
        <f t="shared" si="76"/>
        <v>1.1762589301993103</v>
      </c>
      <c r="AJ69" t="str">
        <f t="shared" si="56"/>
        <v>1+0,00609959673215026i</v>
      </c>
      <c r="AK69">
        <f t="shared" si="77"/>
        <v>1.0000186023671234</v>
      </c>
      <c r="AL69">
        <f t="shared" si="78"/>
        <v>6.0995210885101212E-3</v>
      </c>
      <c r="AM69" t="str">
        <f t="shared" si="57"/>
        <v>1-0,000232932197781532i</v>
      </c>
      <c r="AN69">
        <f t="shared" si="79"/>
        <v>1.0000000271287039</v>
      </c>
      <c r="AO69">
        <f t="shared" si="80"/>
        <v>-2.3293219356876631E-4</v>
      </c>
      <c r="AP69" s="41" t="str">
        <f t="shared" si="81"/>
        <v>25,7479066241723-60,8309992670633i</v>
      </c>
      <c r="AQ69">
        <f t="shared" si="82"/>
        <v>36.398215603467968</v>
      </c>
      <c r="AR69" s="43">
        <f t="shared" si="83"/>
        <v>-67.058541531175337</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1082,28854972203+542,907426680087i</v>
      </c>
      <c r="BG69" s="20">
        <f t="shared" si="94"/>
        <v>61.661626987951117</v>
      </c>
      <c r="BH69" s="43">
        <f t="shared" si="95"/>
        <v>26.639674762016412</v>
      </c>
      <c r="BI69" s="41" t="str">
        <f t="shared" si="101"/>
        <v>3184,77696797477+1603,47774032696i</v>
      </c>
      <c r="BJ69" s="20">
        <f t="shared" si="97"/>
        <v>71.042803351721048</v>
      </c>
      <c r="BK69" s="43">
        <f t="shared" si="102"/>
        <v>26.724429936179291</v>
      </c>
      <c r="BL69">
        <f t="shared" si="99"/>
        <v>61.661626987951117</v>
      </c>
      <c r="BM69" s="43">
        <f t="shared" si="100"/>
        <v>26.639674762016412</v>
      </c>
    </row>
    <row r="70" spans="1:65" x14ac:dyDescent="0.25">
      <c r="A70" t="s">
        <v>480</v>
      </c>
      <c r="B70">
        <f>SQRT((2*IOUT*Lm*Fsw*(VOUT-VIN_var)/(VIN_var^2)))</f>
        <v>2.2912878474779199</v>
      </c>
      <c r="E70" s="31"/>
      <c r="N70" s="9">
        <v>52</v>
      </c>
      <c r="O70" s="34">
        <f t="shared" si="62"/>
        <v>33.113112148259127</v>
      </c>
      <c r="P70" s="33" t="str">
        <f t="shared" si="50"/>
        <v>58,4837545126354</v>
      </c>
      <c r="Q70" s="4" t="str">
        <f t="shared" si="63"/>
        <v>1+2,4639968108579i</v>
      </c>
      <c r="R70" s="4">
        <f t="shared" si="64"/>
        <v>2.659187899325262</v>
      </c>
      <c r="S70" s="4">
        <f t="shared" si="65"/>
        <v>1.1852616080911462</v>
      </c>
      <c r="T70" s="4" t="str">
        <f t="shared" si="51"/>
        <v>1+0,00624167459174797i</v>
      </c>
      <c r="U70" s="4">
        <f t="shared" si="66"/>
        <v>1.0000194790611376</v>
      </c>
      <c r="V70" s="4">
        <f t="shared" si="67"/>
        <v>6.241593538212512E-3</v>
      </c>
      <c r="W70" t="str">
        <f t="shared" si="52"/>
        <v>1-0,000702188391571646i</v>
      </c>
      <c r="X70" s="4">
        <f t="shared" si="68"/>
        <v>1.0000002465342384</v>
      </c>
      <c r="Y70" s="4">
        <f t="shared" si="69"/>
        <v>-7.0218827616267906E-4</v>
      </c>
      <c r="Z70" t="str">
        <f t="shared" si="53"/>
        <v>0,999999995614087+0,000115586566513851i</v>
      </c>
      <c r="AA70" s="4">
        <f t="shared" si="70"/>
        <v>1.0000000022942142</v>
      </c>
      <c r="AB70" s="4">
        <f t="shared" si="71"/>
        <v>1.155865665060483E-4</v>
      </c>
      <c r="AC70" s="47" t="str">
        <f t="shared" si="72"/>
        <v>8,38117706605742-20,3339835798286i</v>
      </c>
      <c r="AD70" s="20">
        <f t="shared" si="73"/>
        <v>26.84589570543455</v>
      </c>
      <c r="AE70" s="43">
        <f t="shared" si="74"/>
        <v>-67.599725842412866</v>
      </c>
      <c r="AF70" t="str">
        <f t="shared" si="54"/>
        <v>171,846459675999</v>
      </c>
      <c r="AG70" t="str">
        <f t="shared" si="55"/>
        <v>1+2,45765937050076i</v>
      </c>
      <c r="AH70">
        <f t="shared" si="75"/>
        <v>2.653316713362766</v>
      </c>
      <c r="AI70">
        <f t="shared" si="76"/>
        <v>1.1843634023534022</v>
      </c>
      <c r="AJ70" t="str">
        <f t="shared" si="56"/>
        <v>1+0,00624167459174797i</v>
      </c>
      <c r="AK70">
        <f t="shared" si="77"/>
        <v>1.0000194790611376</v>
      </c>
      <c r="AL70">
        <f t="shared" si="78"/>
        <v>6.241593538212512E-3</v>
      </c>
      <c r="AM70" t="str">
        <f t="shared" si="57"/>
        <v>1-0,000238357885666397i</v>
      </c>
      <c r="AN70">
        <f t="shared" si="79"/>
        <v>1.0000000284072403</v>
      </c>
      <c r="AO70">
        <f t="shared" si="80"/>
        <v>-2.3835788115233723E-4</v>
      </c>
      <c r="AP70" s="41" t="str">
        <f t="shared" si="81"/>
        <v>24,7698774957004-59,8442728112102i</v>
      </c>
      <c r="AQ70">
        <f t="shared" si="82"/>
        <v>36.227199372103684</v>
      </c>
      <c r="AR70" s="43">
        <f t="shared" si="83"/>
        <v>-67.515064298032584</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1040,45186501771+513,570184699366i</v>
      </c>
      <c r="BG70" s="20">
        <f t="shared" si="94"/>
        <v>61.291400451361369</v>
      </c>
      <c r="BH70" s="43">
        <f t="shared" si="95"/>
        <v>26.271085675506956</v>
      </c>
      <c r="BI70" s="41" t="str">
        <f t="shared" si="101"/>
        <v>3061,750728376+1516,91990749236i</v>
      </c>
      <c r="BJ70" s="20">
        <f t="shared" si="97"/>
        <v>70.672704118030524</v>
      </c>
      <c r="BK70" s="43">
        <f t="shared" si="102"/>
        <v>26.355747219887217</v>
      </c>
      <c r="BL70">
        <f t="shared" si="99"/>
        <v>61.291400451361369</v>
      </c>
      <c r="BM70" s="43">
        <f t="shared" si="100"/>
        <v>26.271085675506956</v>
      </c>
    </row>
    <row r="71" spans="1:65" x14ac:dyDescent="0.25">
      <c r="A71" t="s">
        <v>459</v>
      </c>
      <c r="B71">
        <f>(Fsw*Gcomp)/((R_cs*Acs*(VIN_var/Lm))+((R_sl+Rsl_int)*Isl))</f>
        <v>8.3333270833380215</v>
      </c>
      <c r="C71" t="s">
        <v>150</v>
      </c>
      <c r="E71" s="158"/>
      <c r="N71" s="9">
        <v>53</v>
      </c>
      <c r="O71" s="34">
        <f t="shared" si="62"/>
        <v>33.884415613920268</v>
      </c>
      <c r="P71" s="33" t="str">
        <f t="shared" si="50"/>
        <v>58,4837545126354</v>
      </c>
      <c r="Q71" s="4" t="str">
        <f t="shared" si="63"/>
        <v>1+2,52139066955301i</v>
      </c>
      <c r="R71" s="4">
        <f t="shared" si="64"/>
        <v>2.7124547753850154</v>
      </c>
      <c r="S71" s="4">
        <f t="shared" si="65"/>
        <v>1.1932187751371652</v>
      </c>
      <c r="T71" s="4" t="str">
        <f t="shared" si="51"/>
        <v>1+0,00638706186983251i</v>
      </c>
      <c r="U71" s="4">
        <f t="shared" si="66"/>
        <v>1.0000203970716444</v>
      </c>
      <c r="V71" s="4">
        <f t="shared" si="67"/>
        <v>6.3869750195001841E-3</v>
      </c>
      <c r="W71" t="str">
        <f t="shared" si="52"/>
        <v>1-0,000718544460356157i</v>
      </c>
      <c r="X71" s="4">
        <f t="shared" si="68"/>
        <v>1.0000002581530374</v>
      </c>
      <c r="Y71" s="4">
        <f t="shared" si="69"/>
        <v>-7.1854433669322267E-4</v>
      </c>
      <c r="Z71" t="str">
        <f t="shared" si="53"/>
        <v>0,999999995407385+0,000118278923515417i</v>
      </c>
      <c r="AA71" s="4">
        <f t="shared" si="70"/>
        <v>1.000000002402337</v>
      </c>
      <c r="AB71" s="4">
        <f t="shared" si="71"/>
        <v>1.182789235070563E-4</v>
      </c>
      <c r="AC71" s="47" t="str">
        <f t="shared" si="72"/>
        <v>8,06024056244494-19,9984165982306i</v>
      </c>
      <c r="AD71" s="20">
        <f t="shared" si="73"/>
        <v>26.673634176931614</v>
      </c>
      <c r="AE71" s="43">
        <f t="shared" si="74"/>
        <v>-68.048399579664192</v>
      </c>
      <c r="AF71" t="str">
        <f t="shared" si="54"/>
        <v>171,846459675999</v>
      </c>
      <c r="AG71" t="str">
        <f t="shared" si="55"/>
        <v>1+2,51490561124655i</v>
      </c>
      <c r="AH71">
        <f t="shared" si="75"/>
        <v>2.7064275777266573</v>
      </c>
      <c r="AI71">
        <f t="shared" si="76"/>
        <v>1.1923353799567393</v>
      </c>
      <c r="AJ71" t="str">
        <f t="shared" si="56"/>
        <v>1+0,00638706186983251i</v>
      </c>
      <c r="AK71">
        <f t="shared" si="77"/>
        <v>1.0000203970716444</v>
      </c>
      <c r="AL71">
        <f t="shared" si="78"/>
        <v>6.3869750195001841E-3</v>
      </c>
      <c r="AM71" t="str">
        <f t="shared" si="57"/>
        <v>1-0,00024390995405728i</v>
      </c>
      <c r="AN71">
        <f t="shared" si="79"/>
        <v>1.0000000297460325</v>
      </c>
      <c r="AO71">
        <f t="shared" si="80"/>
        <v>-2.4390994922037784E-4</v>
      </c>
      <c r="AP71" s="41" t="str">
        <f t="shared" si="81"/>
        <v>23,8235645772389-58,8583373272149i</v>
      </c>
      <c r="AQ71">
        <f t="shared" si="82"/>
        <v>36.055061007963481</v>
      </c>
      <c r="AR71" s="43">
        <f t="shared" si="83"/>
        <v>-67.963813333847312</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999,974225589834+485,826240623961i</v>
      </c>
      <c r="BG71" s="20">
        <f t="shared" si="94"/>
        <v>60.920098929735722</v>
      </c>
      <c r="BH71" s="43">
        <f t="shared" si="95"/>
        <v>25.912278335768626</v>
      </c>
      <c r="BI71" s="41" t="str">
        <f t="shared" si="101"/>
        <v>2942,71406939798+1435,05821299231i</v>
      </c>
      <c r="BJ71" s="20">
        <f t="shared" si="97"/>
        <v>70.301525760767603</v>
      </c>
      <c r="BK71" s="43">
        <f t="shared" si="102"/>
        <v>25.996864581585388</v>
      </c>
      <c r="BL71">
        <f t="shared" si="99"/>
        <v>60.920098929735722</v>
      </c>
      <c r="BM71" s="43">
        <f t="shared" si="100"/>
        <v>25.912278335768626</v>
      </c>
    </row>
    <row r="72" spans="1:65" x14ac:dyDescent="0.25">
      <c r="A72" t="s">
        <v>458</v>
      </c>
      <c r="B72">
        <f>(B71*2*VOUT/DC_VIN_var_DCM)*(((VOUT/VIN_var)-1)/((2*VOUT/VIN_var)-1))</f>
        <v>171.84645967599926</v>
      </c>
      <c r="C72" t="s">
        <v>150</v>
      </c>
      <c r="N72" s="9">
        <v>54</v>
      </c>
      <c r="O72" s="34">
        <f t="shared" si="62"/>
        <v>34.67368504525318</v>
      </c>
      <c r="P72" s="33" t="str">
        <f t="shared" si="50"/>
        <v>58,4837545126354</v>
      </c>
      <c r="Q72" s="4" t="str">
        <f t="shared" si="63"/>
        <v>1+2,58012140295568i</v>
      </c>
      <c r="R72" s="4">
        <f t="shared" si="64"/>
        <v>2.7671332555534778</v>
      </c>
      <c r="S72" s="4">
        <f t="shared" si="65"/>
        <v>1.2010436477547495</v>
      </c>
      <c r="T72" s="4" t="str">
        <f t="shared" si="51"/>
        <v>1+0,00653583565266322i</v>
      </c>
      <c r="U72" s="4">
        <f t="shared" si="66"/>
        <v>1.0000213583457498</v>
      </c>
      <c r="V72" s="4">
        <f t="shared" si="67"/>
        <v>6.535742590962814E-3</v>
      </c>
      <c r="W72" t="str">
        <f t="shared" si="52"/>
        <v>1-0,000735281510924612i</v>
      </c>
      <c r="X72" s="4">
        <f t="shared" si="68"/>
        <v>1.0000002703194135</v>
      </c>
      <c r="Y72" s="4">
        <f t="shared" si="69"/>
        <v>-7.3528137841739254E-4</v>
      </c>
      <c r="Z72" t="str">
        <f t="shared" si="53"/>
        <v>0,999999995190942+0,000121033993567837i</v>
      </c>
      <c r="AA72" s="4">
        <f t="shared" si="70"/>
        <v>1.0000000025155558</v>
      </c>
      <c r="AB72" s="4">
        <f t="shared" si="71"/>
        <v>1.2103399355887834E-4</v>
      </c>
      <c r="AC72" s="47" t="str">
        <f t="shared" si="72"/>
        <v>7,74988679539059-19,6634891664953i</v>
      </c>
      <c r="AD72" s="20">
        <f t="shared" si="73"/>
        <v>26.500291274679189</v>
      </c>
      <c r="AE72" s="43">
        <f t="shared" si="74"/>
        <v>-68.489324817644558</v>
      </c>
      <c r="AF72" t="str">
        <f t="shared" si="54"/>
        <v>171,846459675999</v>
      </c>
      <c r="AG72" t="str">
        <f t="shared" si="55"/>
        <v>1+2,57348528823614i</v>
      </c>
      <c r="AH72">
        <f t="shared" si="75"/>
        <v>2.7609466725686405</v>
      </c>
      <c r="AI72">
        <f t="shared" si="76"/>
        <v>1.2001750357093259</v>
      </c>
      <c r="AJ72" t="str">
        <f t="shared" si="56"/>
        <v>1+0,00653583565266322i</v>
      </c>
      <c r="AK72">
        <f t="shared" si="77"/>
        <v>1.0000213583457498</v>
      </c>
      <c r="AL72">
        <f t="shared" si="78"/>
        <v>6.535742590962814E-3</v>
      </c>
      <c r="AM72" t="str">
        <f t="shared" si="57"/>
        <v>1-0,000249591346734335i</v>
      </c>
      <c r="AN72">
        <f t="shared" si="79"/>
        <v>1.0000000311479196</v>
      </c>
      <c r="AO72">
        <f t="shared" si="80"/>
        <v>-2.4959134155150097E-4</v>
      </c>
      <c r="AP72" s="41" t="str">
        <f t="shared" si="81"/>
        <v>22,9084048136042-57,8741739361361i</v>
      </c>
      <c r="AQ72">
        <f t="shared" si="82"/>
        <v>35.881837205034067</v>
      </c>
      <c r="AR72" s="43">
        <f t="shared" si="83"/>
        <v>-68.40479428713509</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960,831318087955+459,596567019529i</v>
      </c>
      <c r="BG72" s="20">
        <f t="shared" si="94"/>
        <v>60.547761050600563</v>
      </c>
      <c r="BH72" s="43">
        <f t="shared" si="95"/>
        <v>25.563291641582524</v>
      </c>
      <c r="BI72" s="41" t="str">
        <f t="shared" si="101"/>
        <v>2827,59616435491+1357,66008004031i</v>
      </c>
      <c r="BJ72" s="20">
        <f t="shared" si="97"/>
        <v>69.929306980955431</v>
      </c>
      <c r="BK72" s="43">
        <f t="shared" si="102"/>
        <v>25.647822172091942</v>
      </c>
      <c r="BL72">
        <f t="shared" si="99"/>
        <v>60.547761050600563</v>
      </c>
      <c r="BM72" s="43">
        <f t="shared" si="100"/>
        <v>25.563291641582524</v>
      </c>
    </row>
    <row r="73" spans="1:65" x14ac:dyDescent="0.25">
      <c r="A73" t="s">
        <v>483</v>
      </c>
      <c r="B73">
        <f>(IOUT_VAR*((2*VOUT)-VIN_var))/(Cout*VOUT*(VOUT-VIN_var))</f>
        <v>84.656084656084658</v>
      </c>
      <c r="C73" t="s">
        <v>385</v>
      </c>
      <c r="N73" s="9">
        <v>55</v>
      </c>
      <c r="O73" s="34">
        <f t="shared" si="62"/>
        <v>35.481338923357555</v>
      </c>
      <c r="P73" s="33" t="str">
        <f t="shared" si="50"/>
        <v>58,4837545126354</v>
      </c>
      <c r="Q73" s="4" t="str">
        <f t="shared" si="63"/>
        <v>1+2,64022015087813i</v>
      </c>
      <c r="R73" s="4">
        <f t="shared" si="64"/>
        <v>2.8232538754251157</v>
      </c>
      <c r="S73" s="4">
        <f t="shared" si="65"/>
        <v>1.2087365409171089</v>
      </c>
      <c r="T73" s="4" t="str">
        <f t="shared" si="51"/>
        <v>1+0,00668807482206898i</v>
      </c>
      <c r="U73" s="4">
        <f t="shared" si="66"/>
        <v>1.0000223649223179</v>
      </c>
      <c r="V73" s="4">
        <f t="shared" si="67"/>
        <v>6.6879751047808625E-3</v>
      </c>
      <c r="W73" t="str">
        <f t="shared" si="52"/>
        <v>1-0,00075240841748276i</v>
      </c>
      <c r="X73" s="4">
        <f t="shared" si="68"/>
        <v>1.0000002830591734</v>
      </c>
      <c r="Y73" s="4">
        <f t="shared" si="69"/>
        <v>-7.5240827549871844E-4</v>
      </c>
      <c r="Z73" t="str">
        <f t="shared" si="53"/>
        <v>0,999999994964298+0,000123853237445722i</v>
      </c>
      <c r="AA73" s="4">
        <f t="shared" si="70"/>
        <v>1.0000000026341103</v>
      </c>
      <c r="AB73" s="4">
        <f t="shared" si="71"/>
        <v>1.238532374361226E-4</v>
      </c>
      <c r="AC73" s="47" t="str">
        <f t="shared" si="72"/>
        <v>7,44991379484771-19,3295159089102i</v>
      </c>
      <c r="AD73" s="20">
        <f t="shared" si="73"/>
        <v>26.325902943169012</v>
      </c>
      <c r="AE73" s="43">
        <f t="shared" si="74"/>
        <v>-68.922515677240824</v>
      </c>
      <c r="AF73" t="str">
        <f t="shared" si="54"/>
        <v>171,846459675999</v>
      </c>
      <c r="AG73" t="str">
        <f t="shared" si="55"/>
        <v>1+2,63342946118966i</v>
      </c>
      <c r="AH73">
        <f t="shared" si="75"/>
        <v>2.8169044582771461</v>
      </c>
      <c r="AI73">
        <f t="shared" si="76"/>
        <v>1.2078826706565209</v>
      </c>
      <c r="AJ73" t="str">
        <f t="shared" si="56"/>
        <v>1+0,00668807482206898i</v>
      </c>
      <c r="AK73">
        <f t="shared" si="77"/>
        <v>1.0000223649223179</v>
      </c>
      <c r="AL73">
        <f t="shared" si="78"/>
        <v>6.6879751047808625E-3</v>
      </c>
      <c r="AM73" t="str">
        <f t="shared" si="57"/>
        <v>1-0,000255405076047161i</v>
      </c>
      <c r="AN73">
        <f t="shared" si="79"/>
        <v>1.000000032615876</v>
      </c>
      <c r="AO73">
        <f t="shared" si="80"/>
        <v>-2.5540507049365432E-4</v>
      </c>
      <c r="AP73" s="41" t="str">
        <f t="shared" si="81"/>
        <v>22,0238077295605-56,8927126004824i</v>
      </c>
      <c r="AQ73">
        <f t="shared" si="82"/>
        <v>35.707563984846566</v>
      </c>
      <c r="AR73" s="43">
        <f t="shared" si="83"/>
        <v>-68.838020061222068</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922,99766934036+434,805177658668i</v>
      </c>
      <c r="BG73" s="20">
        <f t="shared" si="94"/>
        <v>60.174424858165281</v>
      </c>
      <c r="BH73" s="43">
        <f t="shared" si="95"/>
        <v>25.224158239179296</v>
      </c>
      <c r="BI73" s="41" t="str">
        <f t="shared" si="101"/>
        <v>2716,32273739384+1284,50185191171i</v>
      </c>
      <c r="BJ73" s="20">
        <f t="shared" si="97"/>
        <v>69.556085899842842</v>
      </c>
      <c r="BK73" s="43">
        <f t="shared" si="102"/>
        <v>25.308653855198099</v>
      </c>
      <c r="BL73">
        <f t="shared" si="99"/>
        <v>60.174424858165281</v>
      </c>
      <c r="BM73" s="43">
        <f t="shared" si="100"/>
        <v>25.224158239179296</v>
      </c>
    </row>
    <row r="74" spans="1:65" x14ac:dyDescent="0.25">
      <c r="B74">
        <f>B73/(2*PI())</f>
        <v>13.473434335821828</v>
      </c>
      <c r="C74" t="s">
        <v>65</v>
      </c>
      <c r="N74" s="9">
        <v>56</v>
      </c>
      <c r="O74" s="34">
        <f t="shared" si="62"/>
        <v>36.307805477010156</v>
      </c>
      <c r="P74" s="33" t="str">
        <f t="shared" si="50"/>
        <v>58,4837545126354</v>
      </c>
      <c r="Q74" s="4" t="str">
        <f t="shared" si="63"/>
        <v>1+2,70171877847203i</v>
      </c>
      <c r="R74" s="4">
        <f t="shared" si="64"/>
        <v>2.8808478540090241</v>
      </c>
      <c r="S74" s="4">
        <f t="shared" si="65"/>
        <v>1.2162978903233879</v>
      </c>
      <c r="T74" s="4" t="str">
        <f t="shared" si="51"/>
        <v>1+0,00684386009727256i</v>
      </c>
      <c r="U74" s="4">
        <f t="shared" si="66"/>
        <v>1.0000234189362922</v>
      </c>
      <c r="V74" s="4">
        <f t="shared" si="67"/>
        <v>6.843753248408419E-3</v>
      </c>
      <c r="W74" t="str">
        <f t="shared" si="52"/>
        <v>1-0,000769934260943163i</v>
      </c>
      <c r="X74" s="4">
        <f t="shared" si="68"/>
        <v>1.0000002963993391</v>
      </c>
      <c r="Y74" s="4">
        <f t="shared" si="69"/>
        <v>-7.6993410880452388E-4</v>
      </c>
      <c r="Z74" t="str">
        <f t="shared" si="53"/>
        <v>0,999999994726973+0,000126738149949492i</v>
      </c>
      <c r="AA74" s="4">
        <f t="shared" si="70"/>
        <v>1.0000000027582523</v>
      </c>
      <c r="AB74" s="4">
        <f t="shared" si="71"/>
        <v>1.2673814993920601E-4</v>
      </c>
      <c r="AC74" s="47" t="str">
        <f t="shared" si="72"/>
        <v>7,16011160034918-18,9967941447766i</v>
      </c>
      <c r="AD74" s="20">
        <f t="shared" si="73"/>
        <v>26.150504421496208</v>
      </c>
      <c r="AE74" s="43">
        <f t="shared" si="74"/>
        <v>-69.347993105065655</v>
      </c>
      <c r="AF74" t="str">
        <f t="shared" si="54"/>
        <v>171,846459675999</v>
      </c>
      <c r="AG74" t="str">
        <f t="shared" si="55"/>
        <v>1+2,69476991330106i</v>
      </c>
      <c r="AH74">
        <f t="shared" si="75"/>
        <v>2.8743320764366462</v>
      </c>
      <c r="AI74">
        <f t="shared" si="76"/>
        <v>1.215458707333658</v>
      </c>
      <c r="AJ74" t="str">
        <f t="shared" si="56"/>
        <v>1+0,00684386009727256i</v>
      </c>
      <c r="AK74">
        <f t="shared" si="77"/>
        <v>1.0000234189362922</v>
      </c>
      <c r="AL74">
        <f t="shared" si="78"/>
        <v>6.843753248408419E-3</v>
      </c>
      <c r="AM74" t="str">
        <f t="shared" si="57"/>
        <v>1-0,000261354224511994i</v>
      </c>
      <c r="AN74">
        <f t="shared" si="79"/>
        <v>1.0000000341530146</v>
      </c>
      <c r="AO74">
        <f t="shared" si="80"/>
        <v>-2.6135421856130435E-4</v>
      </c>
      <c r="AP74" s="41" t="str">
        <f t="shared" si="81"/>
        <v>21,1691589885057-55,9148324020814i</v>
      </c>
      <c r="AQ74">
        <f t="shared" si="82"/>
        <v>35.532276666614308</v>
      </c>
      <c r="AR74" s="43">
        <f t="shared" si="83"/>
        <v>-69.263510419164064</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886,446798395458+411,379095284857i</v>
      </c>
      <c r="BG74" s="20">
        <f t="shared" si="94"/>
        <v>59.800127788110082</v>
      </c>
      <c r="BH74" s="43">
        <f t="shared" si="95"/>
        <v>24.894904932445893</v>
      </c>
      <c r="BI74" s="41" t="str">
        <f t="shared" si="101"/>
        <v>2608,81651114165+1215,36870042878i</v>
      </c>
      <c r="BJ74" s="20">
        <f t="shared" si="97"/>
        <v>69.181900033228175</v>
      </c>
      <c r="BK74" s="43">
        <f t="shared" si="102"/>
        <v>24.979387618347594</v>
      </c>
      <c r="BL74">
        <f t="shared" si="99"/>
        <v>59.800127788110082</v>
      </c>
      <c r="BM74" s="43">
        <f t="shared" si="100"/>
        <v>24.894904932445893</v>
      </c>
    </row>
    <row r="75" spans="1:65" x14ac:dyDescent="0.25">
      <c r="A75" t="s">
        <v>461</v>
      </c>
      <c r="B75">
        <f>1/(Cout*Resr)</f>
        <v>33333.333333333336</v>
      </c>
      <c r="C75" t="s">
        <v>385</v>
      </c>
      <c r="N75" s="9">
        <v>57</v>
      </c>
      <c r="O75" s="34">
        <f t="shared" si="62"/>
        <v>37.15352290971726</v>
      </c>
      <c r="P75" s="33" t="str">
        <f t="shared" si="50"/>
        <v>58,4837545126354</v>
      </c>
      <c r="Q75" s="4" t="str">
        <f t="shared" si="63"/>
        <v>1+2,76464989312375i</v>
      </c>
      <c r="R75" s="4">
        <f t="shared" si="64"/>
        <v>2.9399471137333677</v>
      </c>
      <c r="S75" s="4">
        <f t="shared" si="65"/>
        <v>1.2237282456024772</v>
      </c>
      <c r="T75" s="4" t="str">
        <f t="shared" si="51"/>
        <v>1+0,00700327407768889i</v>
      </c>
      <c r="U75" s="4">
        <f t="shared" si="66"/>
        <v>1.0000245226232241</v>
      </c>
      <c r="V75" s="4">
        <f t="shared" si="67"/>
        <v>7.0031595872198519E-3</v>
      </c>
      <c r="W75" t="str">
        <f t="shared" si="52"/>
        <v>1-0,00078786833374i</v>
      </c>
      <c r="X75" s="4">
        <f t="shared" si="68"/>
        <v>1.0000003103682076</v>
      </c>
      <c r="Y75" s="4">
        <f t="shared" si="69"/>
        <v>-7.8786817072051373E-4</v>
      </c>
      <c r="Z75" t="str">
        <f t="shared" si="53"/>
        <v>0,999999994478463+0,000129690260697942i</v>
      </c>
      <c r="AA75" s="4">
        <f t="shared" si="70"/>
        <v>1.000000002888245</v>
      </c>
      <c r="AB75" s="4">
        <f t="shared" si="71"/>
        <v>1.2969026068692036E-4</v>
      </c>
      <c r="AC75" s="47" t="str">
        <f t="shared" si="72"/>
        <v>6,88026341200058-18,6656040622077i</v>
      </c>
      <c r="AD75" s="20">
        <f t="shared" si="73"/>
        <v>25.974130218001939</v>
      </c>
      <c r="AE75" s="43">
        <f t="shared" si="74"/>
        <v>-69.765784481942646</v>
      </c>
      <c r="AF75" t="str">
        <f t="shared" si="54"/>
        <v>171,846459675999</v>
      </c>
      <c r="AG75" t="str">
        <f t="shared" si="55"/>
        <v>1+2,75753916808999i</v>
      </c>
      <c r="AH75">
        <f t="shared" si="75"/>
        <v>2.933261369798204</v>
      </c>
      <c r="AI75">
        <f t="shared" si="76"/>
        <v>1.2229036829623652</v>
      </c>
      <c r="AJ75" t="str">
        <f t="shared" si="56"/>
        <v>1+0,00700327407768889i</v>
      </c>
      <c r="AK75">
        <f t="shared" si="77"/>
        <v>1.0000245226232241</v>
      </c>
      <c r="AL75">
        <f t="shared" si="78"/>
        <v>7.0031595872198519E-3</v>
      </c>
      <c r="AM75" t="str">
        <f t="shared" si="57"/>
        <v>1-0,000267441946446094i</v>
      </c>
      <c r="AN75">
        <f t="shared" si="79"/>
        <v>1.0000000357625967</v>
      </c>
      <c r="AO75">
        <f t="shared" si="80"/>
        <v>-2.6744194006981517E-4</v>
      </c>
      <c r="AP75" s="41" t="str">
        <f t="shared" si="81"/>
        <v>20,3438237919997-54,9413620304342i</v>
      </c>
      <c r="AQ75">
        <f t="shared" si="82"/>
        <v>35.356009841433107</v>
      </c>
      <c r="AR75" s="43">
        <f t="shared" si="83"/>
        <v>-69.681291591574492</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851,151361689067+389,248310881367i</v>
      </c>
      <c r="BG75" s="20">
        <f t="shared" si="94"/>
        <v>59.42490664659465</v>
      </c>
      <c r="BH75" s="43">
        <f t="shared" si="95"/>
        <v>24.575553089921225</v>
      </c>
      <c r="BI75" s="41" t="str">
        <f t="shared" si="101"/>
        <v>2504,9976343316+1150,0545092572i</v>
      </c>
      <c r="BJ75" s="20">
        <f t="shared" si="97"/>
        <v>68.80678627002581</v>
      </c>
      <c r="BK75" s="43">
        <f t="shared" si="102"/>
        <v>24.660045980289414</v>
      </c>
      <c r="BL75">
        <f t="shared" si="99"/>
        <v>59.42490664659465</v>
      </c>
      <c r="BM75" s="43">
        <f t="shared" si="100"/>
        <v>24.575553089921225</v>
      </c>
    </row>
    <row r="76" spans="1:65" x14ac:dyDescent="0.25">
      <c r="B76">
        <f>B75/(2*PI())</f>
        <v>5305.1647697298449</v>
      </c>
      <c r="C76" t="s">
        <v>65</v>
      </c>
      <c r="N76" s="9">
        <v>58</v>
      </c>
      <c r="O76" s="34">
        <f t="shared" si="62"/>
        <v>38.018939632056139</v>
      </c>
      <c r="P76" s="33" t="str">
        <f t="shared" si="50"/>
        <v>58,4837545126354</v>
      </c>
      <c r="Q76" s="4" t="str">
        <f t="shared" si="63"/>
        <v>1+2,82904686174327i</v>
      </c>
      <c r="R76" s="4">
        <f t="shared" si="64"/>
        <v>3.0005843007553459</v>
      </c>
      <c r="S76" s="4">
        <f t="shared" si="65"/>
        <v>1.2310282635981979</v>
      </c>
      <c r="T76" s="4" t="str">
        <f t="shared" si="51"/>
        <v>1+0,0071664012867205i</v>
      </c>
      <c r="U76" s="4">
        <f t="shared" si="66"/>
        <v>1.0000256783240131</v>
      </c>
      <c r="V76" s="4">
        <f t="shared" si="67"/>
        <v>7.1662786081427921E-3</v>
      </c>
      <c r="W76" t="str">
        <f t="shared" si="52"/>
        <v>1-0,000806220144756056i</v>
      </c>
      <c r="X76" s="4">
        <f t="shared" si="68"/>
        <v>1.0000003249954081</v>
      </c>
      <c r="Y76" s="4">
        <f t="shared" si="69"/>
        <v>-8.0621997007753235E-4</v>
      </c>
      <c r="Z76" t="str">
        <f t="shared" si="53"/>
        <v>0,999999994218241+0,000132711134939268i</v>
      </c>
      <c r="AA76" s="4">
        <f t="shared" si="70"/>
        <v>1.0000000030243636</v>
      </c>
      <c r="AB76" s="4">
        <f t="shared" si="71"/>
        <v>1.3271113492745811E-4</v>
      </c>
      <c r="AC76" s="47" t="str">
        <f t="shared" si="72"/>
        <v>6,61014668449754-18,3362089555116i</v>
      </c>
      <c r="AD76" s="20">
        <f t="shared" si="73"/>
        <v>25.796814088765522</v>
      </c>
      <c r="AE76" s="43">
        <f t="shared" si="74"/>
        <v>-70.175923236003726</v>
      </c>
      <c r="AF76" t="str">
        <f t="shared" si="54"/>
        <v>171,846459675999</v>
      </c>
      <c r="AG76" t="str">
        <f t="shared" si="55"/>
        <v>1+2,82177050664619i</v>
      </c>
      <c r="AH76">
        <f t="shared" si="75"/>
        <v>2.9937249025550581</v>
      </c>
      <c r="AI76">
        <f t="shared" si="76"/>
        <v>1.230218242725412</v>
      </c>
      <c r="AJ76" t="str">
        <f t="shared" si="56"/>
        <v>1+0,0071664012867205i</v>
      </c>
      <c r="AK76">
        <f t="shared" si="77"/>
        <v>1.0000256783240131</v>
      </c>
      <c r="AL76">
        <f t="shared" si="78"/>
        <v>7.1662786081427921E-3</v>
      </c>
      <c r="AM76" t="str">
        <f t="shared" si="57"/>
        <v>1-0,000273671469640213i</v>
      </c>
      <c r="AN76">
        <f t="shared" si="79"/>
        <v>1.000000037448036</v>
      </c>
      <c r="AO76">
        <f t="shared" si="80"/>
        <v>-2.7367146280790719E-4</v>
      </c>
      <c r="AP76" s="41" t="str">
        <f t="shared" si="81"/>
        <v>19,5471501126198-53,9730804602078i</v>
      </c>
      <c r="AQ76">
        <f t="shared" si="82"/>
        <v>35.178797350351765</v>
      </c>
      <c r="AR76" s="43">
        <f t="shared" si="83"/>
        <v>-70.091395888897381</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817,083291025694+368,34573534879i</v>
      </c>
      <c r="BG76" s="20">
        <f t="shared" si="94"/>
        <v>59.048797593303291</v>
      </c>
      <c r="BH76" s="43">
        <f t="shared" si="95"/>
        <v>24.266119047028141</v>
      </c>
      <c r="BI76" s="41" t="str">
        <f t="shared" si="101"/>
        <v>2404,78408846395+1088,36173466796i</v>
      </c>
      <c r="BJ76" s="20">
        <f t="shared" si="97"/>
        <v>68.430780854889534</v>
      </c>
      <c r="BK76" s="43">
        <f t="shared" si="102"/>
        <v>24.350646394134397</v>
      </c>
      <c r="BL76">
        <f t="shared" si="99"/>
        <v>59.048797593303291</v>
      </c>
      <c r="BM76" s="43">
        <f t="shared" si="100"/>
        <v>24.266119047028141</v>
      </c>
    </row>
    <row r="77" spans="1:65" x14ac:dyDescent="0.25">
      <c r="A77" t="s">
        <v>462</v>
      </c>
      <c r="B77">
        <f>2*Fsw/(DC_VIN_var_DCM)</f>
        <v>872871.56094396953</v>
      </c>
      <c r="C77" t="s">
        <v>385</v>
      </c>
      <c r="N77" s="9">
        <v>59</v>
      </c>
      <c r="O77" s="34">
        <f t="shared" si="62"/>
        <v>38.904514499428053</v>
      </c>
      <c r="P77" s="33" t="str">
        <f t="shared" si="50"/>
        <v>58,4837545126354</v>
      </c>
      <c r="Q77" s="4" t="str">
        <f t="shared" si="63"/>
        <v>1+2,89494382845575i</v>
      </c>
      <c r="R77" s="4">
        <f t="shared" si="64"/>
        <v>3.0627928055802327</v>
      </c>
      <c r="S77" s="4">
        <f t="shared" si="65"/>
        <v>1.2381987017595268</v>
      </c>
      <c r="T77" s="4" t="str">
        <f t="shared" si="51"/>
        <v>1+0,00733332821657287i</v>
      </c>
      <c r="U77" s="4">
        <f t="shared" si="66"/>
        <v>1.0000268884898706</v>
      </c>
      <c r="V77" s="4">
        <f t="shared" si="67"/>
        <v>7.3331967642994086E-3</v>
      </c>
      <c r="W77" t="str">
        <f t="shared" si="52"/>
        <v>1-0,000824999424364448i</v>
      </c>
      <c r="X77" s="4">
        <f t="shared" si="68"/>
        <v>1.0000003403119673</v>
      </c>
      <c r="Y77" s="4">
        <f t="shared" si="69"/>
        <v>-8.2499923719304123E-4</v>
      </c>
      <c r="Z77" t="str">
        <f t="shared" si="53"/>
        <v>0,999999993945755+0,000135802374380979i</v>
      </c>
      <c r="AA77" s="4">
        <f t="shared" si="70"/>
        <v>1.0000000031668974</v>
      </c>
      <c r="AB77" s="4">
        <f t="shared" si="71"/>
        <v>1.3580237436832445E-4</v>
      </c>
      <c r="AC77" s="47" t="str">
        <f t="shared" si="72"/>
        <v>6,34953416241133-18,0088555191115i</v>
      </c>
      <c r="AD77" s="20">
        <f t="shared" si="73"/>
        <v>25.618589019748086</v>
      </c>
      <c r="AE77" s="43">
        <f t="shared" si="74"/>
        <v>-70.578448461757077</v>
      </c>
      <c r="AF77" t="str">
        <f t="shared" si="54"/>
        <v>171,846459675999</v>
      </c>
      <c r="AG77" t="str">
        <f t="shared" si="55"/>
        <v>1+2,88749798527556i</v>
      </c>
      <c r="AH77">
        <f t="shared" si="75"/>
        <v>3.0557559809268833</v>
      </c>
      <c r="AI77">
        <f t="shared" si="76"/>
        <v>1.2374031331440998</v>
      </c>
      <c r="AJ77" t="str">
        <f t="shared" si="56"/>
        <v>1+0,00733332821657287i</v>
      </c>
      <c r="AK77">
        <f t="shared" si="77"/>
        <v>1.0000268884898706</v>
      </c>
      <c r="AL77">
        <f t="shared" si="78"/>
        <v>7.3331967642994086E-3</v>
      </c>
      <c r="AM77" t="str">
        <f t="shared" si="57"/>
        <v>1-0,000280046097070005i</v>
      </c>
      <c r="AN77">
        <f t="shared" si="79"/>
        <v>1.0000000392129076</v>
      </c>
      <c r="AO77">
        <f t="shared" si="80"/>
        <v>-2.8004608974905741E-4</v>
      </c>
      <c r="AP77" s="41" t="str">
        <f t="shared" si="81"/>
        <v>18,778471754764-53,0107177971026i</v>
      </c>
      <c r="AQ77">
        <f t="shared" si="82"/>
        <v>35.000672266117633</v>
      </c>
      <c r="AR77" s="43">
        <f t="shared" si="83"/>
        <v>-70.493861319500041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784,213924152472+348,607144470433i</v>
      </c>
      <c r="BG77" s="20">
        <f t="shared" si="94"/>
        <v>58.67183612833584</v>
      </c>
      <c r="BH77" s="43">
        <f t="shared" si="95"/>
        <v>23.966614502144107</v>
      </c>
      <c r="BI77" s="41" t="str">
        <f t="shared" si="101"/>
        <v>2308,09207282439+1030,10124635015i</v>
      </c>
      <c r="BJ77" s="20">
        <f t="shared" si="97"/>
        <v>68.053919374705401</v>
      </c>
      <c r="BK77" s="43">
        <f t="shared" si="102"/>
        <v>24.051201644401093</v>
      </c>
      <c r="BL77">
        <f t="shared" si="99"/>
        <v>58.67183612833584</v>
      </c>
      <c r="BM77" s="43">
        <f t="shared" si="100"/>
        <v>23.966614502144107</v>
      </c>
    </row>
    <row r="78" spans="1:65" x14ac:dyDescent="0.25">
      <c r="B78">
        <f>B77/(2*PI())</f>
        <v>138921.82360857131</v>
      </c>
      <c r="C78" t="s">
        <v>65</v>
      </c>
      <c r="N78" s="9">
        <v>60</v>
      </c>
      <c r="O78" s="34">
        <f t="shared" si="62"/>
        <v>39.810717055349755</v>
      </c>
      <c r="P78" s="33" t="str">
        <f t="shared" si="50"/>
        <v>58,4837545126354</v>
      </c>
      <c r="Q78" s="4" t="str">
        <f t="shared" si="63"/>
        <v>1+2,96237573270518i</v>
      </c>
      <c r="R78" s="4">
        <f t="shared" si="64"/>
        <v>3.1266067839945193</v>
      </c>
      <c r="S78" s="4">
        <f t="shared" si="65"/>
        <v>1.2452404116568292</v>
      </c>
      <c r="T78" s="4" t="str">
        <f t="shared" si="51"/>
        <v>1+0,00750414337411372i</v>
      </c>
      <c r="U78" s="4">
        <f t="shared" si="66"/>
        <v>1.0000281556875183</v>
      </c>
      <c r="V78" s="4">
        <f t="shared" si="67"/>
        <v>7.5040025206791717E-3</v>
      </c>
      <c r="W78" t="str">
        <f t="shared" si="52"/>
        <v>1-0,000844216129587793i</v>
      </c>
      <c r="X78" s="4">
        <f t="shared" si="68"/>
        <v>1.0000003563503732</v>
      </c>
      <c r="Y78" s="4">
        <f t="shared" si="69"/>
        <v>-8.4421592903002115E-4</v>
      </c>
      <c r="Z78" t="str">
        <f t="shared" si="53"/>
        <v>0,999999993660427+0,000138965618039143i</v>
      </c>
      <c r="AA78" s="4">
        <f t="shared" si="70"/>
        <v>1.0000000033161485</v>
      </c>
      <c r="AB78" s="4">
        <f t="shared" si="71"/>
        <v>1.3896561802558349E-4</v>
      </c>
      <c r="AC78" s="47" t="str">
        <f t="shared" si="72"/>
        <v>6,09819485564288-17,6837741911998i</v>
      </c>
      <c r="AD78" s="20">
        <f t="shared" si="73"/>
        <v>25.439487212383916</v>
      </c>
      <c r="AE78" s="43">
        <f t="shared" si="74"/>
        <v>-70.973404546320481</v>
      </c>
      <c r="AF78" t="str">
        <f t="shared" si="54"/>
        <v>171,846459675999</v>
      </c>
      <c r="AG78" t="str">
        <f t="shared" si="55"/>
        <v>1+2,95475645355727i</v>
      </c>
      <c r="AH78">
        <f t="shared" si="75"/>
        <v>3.1193886740575203</v>
      </c>
      <c r="AI78">
        <f t="shared" si="76"/>
        <v>1.2444591955794422</v>
      </c>
      <c r="AJ78" t="str">
        <f t="shared" si="56"/>
        <v>1+0,00750414337411372i</v>
      </c>
      <c r="AK78">
        <f t="shared" si="77"/>
        <v>1.0000281556875183</v>
      </c>
      <c r="AL78">
        <f t="shared" si="78"/>
        <v>7.5040025206791717E-3</v>
      </c>
      <c r="AM78" t="str">
        <f t="shared" si="57"/>
        <v>1-0,000286569208647311i</v>
      </c>
      <c r="AN78">
        <f t="shared" si="79"/>
        <v>1.0000000410609549</v>
      </c>
      <c r="AO78">
        <f t="shared" si="80"/>
        <v>-2.8656920080277434E-4</v>
      </c>
      <c r="AP78" s="41" t="str">
        <f t="shared" si="81"/>
        <v>18,0371112399576-52,0549562720108i</v>
      </c>
      <c r="AQ78">
        <f t="shared" si="82"/>
        <v>34.821666878391774</v>
      </c>
      <c r="AR78" s="43">
        <f t="shared" si="83"/>
        <v>-70.888731214801524</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752,514127786763+329,971118013913i</v>
      </c>
      <c r="BG78" s="20">
        <f t="shared" si="94"/>
        <v>58.294057082746981</v>
      </c>
      <c r="BH78" s="43">
        <f t="shared" si="95"/>
        <v>23.677046905276232</v>
      </c>
      <c r="BI78" s="41" t="str">
        <f t="shared" si="101"/>
        <v>2214,8363674265+975,092150770634i</v>
      </c>
      <c r="BJ78" s="20">
        <f t="shared" si="97"/>
        <v>67.676236748754846</v>
      </c>
      <c r="BK78" s="43">
        <f t="shared" si="102"/>
        <v>23.761720236795171</v>
      </c>
      <c r="BL78">
        <f t="shared" si="99"/>
        <v>58.294057082746981</v>
      </c>
      <c r="BM78" s="43">
        <f t="shared" si="100"/>
        <v>23.677046905276232</v>
      </c>
    </row>
    <row r="79" spans="1:65" x14ac:dyDescent="0.25">
      <c r="N79" s="9">
        <v>61</v>
      </c>
      <c r="O79" s="34">
        <f t="shared" si="62"/>
        <v>40.738027780411279</v>
      </c>
      <c r="P79" s="33" t="str">
        <f t="shared" si="50"/>
        <v>58,4837545126354</v>
      </c>
      <c r="Q79" s="4" t="str">
        <f t="shared" si="63"/>
        <v>1+3,03137832777978i</v>
      </c>
      <c r="R79" s="4">
        <f t="shared" si="64"/>
        <v>3.1920611783192587</v>
      </c>
      <c r="S79" s="4">
        <f t="shared" si="65"/>
        <v>1.2521543326424336</v>
      </c>
      <c r="T79" s="4" t="str">
        <f t="shared" si="51"/>
        <v>1+0,00767893732780063i</v>
      </c>
      <c r="U79" s="4">
        <f t="shared" si="66"/>
        <v>1.0000294826046301</v>
      </c>
      <c r="V79" s="4">
        <f t="shared" si="67"/>
        <v>7.6787864008666194E-3</v>
      </c>
      <c r="W79" t="str">
        <f t="shared" si="52"/>
        <v>1-0,000863880449377571i</v>
      </c>
      <c r="X79" s="4">
        <f t="shared" si="68"/>
        <v>1.0000003731446458</v>
      </c>
      <c r="Y79" s="4">
        <f t="shared" si="69"/>
        <v>-8.6388023447605091E-4</v>
      </c>
      <c r="Z79" t="str">
        <f t="shared" si="53"/>
        <v>0,999999993361652+0,000142202543107419i</v>
      </c>
      <c r="AA79" s="4">
        <f t="shared" si="70"/>
        <v>1.0000000034724337</v>
      </c>
      <c r="AB79" s="4">
        <f t="shared" si="71"/>
        <v>1.4220254309288972E-4</v>
      </c>
      <c r="AC79" s="47" t="str">
        <f t="shared" si="72"/>
        <v>5,85589495453609-17,3611795406159i</v>
      </c>
      <c r="AD79" s="20">
        <f t="shared" si="73"/>
        <v>25.259540072413884</v>
      </c>
      <c r="AE79" s="43">
        <f t="shared" si="74"/>
        <v>-71.360840803875021</v>
      </c>
      <c r="AF79" t="str">
        <f t="shared" si="54"/>
        <v>171,846459675999</v>
      </c>
      <c r="AG79" t="str">
        <f t="shared" si="55"/>
        <v>1+3,02358157282149i</v>
      </c>
      <c r="AH79">
        <f t="shared" si="75"/>
        <v>3.1846578352321733</v>
      </c>
      <c r="AI79">
        <f t="shared" si="76"/>
        <v>1.2513873598757657</v>
      </c>
      <c r="AJ79" t="str">
        <f t="shared" si="56"/>
        <v>1+0,00767893732780063i</v>
      </c>
      <c r="AK79">
        <f t="shared" si="77"/>
        <v>1.0000294826046301</v>
      </c>
      <c r="AL79">
        <f t="shared" si="78"/>
        <v>7.6787864008666194E-3</v>
      </c>
      <c r="AM79" t="str">
        <f t="shared" si="57"/>
        <v>1-0,000293244263012235i</v>
      </c>
      <c r="AN79">
        <f t="shared" si="79"/>
        <v>1.000000042996098</v>
      </c>
      <c r="AO79">
        <f t="shared" si="80"/>
        <v>-2.9324425460666254E-4</v>
      </c>
      <c r="AP79" s="41" t="str">
        <f t="shared" si="81"/>
        <v>17,3223825149892-51,1064313642491i</v>
      </c>
      <c r="AQ79">
        <f t="shared" si="82"/>
        <v>34.641812682230217</v>
      </c>
      <c r="AR79" s="43">
        <f t="shared" si="83"/>
        <v>-71.276053862503403</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721,954413033538+312,3789737809i</v>
      </c>
      <c r="BG79" s="20">
        <f t="shared" si="94"/>
        <v>57.915494612536776</v>
      </c>
      <c r="BH79" s="43">
        <f t="shared" si="95"/>
        <v>23.397419838239994</v>
      </c>
      <c r="BI79" s="41" t="str">
        <f t="shared" si="101"/>
        <v>2124,93067366823+923,161599472651i</v>
      </c>
      <c r="BJ79" s="20">
        <f t="shared" si="97"/>
        <v>67.297767222353116</v>
      </c>
      <c r="BK79" s="43">
        <f t="shared" si="102"/>
        <v>23.482206779611673</v>
      </c>
      <c r="BL79">
        <f t="shared" si="99"/>
        <v>57.915494612536776</v>
      </c>
      <c r="BM79" s="43">
        <f t="shared" si="100"/>
        <v>23.397419838239994</v>
      </c>
    </row>
    <row r="80" spans="1:65" x14ac:dyDescent="0.25">
      <c r="N80" s="9">
        <v>62</v>
      </c>
      <c r="O80" s="34">
        <f t="shared" si="62"/>
        <v>41.686938347033561</v>
      </c>
      <c r="P80" s="33" t="str">
        <f t="shared" si="50"/>
        <v>58,4837545126354</v>
      </c>
      <c r="Q80" s="4" t="str">
        <f t="shared" si="63"/>
        <v>1+3,1019881997688i</v>
      </c>
      <c r="R80" s="4">
        <f t="shared" si="64"/>
        <v>3.2591917389906473</v>
      </c>
      <c r="S80" s="4">
        <f t="shared" si="65"/>
        <v>1.2589414856713537</v>
      </c>
      <c r="T80" s="4" t="str">
        <f t="shared" si="51"/>
        <v>1+0,0078578027557015i</v>
      </c>
      <c r="U80" s="4">
        <f t="shared" si="66"/>
        <v>1.000030872055532</v>
      </c>
      <c r="V80" s="4">
        <f t="shared" si="67"/>
        <v>7.8576410348476667E-3</v>
      </c>
      <c r="W80" t="str">
        <f t="shared" si="52"/>
        <v>1-0,000884002810016418i</v>
      </c>
      <c r="X80" s="4">
        <f t="shared" si="68"/>
        <v>1.0000003907304078</v>
      </c>
      <c r="Y80" s="4">
        <f t="shared" si="69"/>
        <v>-8.8400257974529544E-4</v>
      </c>
      <c r="Z80" t="str">
        <f t="shared" si="53"/>
        <v>0,999999993048797+0,000145514865846324i</v>
      </c>
      <c r="AA80" s="4">
        <f t="shared" si="70"/>
        <v>1.0000000036360852</v>
      </c>
      <c r="AB80" s="4">
        <f t="shared" si="71"/>
        <v>1.455148658307555E-4</v>
      </c>
      <c r="AC80" s="47" t="str">
        <f t="shared" si="72"/>
        <v>5,62239868467426-17,0412706907577i</v>
      </c>
      <c r="AD80" s="20">
        <f t="shared" si="73"/>
        <v>25.078778201754041</v>
      </c>
      <c r="AE80" s="43">
        <f t="shared" si="74"/>
        <v>-71.740811119239154</v>
      </c>
      <c r="AF80" t="str">
        <f t="shared" si="54"/>
        <v>171,846459675999</v>
      </c>
      <c r="AG80" t="str">
        <f t="shared" si="55"/>
        <v>1+3,09400983505746i</v>
      </c>
      <c r="AH80">
        <f t="shared" si="75"/>
        <v>3.2515991234210113</v>
      </c>
      <c r="AI80">
        <f t="shared" si="76"/>
        <v>1.2581886381628102</v>
      </c>
      <c r="AJ80" t="str">
        <f t="shared" si="56"/>
        <v>1+0,0078578027557015i</v>
      </c>
      <c r="AK80">
        <f t="shared" si="77"/>
        <v>1.000030872055532</v>
      </c>
      <c r="AL80">
        <f t="shared" si="78"/>
        <v>7.8576410348476667E-3</v>
      </c>
      <c r="AM80" t="str">
        <f t="shared" si="57"/>
        <v>1-0,000300074799366955i</v>
      </c>
      <c r="AN80">
        <f t="shared" si="79"/>
        <v>1.0000000450224416</v>
      </c>
      <c r="AO80">
        <f t="shared" si="80"/>
        <v>-3.0007479036022188E-4</v>
      </c>
      <c r="AP80" s="41" t="str">
        <f t="shared" si="81"/>
        <v>16,6335934827755-50,1657330355645i</v>
      </c>
      <c r="AQ80">
        <f t="shared" si="82"/>
        <v>34.461140369622889</v>
      </c>
      <c r="AR80" s="43">
        <f t="shared" si="83"/>
        <v>-71.655882148841982</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692,505043195244+295,774697376542i</v>
      </c>
      <c r="BG80" s="20">
        <f t="shared" si="94"/>
        <v>57.536182195892039</v>
      </c>
      <c r="BH80" s="43">
        <f t="shared" si="95"/>
        <v>23.12773338539477</v>
      </c>
      <c r="BI80" s="41" t="str">
        <f t="shared" si="101"/>
        <v>2038,28793268912+874,144584587138i</v>
      </c>
      <c r="BJ80" s="20">
        <f t="shared" si="97"/>
        <v>66.918544363760887</v>
      </c>
      <c r="BK80" s="43">
        <f t="shared" si="102"/>
        <v>23.212662355791945</v>
      </c>
      <c r="BL80">
        <f t="shared" si="99"/>
        <v>57.536182195892039</v>
      </c>
      <c r="BM80" s="43">
        <f t="shared" si="100"/>
        <v>23.12773338539477</v>
      </c>
    </row>
    <row r="81" spans="14:65" x14ac:dyDescent="0.25">
      <c r="N81" s="9">
        <v>63</v>
      </c>
      <c r="O81" s="34">
        <f t="shared" si="62"/>
        <v>42.657951880159267</v>
      </c>
      <c r="P81" s="33" t="str">
        <f t="shared" si="50"/>
        <v>58,4837545126354</v>
      </c>
      <c r="Q81" s="4" t="str">
        <f t="shared" si="63"/>
        <v>1+3,174242786961i</v>
      </c>
      <c r="R81" s="4">
        <f t="shared" si="64"/>
        <v>3.3280350464762143</v>
      </c>
      <c r="S81" s="4">
        <f t="shared" si="65"/>
        <v>1.2656029672956317</v>
      </c>
      <c r="T81" s="4" t="str">
        <f t="shared" si="51"/>
        <v>1+0,00804083449463374i</v>
      </c>
      <c r="U81" s="4">
        <f t="shared" si="66"/>
        <v>1.000032326987168</v>
      </c>
      <c r="V81" s="4">
        <f t="shared" si="67"/>
        <v>8.0406612079193373E-3</v>
      </c>
      <c r="W81" t="str">
        <f t="shared" si="52"/>
        <v>1-0,000904593880646295i</v>
      </c>
      <c r="X81" s="4">
        <f t="shared" si="68"/>
        <v>1.0000004091449608</v>
      </c>
      <c r="Y81" s="4">
        <f t="shared" si="69"/>
        <v>-9.045936339063472E-4</v>
      </c>
      <c r="Z81" t="str">
        <f t="shared" si="53"/>
        <v>0,999999992721197+0,000148904342493217i</v>
      </c>
      <c r="AA81" s="4">
        <f t="shared" si="70"/>
        <v>1.0000000038074486</v>
      </c>
      <c r="AB81" s="4">
        <f t="shared" si="71"/>
        <v>1.4890434247653503E-4</v>
      </c>
      <c r="AC81" s="47" t="str">
        <f t="shared" si="72"/>
        <v>5,39746910185054-16,7242317746871i</v>
      </c>
      <c r="AD81" s="20">
        <f t="shared" si="73"/>
        <v>24.897231393193891</v>
      </c>
      <c r="AE81" s="43">
        <f t="shared" si="74"/>
        <v>-72.11337360133723</v>
      </c>
      <c r="AF81" t="str">
        <f t="shared" si="54"/>
        <v>171,846459675999</v>
      </c>
      <c r="AG81" t="str">
        <f t="shared" si="55"/>
        <v>1+3,16607858226203i</v>
      </c>
      <c r="AH81">
        <f t="shared" si="75"/>
        <v>3.3202490251573518</v>
      </c>
      <c r="AI81">
        <f t="shared" si="76"/>
        <v>1.2648641188300536</v>
      </c>
      <c r="AJ81" t="str">
        <f t="shared" si="56"/>
        <v>1+0,00804083449463374i</v>
      </c>
      <c r="AK81">
        <f t="shared" si="77"/>
        <v>1.000032326987168</v>
      </c>
      <c r="AL81">
        <f t="shared" si="78"/>
        <v>8.0406612079193373E-3</v>
      </c>
      <c r="AM81" t="str">
        <f t="shared" si="57"/>
        <v>1-0,000307064439352259i</v>
      </c>
      <c r="AN81">
        <f t="shared" si="79"/>
        <v>1.0000000471442838</v>
      </c>
      <c r="AO81">
        <f t="shared" si="80"/>
        <v>-3.0706442970137058E-4</v>
      </c>
      <c r="AP81" s="41" t="str">
        <f t="shared" si="81"/>
        <v>15,9700483572541-49,2334070576427i</v>
      </c>
      <c r="AQ81">
        <f t="shared" si="82"/>
        <v>34.279679823884962</v>
      </c>
      <c r="AR81" s="43">
        <f t="shared" si="83"/>
        <v>-72.028273210648038</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664,136134036323+280,104868426332i</v>
      </c>
      <c r="BG81" s="20">
        <f t="shared" si="94"/>
        <v>57.15615263348127</v>
      </c>
      <c r="BH81" s="43">
        <f t="shared" si="95"/>
        <v>22.86798449410988</v>
      </c>
      <c r="BI81" s="41" t="str">
        <f t="shared" si="101"/>
        <v>1954,82062159221+827,883723704i</v>
      </c>
      <c r="BJ81" s="20">
        <f t="shared" si="97"/>
        <v>66.538601064172354</v>
      </c>
      <c r="BK81" s="43">
        <f t="shared" si="102"/>
        <v>22.95308488479899</v>
      </c>
      <c r="BL81">
        <f t="shared" si="99"/>
        <v>57.15615263348127</v>
      </c>
      <c r="BM81" s="43">
        <f t="shared" si="100"/>
        <v>22.86798449410988</v>
      </c>
    </row>
    <row r="82" spans="14:65" x14ac:dyDescent="0.25">
      <c r="N82" s="9">
        <v>64</v>
      </c>
      <c r="O82" s="34">
        <f t="shared" si="62"/>
        <v>43.651583224016633</v>
      </c>
      <c r="P82" s="33" t="str">
        <f t="shared" si="50"/>
        <v>58,4837545126354</v>
      </c>
      <c r="Q82" s="4" t="str">
        <f t="shared" si="63"/>
        <v>1+3,24818039969492i</v>
      </c>
      <c r="R82" s="4">
        <f t="shared" si="64"/>
        <v>3.3986285335355864</v>
      </c>
      <c r="S82" s="4">
        <f t="shared" si="65"/>
        <v>1.2721399438434988</v>
      </c>
      <c r="T82" s="4" t="str">
        <f t="shared" si="51"/>
        <v>1+0,00822812959044805i</v>
      </c>
      <c r="U82" s="4">
        <f t="shared" si="66"/>
        <v>1.000033850485351</v>
      </c>
      <c r="V82" s="4">
        <f t="shared" si="67"/>
        <v>8.2279439107276788E-3</v>
      </c>
      <c r="W82" t="str">
        <f t="shared" si="52"/>
        <v>1-0,000925664578925406i</v>
      </c>
      <c r="X82" s="4">
        <f t="shared" si="68"/>
        <v>1.0000004284273645</v>
      </c>
      <c r="Y82" s="4">
        <f t="shared" si="69"/>
        <v>-9.2566431453879462E-4</v>
      </c>
      <c r="Z82" t="str">
        <f t="shared" si="53"/>
        <v>0,999999992378157+0,000152372770193482i</v>
      </c>
      <c r="AA82" s="4">
        <f t="shared" si="70"/>
        <v>1.0000000039868875</v>
      </c>
      <c r="AB82" s="4">
        <f t="shared" si="71"/>
        <v>1.5237277017560706E-4</v>
      </c>
      <c r="AC82" s="47" t="str">
        <f t="shared" si="72"/>
        <v>5,18086882811499-16,4102324159514i</v>
      </c>
      <c r="AD82" s="20">
        <f t="shared" si="73"/>
        <v>24.714928627719569</v>
      </c>
      <c r="AE82" s="43">
        <f t="shared" si="74"/>
        <v>-72.478590247199705</v>
      </c>
      <c r="AF82" t="str">
        <f t="shared" si="54"/>
        <v>171,846459675999</v>
      </c>
      <c r="AG82" t="str">
        <f t="shared" si="55"/>
        <v>1+3,23982602623891i</v>
      </c>
      <c r="AH82">
        <f t="shared" si="75"/>
        <v>3.3906448767594357</v>
      </c>
      <c r="AI82">
        <f t="shared" si="76"/>
        <v>1.2714149606847132</v>
      </c>
      <c r="AJ82" t="str">
        <f t="shared" si="56"/>
        <v>1+0,00822812959044805i</v>
      </c>
      <c r="AK82">
        <f t="shared" si="77"/>
        <v>1.000033850485351</v>
      </c>
      <c r="AL82">
        <f t="shared" si="78"/>
        <v>8.2279439107276788E-3</v>
      </c>
      <c r="AM82" t="str">
        <f t="shared" si="57"/>
        <v>1-0,000314216888967784i</v>
      </c>
      <c r="AN82">
        <f t="shared" si="79"/>
        <v>1.0000000493661254</v>
      </c>
      <c r="AO82">
        <f t="shared" si="80"/>
        <v>-3.142168786266708E-4</v>
      </c>
      <c r="AP82" s="41" t="str">
        <f t="shared" si="81"/>
        <v>15,3310498448298-48,3099564169112i</v>
      </c>
      <c r="AQ82">
        <f t="shared" si="82"/>
        <v>34.09746011669678</v>
      </c>
      <c r="AR82" s="43">
        <f t="shared" si="83"/>
        <v>-72.393288097867554</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636,817746616014+265,318583922303i</v>
      </c>
      <c r="BG82" s="20">
        <f t="shared" si="94"/>
        <v>56.775438051606109</v>
      </c>
      <c r="BH82" s="43">
        <f t="shared" si="95"/>
        <v>22.618167324268683</v>
      </c>
      <c r="BI82" s="41" t="str">
        <f t="shared" si="101"/>
        <v>1874,44102784802+784,229036116403i</v>
      </c>
      <c r="BJ82" s="20">
        <f t="shared" si="97"/>
        <v>66.157969540583309</v>
      </c>
      <c r="BK82" s="43">
        <f t="shared" si="102"/>
        <v>22.703469473600869</v>
      </c>
      <c r="BL82">
        <f t="shared" si="99"/>
        <v>56.775438051606109</v>
      </c>
      <c r="BM82" s="43">
        <f t="shared" si="100"/>
        <v>22.618167324268683</v>
      </c>
    </row>
    <row r="83" spans="14:65" x14ac:dyDescent="0.25">
      <c r="N83" s="9">
        <v>65</v>
      </c>
      <c r="O83" s="34">
        <f t="shared" si="62"/>
        <v>44.668359215096324</v>
      </c>
      <c r="P83" s="33" t="str">
        <f t="shared" ref="P83:P146" si="103">COMPLEX(Adc,0)</f>
        <v>58,4837545126354</v>
      </c>
      <c r="Q83" s="4" t="str">
        <f t="shared" ref="Q83:Q146" si="104">IMSUM(COMPLEX(1,0),IMDIV(COMPLEX(0,2*PI()*O83),COMPLEX(wp_lf,0)))</f>
        <v>1+3,32384024067151i</v>
      </c>
      <c r="R83" s="4">
        <f t="shared" si="64"/>
        <v>3.471010507835901</v>
      </c>
      <c r="S83" s="4">
        <f t="shared" si="65"/>
        <v>1.2785536457924875</v>
      </c>
      <c r="T83" s="4" t="str">
        <f t="shared" ref="T83:T146" si="105">IMSUM(COMPLEX(1,0),IMDIV(COMPLEX(0,2*PI()*O83),COMPLEX(wz_esr,0)))</f>
        <v>1+0,0084197873494834i</v>
      </c>
      <c r="U83" s="4">
        <f t="shared" si="66"/>
        <v>1.0000354457813037</v>
      </c>
      <c r="V83" s="4">
        <f t="shared" si="67"/>
        <v>8.4195883904593007E-3</v>
      </c>
      <c r="W83" t="str">
        <f t="shared" ref="W83:W146" si="106">IMSUB(COMPLEX(1,0),IMDIV(COMPLEX(0,2*PI()*O83),COMPLEX(wz_rhp,0)))</f>
        <v>1-0,000947226076816882i</v>
      </c>
      <c r="X83" s="4">
        <f t="shared" si="68"/>
        <v>1.0000004486185197</v>
      </c>
      <c r="Y83" s="4">
        <f t="shared" si="69"/>
        <v>-9.4722579352153071E-4</v>
      </c>
      <c r="Z83" t="str">
        <f t="shared" ref="Z83:Z146" si="107">IMSUM(COMPLEX(1,0),IMDIV(COMPLEX(0,2*PI()*O83),COMPLEX(Q*(wsl/2),0)),IMDIV(IMPOWER(COMPLEX(0,2*PI()*O83),2),IMPOWER(COMPLEX(wsl/2,0),2)))</f>
        <v>0,999999992018951+0,000155921987953396i</v>
      </c>
      <c r="AA83" s="4">
        <f t="shared" si="70"/>
        <v>1.0000000041747841</v>
      </c>
      <c r="AB83" s="4">
        <f t="shared" si="71"/>
        <v>1.5592198793424261E-4</v>
      </c>
      <c r="AC83" s="47" t="str">
        <f t="shared" si="72"/>
        <v>4,97236073015437-16,0994282300252i</v>
      </c>
      <c r="AD83" s="20">
        <f t="shared" si="73"/>
        <v>24.531898074263871</v>
      </c>
      <c r="AE83" s="43">
        <f t="shared" si="74"/>
        <v>-72.836526617019885</v>
      </c>
      <c r="AF83" t="str">
        <f t="shared" ref="AF83:AF146" si="108">COMPLEX($B$72,0)</f>
        <v>171,846459675999</v>
      </c>
      <c r="AG83" t="str">
        <f t="shared" ref="AG83:AG146" si="109">IMSUM(COMPLEX(1,0),IMDIV(COMPLEX(0,2*PI()*O83),COMPLEX(wp_lf_DCM,0)))</f>
        <v>1+3,31529126885908i</v>
      </c>
      <c r="AH83">
        <f t="shared" si="75"/>
        <v>3.4628248869056675</v>
      </c>
      <c r="AI83">
        <f t="shared" si="76"/>
        <v>1.2778423873027753</v>
      </c>
      <c r="AJ83" t="str">
        <f t="shared" ref="AJ83:AJ146" si="110">IMSUM(COMPLEX(1,0),IMDIV(COMPLEX(0,2*PI()*O83),COMPLEX(wz1_dcm,0)))</f>
        <v>1+0,0084197873494834i</v>
      </c>
      <c r="AK83">
        <f t="shared" si="77"/>
        <v>1.0000354457813037</v>
      </c>
      <c r="AL83">
        <f t="shared" si="78"/>
        <v>8.4195883904593007E-3</v>
      </c>
      <c r="AM83" t="str">
        <f t="shared" ref="AM83:AM146" si="111">IMSUB(COMPLEX(1,0),IMDIV(COMPLEX(0,2*PI()*O83),COMPLEX(wz2_dcm,0)))</f>
        <v>1-0,000321535940536994i</v>
      </c>
      <c r="AN83">
        <f t="shared" si="79"/>
        <v>1.0000000516926792</v>
      </c>
      <c r="AO83">
        <f t="shared" si="80"/>
        <v>-3.2153592945629157E-4</v>
      </c>
      <c r="AP83" s="41" t="str">
        <f t="shared" si="81"/>
        <v>14,7159011559527-47,3958427815295i</v>
      </c>
      <c r="AQ83">
        <f t="shared" si="82"/>
        <v>33.914509507591127</v>
      </c>
      <c r="AR83" s="43">
        <f t="shared" si="83"/>
        <v>-72.750991447079514</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610,519972848039+251,367379333182i</v>
      </c>
      <c r="BG83" s="20">
        <f t="shared" si="94"/>
        <v>56.394069908019553</v>
      </c>
      <c r="BH83" s="43">
        <f t="shared" si="95"/>
        <v>22.378273586226484</v>
      </c>
      <c r="BI83" s="41" t="str">
        <f t="shared" si="101"/>
        <v>1797,06150233104+743,037712312931i</v>
      </c>
      <c r="BJ83" s="20">
        <f t="shared" si="97"/>
        <v>65.776681341346801</v>
      </c>
      <c r="BK83" s="43">
        <f t="shared" si="102"/>
        <v>22.463808756166877</v>
      </c>
      <c r="BL83">
        <f t="shared" si="99"/>
        <v>56.394069908019553</v>
      </c>
      <c r="BM83" s="43">
        <f t="shared" si="100"/>
        <v>22.378273586226484</v>
      </c>
    </row>
    <row r="84" spans="14:65" x14ac:dyDescent="0.25">
      <c r="N84" s="9">
        <v>66</v>
      </c>
      <c r="O84" s="34">
        <f t="shared" ref="O84:O118" si="116">10^(1+(N84/100))</f>
        <v>45.70881896148753</v>
      </c>
      <c r="P84" s="33" t="str">
        <f t="shared" si="103"/>
        <v>58,4837545126354</v>
      </c>
      <c r="Q84" s="4" t="str">
        <f t="shared" si="104"/>
        <v>1+3,40126242573993i</v>
      </c>
      <c r="R84" s="4">
        <f t="shared" ref="R84:R147" si="117">IMABS(Q84)</f>
        <v>3.5452201749327608</v>
      </c>
      <c r="S84" s="4">
        <f t="shared" ref="S84:S147" si="118">IMARGUMENT(Q84)</f>
        <v>1.284845362343692</v>
      </c>
      <c r="T84" s="4" t="str">
        <f t="shared" si="105"/>
        <v>1+0,00861590939122051i</v>
      </c>
      <c r="U84" s="4">
        <f t="shared" ref="U84:U147" si="119">IMABS(T84)</f>
        <v>1.0000371162585107</v>
      </c>
      <c r="V84" s="4">
        <f t="shared" ref="V84:V147" si="120">IMARGUMENT(T84)</f>
        <v>8.6156962032125778E-3</v>
      </c>
      <c r="W84" t="str">
        <f t="shared" si="106"/>
        <v>1-0,000969289806512307i</v>
      </c>
      <c r="X84" s="4">
        <f t="shared" ref="X84:X147" si="121">IMABS(W84)</f>
        <v>1.0000004697612541</v>
      </c>
      <c r="Y84" s="4">
        <f t="shared" ref="Y84:Y147" si="122">IMARGUMENT(W84)</f>
        <v>-9.6928950295587673E-4</v>
      </c>
      <c r="Z84" t="str">
        <f t="shared" si="107"/>
        <v>0,999999991642816+0,000159553877615194i</v>
      </c>
      <c r="AA84" s="4">
        <f t="shared" ref="AA84:AA147" si="123">IMABS(Z84)</f>
        <v>1.000000004371536</v>
      </c>
      <c r="AB84" s="4">
        <f t="shared" ref="AB84:AB147" si="124">IMARGUMENT(Z84)</f>
        <v>1.5955387759467068E-4</v>
      </c>
      <c r="AC84" s="47" t="str">
        <f t="shared" ref="AC84:AC147" si="125">(IMDIV(IMPRODUCT(P84,T84,W84),IMPRODUCT(Q84,Z84)))</f>
        <v>4,77170854156064-15,7919613416533i</v>
      </c>
      <c r="AD84" s="20">
        <f t="shared" ref="AD84:AD147" si="126">20*LOG(IMABS(AC84))</f>
        <v>24.348167091686989</v>
      </c>
      <c r="AE84" s="43">
        <f t="shared" ref="AE84:AE147" si="127">(180/PI())*IMARGUMENT(AC84)</f>
        <v>-73.187251520676412</v>
      </c>
      <c r="AF84" t="str">
        <f t="shared" si="108"/>
        <v>171,846459675999</v>
      </c>
      <c r="AG84" t="str">
        <f t="shared" si="109"/>
        <v>1+3,39251432279307i</v>
      </c>
      <c r="AH84">
        <f t="shared" ref="AH84:AH147" si="128">IMABS(AG84)</f>
        <v>3.536828159574072</v>
      </c>
      <c r="AI84">
        <f t="shared" ref="AI84:AI147" si="129">IMARGUMENT(AG84)</f>
        <v>1.2841476815804553</v>
      </c>
      <c r="AJ84" t="str">
        <f t="shared" si="110"/>
        <v>1+0,00861590939122051i</v>
      </c>
      <c r="AK84">
        <f t="shared" ref="AK84:AK147" si="130">IMABS(AJ84)</f>
        <v>1.0000371162585107</v>
      </c>
      <c r="AL84">
        <f t="shared" ref="AL84:AL147" si="131">IMARGUMENT(AJ84)</f>
        <v>8.6156962032125778E-3</v>
      </c>
      <c r="AM84" t="str">
        <f t="shared" si="111"/>
        <v>1-0,000329025474717907i</v>
      </c>
      <c r="AN84">
        <f t="shared" ref="AN84:AN147" si="132">IMABS(AM84)</f>
        <v>1.00000005412888</v>
      </c>
      <c r="AO84">
        <f t="shared" ref="AO84:AO147" si="133">IMARGUMENT(AM84)</f>
        <v>-3.2902546284472049E-4</v>
      </c>
      <c r="AP84" s="41" t="str">
        <f t="shared" ref="AP84:AP147" si="134">(IMDIV(IMPRODUCT(AF84,AJ84,AM84),IMPRODUCT(AG84)))</f>
        <v>14,1239078513133-46,4914880165929i</v>
      </c>
      <c r="AQ84">
        <f t="shared" ref="AQ84:AQ147" si="135">20*LOG(IMABS(AP84))</f>
        <v>33.730855445694267</v>
      </c>
      <c r="AR84" s="43">
        <f t="shared" ref="AR84:AR147" si="136">(180/PI())*IMARGUMENT(AP84)</f>
        <v>-73.101451166431985</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585,213013983242+238,205148065102i</v>
      </c>
      <c r="BG84" s="20">
        <f t="shared" ref="BG84:BG147" si="147">20*LOG(IMABS(BF84))</f>
        <v>56.012079000221433</v>
      </c>
      <c r="BH84" s="43">
        <f t="shared" ref="BH84:BH147" si="148">(180/PI())*IMARGUMENT(BF84)</f>
        <v>22.148292866748239</v>
      </c>
      <c r="BI84" s="41" t="str">
        <f t="shared" si="101"/>
        <v>1722,59469155229+704,173878452312i</v>
      </c>
      <c r="BJ84" s="20">
        <f t="shared" ref="BJ84:BJ147" si="149">20*LOG(IMABS(BI84))</f>
        <v>65.394767354228719</v>
      </c>
      <c r="BK84" s="43">
        <f t="shared" si="102"/>
        <v>22.234093220992662</v>
      </c>
      <c r="BL84">
        <f t="shared" ref="BL84:BL147" si="150">IF($B$31=0,BJ84,BG84)</f>
        <v>56.012079000221433</v>
      </c>
      <c r="BM84" s="43">
        <f t="shared" ref="BM84:BM147" si="151">IF($B$31=0,BK84,BH84)</f>
        <v>22.148292866748239</v>
      </c>
    </row>
    <row r="85" spans="14:65" x14ac:dyDescent="0.25">
      <c r="N85" s="9">
        <v>67</v>
      </c>
      <c r="O85" s="34">
        <f t="shared" si="116"/>
        <v>46.773514128719818</v>
      </c>
      <c r="P85" s="33" t="str">
        <f t="shared" si="103"/>
        <v>58,4837545126354</v>
      </c>
      <c r="Q85" s="4" t="str">
        <f t="shared" si="104"/>
        <v>1+3,48048800516751i</v>
      </c>
      <c r="R85" s="4">
        <f t="shared" si="117"/>
        <v>3.6212976616283434</v>
      </c>
      <c r="S85" s="4">
        <f t="shared" si="118"/>
        <v>1.2910164362025813</v>
      </c>
      <c r="T85" s="4" t="str">
        <f t="shared" si="105"/>
        <v>1+0,00881659970216188i</v>
      </c>
      <c r="U85" s="4">
        <f t="shared" si="119"/>
        <v>1.000038865459892</v>
      </c>
      <c r="V85" s="4">
        <f t="shared" si="120"/>
        <v>8.8163712675752171E-3</v>
      </c>
      <c r="W85" t="str">
        <f t="shared" si="106"/>
        <v>1-0,000991867466493211i</v>
      </c>
      <c r="X85" s="4">
        <f t="shared" si="121"/>
        <v>1.0000004919004146</v>
      </c>
      <c r="Y85" s="4">
        <f t="shared" si="122"/>
        <v>-9.9186714122664432E-4</v>
      </c>
      <c r="Z85" t="str">
        <f t="shared" si="107"/>
        <v>0,999999991248954+0,000163270364854849i</v>
      </c>
      <c r="AA85" s="4">
        <f t="shared" si="123"/>
        <v>1.0000000045775601</v>
      </c>
      <c r="AB85" s="4">
        <f t="shared" si="124"/>
        <v>1.6327036483285788E-4</v>
      </c>
      <c r="AC85" s="47" t="str">
        <f t="shared" si="125"/>
        <v>4,57867743079432-15,4879609137591i</v>
      </c>
      <c r="AD85" s="20">
        <f t="shared" si="126"/>
        <v>24.163762232799261</v>
      </c>
      <c r="AE85" s="43">
        <f t="shared" si="127"/>
        <v>-73.530836716030407</v>
      </c>
      <c r="AF85" t="str">
        <f t="shared" si="108"/>
        <v>171,846459675999</v>
      </c>
      <c r="AG85" t="str">
        <f t="shared" si="109"/>
        <v>1+3,47153613272623i</v>
      </c>
      <c r="AH85">
        <f t="shared" si="128"/>
        <v>3.6126947173576389</v>
      </c>
      <c r="AI85">
        <f t="shared" si="129"/>
        <v>1.290332180491693</v>
      </c>
      <c r="AJ85" t="str">
        <f t="shared" si="110"/>
        <v>1+0,00881659970216188i</v>
      </c>
      <c r="AK85">
        <f t="shared" si="130"/>
        <v>1.000038865459892</v>
      </c>
      <c r="AL85">
        <f t="shared" si="131"/>
        <v>8.8163712675752171E-3</v>
      </c>
      <c r="AM85" t="str">
        <f t="shared" si="111"/>
        <v>1-0,000336689462560682i</v>
      </c>
      <c r="AN85">
        <f t="shared" si="132"/>
        <v>1.0000000566798954</v>
      </c>
      <c r="AO85">
        <f t="shared" si="133"/>
        <v>-3.3668944983833351E-4</v>
      </c>
      <c r="AP85" s="41" t="str">
        <f t="shared" si="134"/>
        <v>13,5543795278805-45,5972757346762i</v>
      </c>
      <c r="AQ85">
        <f t="shared" si="135"/>
        <v>33.546524573528856</v>
      </c>
      <c r="AR85" s="43">
        <f t="shared" si="136"/>
        <v>-73.444738132316658</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560,867252243173+225,788059811716i</v>
      </c>
      <c r="BG85" s="20">
        <f t="shared" si="147"/>
        <v>55.629495476052938</v>
      </c>
      <c r="BH85" s="43">
        <f t="shared" si="148"/>
        <v>21.928212942548669</v>
      </c>
      <c r="BI85" s="41" t="str">
        <f t="shared" si="101"/>
        <v>1650,95374974613+667,508357414799i</v>
      </c>
      <c r="BJ85" s="20">
        <f t="shared" si="149"/>
        <v>65.012257816782537</v>
      </c>
      <c r="BK85" s="43">
        <f t="shared" si="102"/>
        <v>22.014311526262393</v>
      </c>
      <c r="BL85">
        <f t="shared" si="150"/>
        <v>55.629495476052938</v>
      </c>
      <c r="BM85" s="43">
        <f t="shared" si="151"/>
        <v>21.928212942548669</v>
      </c>
    </row>
    <row r="86" spans="14:65" x14ac:dyDescent="0.25">
      <c r="N86" s="9">
        <v>68</v>
      </c>
      <c r="O86" s="34">
        <f t="shared" si="116"/>
        <v>47.863009232263877</v>
      </c>
      <c r="P86" s="33" t="str">
        <f t="shared" si="103"/>
        <v>58,4837545126354</v>
      </c>
      <c r="Q86" s="4" t="str">
        <f t="shared" si="104"/>
        <v>1+3,56155898540514i</v>
      </c>
      <c r="R86" s="4">
        <f t="shared" si="117"/>
        <v>3.6992840397190498</v>
      </c>
      <c r="S86" s="4">
        <f t="shared" si="118"/>
        <v>1.2970682585701336</v>
      </c>
      <c r="T86" s="4" t="str">
        <f t="shared" si="105"/>
        <v>1+0,00902196469096684i</v>
      </c>
      <c r="U86" s="4">
        <f t="shared" si="119"/>
        <v>1.0000406970953157</v>
      </c>
      <c r="V86" s="4">
        <f t="shared" si="120"/>
        <v>9.0217199194352303E-3</v>
      </c>
      <c r="W86" t="str">
        <f t="shared" si="106"/>
        <v>1-0,00101497102773377i</v>
      </c>
      <c r="X86" s="4">
        <f t="shared" si="121"/>
        <v>1.000000515082961</v>
      </c>
      <c r="Y86" s="4">
        <f t="shared" si="122"/>
        <v>-1.0149706792043742E-3</v>
      </c>
      <c r="Z86" t="str">
        <f t="shared" si="107"/>
        <v>0,999999990836529+0,000167073420203089i</v>
      </c>
      <c r="AA86" s="4">
        <f t="shared" si="123"/>
        <v>1.0000000047932929</v>
      </c>
      <c r="AB86" s="4">
        <f t="shared" si="124"/>
        <v>1.6707342017952524E-4</v>
      </c>
      <c r="AC86" s="47" t="str">
        <f t="shared" si="125"/>
        <v>4,3930345168524-15,1875436839593i</v>
      </c>
      <c r="AD86" s="20">
        <f t="shared" si="126"/>
        <v>23.97870925024321</v>
      </c>
      <c r="AE86" s="43">
        <f t="shared" si="127"/>
        <v>-73.867356619212345</v>
      </c>
      <c r="AF86" t="str">
        <f t="shared" si="108"/>
        <v>171,846459675999</v>
      </c>
      <c r="AG86" t="str">
        <f t="shared" si="109"/>
        <v>1+3,55239859706819i</v>
      </c>
      <c r="AH86">
        <f t="shared" si="128"/>
        <v>3.6904655251677996</v>
      </c>
      <c r="AI86">
        <f t="shared" si="129"/>
        <v>1.2963972700556265</v>
      </c>
      <c r="AJ86" t="str">
        <f t="shared" si="110"/>
        <v>1+0,00902196469096684i</v>
      </c>
      <c r="AK86">
        <f t="shared" si="130"/>
        <v>1.0000406970953157</v>
      </c>
      <c r="AL86">
        <f t="shared" si="131"/>
        <v>9.0217199194352303E-3</v>
      </c>
      <c r="AM86" t="str">
        <f t="shared" si="111"/>
        <v>1-0,00034453196761312i</v>
      </c>
      <c r="AN86">
        <f t="shared" si="132"/>
        <v>1.0000000593511367</v>
      </c>
      <c r="AO86">
        <f t="shared" si="133"/>
        <v>-3.4453195398087799E-4</v>
      </c>
      <c r="AP86" s="41" t="str">
        <f t="shared" si="134"/>
        <v>13,0066313506283-44,71355286997i</v>
      </c>
      <c r="AQ86">
        <f t="shared" si="135"/>
        <v>33.361542732696456</v>
      </c>
      <c r="AR86" s="43">
        <f t="shared" si="136"/>
        <v>-73.780925898006743</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537,453315857907+214,074478285081i</v>
      </c>
      <c r="BG86" s="20">
        <f t="shared" si="147"/>
        <v>55.246348846413014</v>
      </c>
      <c r="BH86" s="43">
        <f t="shared" si="148"/>
        <v>21.718020081146253</v>
      </c>
      <c r="BI86" s="41" t="str">
        <f t="shared" si="101"/>
        <v>1582,05253154602+632,918427885403i</v>
      </c>
      <c r="BJ86" s="20">
        <f t="shared" si="149"/>
        <v>64.62918232886625</v>
      </c>
      <c r="BK86" s="43">
        <f t="shared" si="102"/>
        <v>21.804450802351877</v>
      </c>
      <c r="BL86">
        <f t="shared" si="150"/>
        <v>55.246348846413014</v>
      </c>
      <c r="BM86" s="43">
        <f t="shared" si="151"/>
        <v>21.718020081146253</v>
      </c>
    </row>
    <row r="87" spans="14:65" x14ac:dyDescent="0.25">
      <c r="N87" s="9">
        <v>69</v>
      </c>
      <c r="O87" s="34">
        <f t="shared" si="116"/>
        <v>48.977881936844632</v>
      </c>
      <c r="P87" s="33" t="str">
        <f t="shared" si="103"/>
        <v>58,4837545126354</v>
      </c>
      <c r="Q87" s="4" t="str">
        <f t="shared" si="104"/>
        <v>1+3,64451835135963i</v>
      </c>
      <c r="R87" s="4">
        <f t="shared" si="117"/>
        <v>3.7792213501457037</v>
      </c>
      <c r="S87" s="4">
        <f t="shared" si="118"/>
        <v>1.3030022643465722</v>
      </c>
      <c r="T87" s="4" t="str">
        <f t="shared" si="105"/>
        <v>1+0,00923211324487078i</v>
      </c>
      <c r="U87" s="4">
        <f t="shared" si="119"/>
        <v>1.0000426150494617</v>
      </c>
      <c r="V87" s="4">
        <f t="shared" si="120"/>
        <v>9.2318509680529137E-3</v>
      </c>
      <c r="W87" t="str">
        <f t="shared" si="106"/>
        <v>1-0,00103861274004796i</v>
      </c>
      <c r="X87" s="4">
        <f t="shared" si="121"/>
        <v>1.0000005393580664</v>
      </c>
      <c r="Y87" s="4">
        <f t="shared" si="122"/>
        <v>-1.0386123665919948E-3</v>
      </c>
      <c r="Z87" t="str">
        <f t="shared" si="107"/>
        <v>0,999999990404668+0,000170965060090199i</v>
      </c>
      <c r="AA87" s="4">
        <f t="shared" si="123"/>
        <v>1.0000000050191939</v>
      </c>
      <c r="AB87" s="4">
        <f t="shared" si="124"/>
        <v>1.7096506006494998E-4</v>
      </c>
      <c r="AC87" s="47" t="str">
        <f t="shared" si="125"/>
        <v>4,21454933481152-14,8908145050935i</v>
      </c>
      <c r="AD87" s="20">
        <f t="shared" si="126"/>
        <v>23.793033104059376</v>
      </c>
      <c r="AE87" s="43">
        <f t="shared" si="127"/>
        <v>-74.196888027026731</v>
      </c>
      <c r="AF87" t="str">
        <f t="shared" si="108"/>
        <v>171,846459675999</v>
      </c>
      <c r="AG87" t="str">
        <f t="shared" si="109"/>
        <v>1+3,63514459016786i</v>
      </c>
      <c r="AH87">
        <f t="shared" si="128"/>
        <v>3.7701825143388827</v>
      </c>
      <c r="AI87">
        <f t="shared" si="129"/>
        <v>1.3023443805164769</v>
      </c>
      <c r="AJ87" t="str">
        <f t="shared" si="110"/>
        <v>1+0,00923211324487078i</v>
      </c>
      <c r="AK87">
        <f t="shared" si="130"/>
        <v>1.0000426150494617</v>
      </c>
      <c r="AL87">
        <f t="shared" si="131"/>
        <v>9.2318509680529137E-3</v>
      </c>
      <c r="AM87" t="str">
        <f t="shared" si="111"/>
        <v>1-0,000352557148075206i</v>
      </c>
      <c r="AN87">
        <f t="shared" si="132"/>
        <v>1.0000000621482694</v>
      </c>
      <c r="AO87">
        <f t="shared" si="133"/>
        <v>-3.5255713346799553E-4</v>
      </c>
      <c r="AP87" s="41" t="str">
        <f t="shared" si="134"/>
        <v>12,4799854362802-43,8406312653389i</v>
      </c>
      <c r="AQ87">
        <f t="shared" si="135"/>
        <v>33.175934971263189</v>
      </c>
      <c r="AR87" s="43">
        <f t="shared" si="136"/>
        <v>-74.1100904143956</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514,942137781992+203,024878772558i</v>
      </c>
      <c r="BG87" s="20">
        <f t="shared" si="147"/>
        <v>54.862667999931595</v>
      </c>
      <c r="BH87" s="43">
        <f t="shared" si="148"/>
        <v>21.517699328823564</v>
      </c>
      <c r="BI87" s="41" t="str">
        <f t="shared" si="101"/>
        <v>1515,80576604572+600,287582788374i</v>
      </c>
      <c r="BJ87" s="20">
        <f t="shared" si="149"/>
        <v>64.24556986713543</v>
      </c>
      <c r="BK87" s="43">
        <f t="shared" si="102"/>
        <v>21.604496941454613</v>
      </c>
      <c r="BL87">
        <f t="shared" si="150"/>
        <v>54.862667999931595</v>
      </c>
      <c r="BM87" s="43">
        <f t="shared" si="151"/>
        <v>21.517699328823564</v>
      </c>
    </row>
    <row r="88" spans="14:65" x14ac:dyDescent="0.25">
      <c r="N88" s="9">
        <v>70</v>
      </c>
      <c r="O88" s="34">
        <f t="shared" si="116"/>
        <v>50.118723362727238</v>
      </c>
      <c r="P88" s="33" t="str">
        <f t="shared" si="103"/>
        <v>58,4837545126354</v>
      </c>
      <c r="Q88" s="4" t="str">
        <f t="shared" si="104"/>
        <v>1+3,72941008918492i</v>
      </c>
      <c r="R88" s="4">
        <f t="shared" si="117"/>
        <v>3.8611526275601014</v>
      </c>
      <c r="S88" s="4">
        <f t="shared" si="118"/>
        <v>1.3088199275486443</v>
      </c>
      <c r="T88" s="4" t="str">
        <f t="shared" si="105"/>
        <v>1+0,00944715678741859i</v>
      </c>
      <c r="U88" s="4">
        <f t="shared" si="119"/>
        <v>1.0000446233900597</v>
      </c>
      <c r="V88" s="4">
        <f t="shared" si="120"/>
        <v>9.446875753422207E-3</v>
      </c>
      <c r="W88" t="str">
        <f t="shared" si="106"/>
        <v>1-0,00106280513858459i</v>
      </c>
      <c r="X88" s="4">
        <f t="shared" si="121"/>
        <v>1.0000005647772219</v>
      </c>
      <c r="Y88" s="4">
        <f t="shared" si="122"/>
        <v>-1.0628047384193258E-3</v>
      </c>
      <c r="Z88" t="str">
        <f t="shared" si="107"/>
        <v>0,999999989952454+0,000174947347915159i</v>
      </c>
      <c r="AA88" s="4">
        <f t="shared" si="123"/>
        <v>1.0000000052557412</v>
      </c>
      <c r="AB88" s="4">
        <f t="shared" si="124"/>
        <v>1.7494734788810421E-4</v>
      </c>
      <c r="AC88" s="47" t="str">
        <f t="shared" si="125"/>
        <v>4,0429942535382-14,5978668865357i</v>
      </c>
      <c r="AD88" s="20">
        <f t="shared" si="126"/>
        <v>23.606757970768875</v>
      </c>
      <c r="AE88" s="43">
        <f t="shared" si="127"/>
        <v>-74.519509851528895</v>
      </c>
      <c r="AF88" t="str">
        <f t="shared" si="108"/>
        <v>171,846459675999</v>
      </c>
      <c r="AG88" t="str">
        <f t="shared" si="109"/>
        <v>1+3,71981798504606i</v>
      </c>
      <c r="AH88">
        <f t="shared" si="128"/>
        <v>3.851888607147425</v>
      </c>
      <c r="AI88">
        <f t="shared" si="129"/>
        <v>1.308174981736937</v>
      </c>
      <c r="AJ88" t="str">
        <f t="shared" si="110"/>
        <v>1+0,00944715678741859i</v>
      </c>
      <c r="AK88">
        <f t="shared" si="130"/>
        <v>1.0000446233900597</v>
      </c>
      <c r="AL88">
        <f t="shared" si="131"/>
        <v>9.446875753422207E-3</v>
      </c>
      <c r="AM88" t="str">
        <f t="shared" si="111"/>
        <v>1-0,000360769259003845i</v>
      </c>
      <c r="AN88">
        <f t="shared" si="132"/>
        <v>1.0000000650772269</v>
      </c>
      <c r="AO88">
        <f t="shared" si="133"/>
        <v>-3.6076924335193706E-4</v>
      </c>
      <c r="AP88" s="41" t="str">
        <f t="shared" si="134"/>
        <v>11,9737720957706-42,978789262688i</v>
      </c>
      <c r="AQ88">
        <f t="shared" si="135"/>
        <v>32.989725552680412</v>
      </c>
      <c r="AR88" s="43">
        <f t="shared" si="136"/>
        <v>-74.432309762896693</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493,305008377559+192,601765920016i</v>
      </c>
      <c r="BG88" s="20">
        <f t="shared" si="147"/>
        <v>54.478481219439495</v>
      </c>
      <c r="BH88" s="43">
        <f t="shared" si="148"/>
        <v>21.327234785554619</v>
      </c>
      <c r="BI88" s="41" t="str">
        <f t="shared" si="101"/>
        <v>1452,1292130884+569,505288260276i</v>
      </c>
      <c r="BJ88" s="20">
        <f t="shared" si="149"/>
        <v>63.861448801351017</v>
      </c>
      <c r="BK88" s="43">
        <f t="shared" si="102"/>
        <v>21.41443487418681</v>
      </c>
      <c r="BL88">
        <f t="shared" si="150"/>
        <v>54.478481219439495</v>
      </c>
      <c r="BM88" s="43">
        <f t="shared" si="151"/>
        <v>21.327234785554619</v>
      </c>
    </row>
    <row r="89" spans="14:65" x14ac:dyDescent="0.25">
      <c r="N89" s="9">
        <v>71</v>
      </c>
      <c r="O89" s="34">
        <f t="shared" si="116"/>
        <v>51.28613839913649</v>
      </c>
      <c r="P89" s="33" t="str">
        <f t="shared" si="103"/>
        <v>58,4837545126354</v>
      </c>
      <c r="Q89" s="4" t="str">
        <f t="shared" si="104"/>
        <v>1+3,81627920960407i</v>
      </c>
      <c r="R89" s="4">
        <f t="shared" si="117"/>
        <v>3.9451219253219878</v>
      </c>
      <c r="S89" s="4">
        <f t="shared" si="118"/>
        <v>1.3145227569401581</v>
      </c>
      <c r="T89" s="4" t="str">
        <f t="shared" si="105"/>
        <v>1+0,009667209337543i</v>
      </c>
      <c r="U89" s="4">
        <f t="shared" si="119"/>
        <v>1.0000467263765107</v>
      </c>
      <c r="V89" s="4">
        <f t="shared" si="120"/>
        <v>9.6669082049503589E-3</v>
      </c>
      <c r="W89" t="str">
        <f t="shared" si="106"/>
        <v>1-0,00108756105047359i</v>
      </c>
      <c r="X89" s="4">
        <f t="shared" si="121"/>
        <v>1.0000005913943444</v>
      </c>
      <c r="Y89" s="4">
        <f t="shared" si="122"/>
        <v>-1.0875606216887979E-3</v>
      </c>
      <c r="Z89" t="str">
        <f t="shared" si="107"/>
        <v>0,999999989478928+0,000179022395139685i</v>
      </c>
      <c r="AA89" s="4">
        <f t="shared" si="123"/>
        <v>1.0000000055034368</v>
      </c>
      <c r="AB89" s="4">
        <f t="shared" si="124"/>
        <v>1.790223951106952E-4</v>
      </c>
      <c r="AC89" s="47" t="str">
        <f t="shared" si="125"/>
        <v>3,8781448479451-14,3087835333939i</v>
      </c>
      <c r="AD89" s="20">
        <f t="shared" si="126"/>
        <v>23.41990725381152</v>
      </c>
      <c r="AE89" s="43">
        <f t="shared" si="127"/>
        <v>-74.835302866753864</v>
      </c>
      <c r="AF89" t="str">
        <f t="shared" si="108"/>
        <v>171,846459675999</v>
      </c>
      <c r="AG89" t="str">
        <f t="shared" si="109"/>
        <v>1+3,80646367665755i</v>
      </c>
      <c r="AH89">
        <f t="shared" si="128"/>
        <v>3.9356277417603041</v>
      </c>
      <c r="AI89">
        <f t="shared" si="129"/>
        <v>1.3138905788049067</v>
      </c>
      <c r="AJ89" t="str">
        <f t="shared" si="110"/>
        <v>1+0,009667209337543i</v>
      </c>
      <c r="AK89">
        <f t="shared" si="130"/>
        <v>1.0000467263765107</v>
      </c>
      <c r="AL89">
        <f t="shared" si="131"/>
        <v>9.6669082049503589E-3</v>
      </c>
      <c r="AM89" t="str">
        <f t="shared" si="111"/>
        <v>1-0,000369172654568955i</v>
      </c>
      <c r="AN89">
        <f t="shared" si="132"/>
        <v>1.0000000681442223</v>
      </c>
      <c r="AO89">
        <f t="shared" si="133"/>
        <v>-3.6917263779763352E-4</v>
      </c>
      <c r="AP89" s="41" t="str">
        <f t="shared" si="134"/>
        <v>11,487330942385-42,1282732880261i</v>
      </c>
      <c r="AQ89">
        <f t="shared" si="135"/>
        <v>32.802937966078161</v>
      </c>
      <c r="AR89" s="43">
        <f t="shared" si="136"/>
        <v>-74.747663900495482</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472,513622364531+182,769592098627i</v>
      </c>
      <c r="BG89" s="20">
        <f t="shared" si="147"/>
        <v>54.093816200082017</v>
      </c>
      <c r="BH89" s="43">
        <f t="shared" si="148"/>
        <v>21.146609866830719</v>
      </c>
      <c r="BI89" s="41" t="str">
        <f t="shared" si="101"/>
        <v>1390,93980265955+540,466744222128i</v>
      </c>
      <c r="BJ89" s="20">
        <f t="shared" si="149"/>
        <v>63.476846912348641</v>
      </c>
      <c r="BK89" s="43">
        <f t="shared" si="102"/>
        <v>21.234248833089168</v>
      </c>
      <c r="BL89">
        <f t="shared" si="150"/>
        <v>54.093816200082017</v>
      </c>
      <c r="BM89" s="43">
        <f t="shared" si="151"/>
        <v>21.146609866830719</v>
      </c>
    </row>
    <row r="90" spans="14:65" x14ac:dyDescent="0.25">
      <c r="N90" s="9">
        <v>72</v>
      </c>
      <c r="O90" s="34">
        <f t="shared" si="116"/>
        <v>52.480746024977286</v>
      </c>
      <c r="P90" s="33" t="str">
        <f t="shared" si="103"/>
        <v>58,4837545126354</v>
      </c>
      <c r="Q90" s="4" t="str">
        <f t="shared" si="104"/>
        <v>1+3,90517177177458i</v>
      </c>
      <c r="R90" s="4">
        <f t="shared" si="117"/>
        <v>4.031174340941484</v>
      </c>
      <c r="S90" s="4">
        <f t="shared" si="118"/>
        <v>1.3201122918744403</v>
      </c>
      <c r="T90" s="4" t="str">
        <f t="shared" si="105"/>
        <v>1+0,00989238757001884i</v>
      </c>
      <c r="U90" s="4">
        <f t="shared" si="119"/>
        <v>1.0000489284689202</v>
      </c>
      <c r="V90" s="4">
        <f t="shared" si="120"/>
        <v>9.8920649014850176E-3</v>
      </c>
      <c r="W90" t="str">
        <f t="shared" si="106"/>
        <v>1-0,00111289360162712i</v>
      </c>
      <c r="X90" s="4">
        <f t="shared" si="121"/>
        <v>1.0000006192658926</v>
      </c>
      <c r="Y90" s="4">
        <f t="shared" si="122"/>
        <v>-1.1128931421759529E-3</v>
      </c>
      <c r="Z90" t="str">
        <f t="shared" si="107"/>
        <v>0,999999988983085+0,000183192362407756i</v>
      </c>
      <c r="AA90" s="4">
        <f t="shared" si="123"/>
        <v>1.0000000057628058</v>
      </c>
      <c r="AB90" s="4">
        <f t="shared" si="124"/>
        <v>1.8319236237669291E-4</v>
      </c>
      <c r="AC90" s="47" t="str">
        <f t="shared" si="125"/>
        <v>3,71978022822684-14,0236368810367i</v>
      </c>
      <c r="AD90" s="20">
        <f t="shared" si="126"/>
        <v>23.232503595189691</v>
      </c>
      <c r="AE90" s="43">
        <f t="shared" si="127"/>
        <v>-75.144349467522048</v>
      </c>
      <c r="AF90" t="str">
        <f t="shared" si="108"/>
        <v>171,846459675999</v>
      </c>
      <c r="AG90" t="str">
        <f t="shared" si="109"/>
        <v>1+3,89512760569491i</v>
      </c>
      <c r="AH90">
        <f t="shared" si="128"/>
        <v>4.0214448976265436</v>
      </c>
      <c r="AI90">
        <f t="shared" si="129"/>
        <v>1.3194927078523422</v>
      </c>
      <c r="AJ90" t="str">
        <f t="shared" si="110"/>
        <v>1+0,00989238757001884i</v>
      </c>
      <c r="AK90">
        <f t="shared" si="130"/>
        <v>1.0000489284689202</v>
      </c>
      <c r="AL90">
        <f t="shared" si="131"/>
        <v>9.8920649014850176E-3</v>
      </c>
      <c r="AM90" t="str">
        <f t="shared" si="111"/>
        <v>1-0,000377771790362096i</v>
      </c>
      <c r="AN90">
        <f t="shared" si="132"/>
        <v>1.0000000713557602</v>
      </c>
      <c r="AO90">
        <f t="shared" si="133"/>
        <v>-3.7777177239130136E-4</v>
      </c>
      <c r="AP90" s="41" t="str">
        <f t="shared" si="134"/>
        <v>11,0200118727183-41,2892994235993i</v>
      </c>
      <c r="AQ90">
        <f t="shared" si="135"/>
        <v>32.61559493778136</v>
      </c>
      <c r="AR90" s="43">
        <f t="shared" si="136"/>
        <v>-75.056234416880358</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452,540120345076+173,494676671439i</v>
      </c>
      <c r="BG90" s="20">
        <f t="shared" si="147"/>
        <v>53.708700068935975</v>
      </c>
      <c r="BH90" s="43">
        <f t="shared" si="148"/>
        <v>20.975807552360369</v>
      </c>
      <c r="BI90" s="41" t="str">
        <f t="shared" si="101"/>
        <v>1332,15575828175+513,072647490342i</v>
      </c>
      <c r="BJ90" s="20">
        <f t="shared" si="149"/>
        <v>63.091791411527637</v>
      </c>
      <c r="BK90" s="43">
        <f t="shared" si="102"/>
        <v>21.063922603002098</v>
      </c>
      <c r="BL90">
        <f t="shared" si="150"/>
        <v>53.708700068935975</v>
      </c>
      <c r="BM90" s="43">
        <f t="shared" si="151"/>
        <v>20.975807552360369</v>
      </c>
    </row>
    <row r="91" spans="14:65" x14ac:dyDescent="0.25">
      <c r="N91" s="9">
        <v>73</v>
      </c>
      <c r="O91" s="34">
        <f t="shared" si="116"/>
        <v>53.703179637025293</v>
      </c>
      <c r="P91" s="33" t="str">
        <f t="shared" si="103"/>
        <v>58,4837545126354</v>
      </c>
      <c r="Q91" s="4" t="str">
        <f t="shared" si="104"/>
        <v>1+3,99613490770954i</v>
      </c>
      <c r="R91" s="4">
        <f t="shared" si="117"/>
        <v>4.1193560419821367</v>
      </c>
      <c r="S91" s="4">
        <f t="shared" si="118"/>
        <v>1.3255900983464077</v>
      </c>
      <c r="T91" s="4" t="str">
        <f t="shared" si="105"/>
        <v>1+0,0101228108773255i</v>
      </c>
      <c r="U91" s="4">
        <f t="shared" si="119"/>
        <v>1.0000512343375505</v>
      </c>
      <c r="V91" s="4">
        <f t="shared" si="120"/>
        <v>1.0122465132718977E-2</v>
      </c>
      <c r="W91" t="str">
        <f t="shared" si="106"/>
        <v>1-0,00113881622369912i</v>
      </c>
      <c r="X91" s="4">
        <f t="shared" si="121"/>
        <v>1.0000006484509854</v>
      </c>
      <c r="Y91" s="4">
        <f t="shared" si="122"/>
        <v>-1.1388157313883417E-3</v>
      </c>
      <c r="Z91" t="str">
        <f t="shared" si="107"/>
        <v>0,999999988463874+0,000187459460691213i</v>
      </c>
      <c r="AA91" s="4">
        <f t="shared" si="123"/>
        <v>1.0000000060343988</v>
      </c>
      <c r="AB91" s="4">
        <f t="shared" si="124"/>
        <v>1.8745946065792823E-4</v>
      </c>
      <c r="AC91" s="47" t="str">
        <f t="shared" si="125"/>
        <v>3,56768332853691-13,74248962269i</v>
      </c>
      <c r="AD91" s="20">
        <f t="shared" si="126"/>
        <v>23.044568888173721</v>
      </c>
      <c r="AE91" s="43">
        <f t="shared" si="127"/>
        <v>-75.446733440184914</v>
      </c>
      <c r="AF91" t="str">
        <f t="shared" si="108"/>
        <v>171,846459675999</v>
      </c>
      <c r="AG91" t="str">
        <f t="shared" si="109"/>
        <v>1+3,98585678294691i</v>
      </c>
      <c r="AH91">
        <f t="shared" si="128"/>
        <v>4.1093861213280869</v>
      </c>
      <c r="AI91">
        <f t="shared" si="129"/>
        <v>1.3249829320840267</v>
      </c>
      <c r="AJ91" t="str">
        <f t="shared" si="110"/>
        <v>1+0,0101228108773255i</v>
      </c>
      <c r="AK91">
        <f t="shared" si="130"/>
        <v>1.0000512343375505</v>
      </c>
      <c r="AL91">
        <f t="shared" si="131"/>
        <v>1.0122465132718977E-2</v>
      </c>
      <c r="AM91" t="str">
        <f t="shared" si="111"/>
        <v>1-0,000386571225758886i</v>
      </c>
      <c r="AN91">
        <f t="shared" si="132"/>
        <v>1.0000000747186535</v>
      </c>
      <c r="AO91">
        <f t="shared" si="133"/>
        <v>-3.8657120650283268E-4</v>
      </c>
      <c r="AP91" s="41" t="str">
        <f t="shared" si="134"/>
        <v>10,571175927673-40,4620549603616i</v>
      </c>
      <c r="AQ91">
        <f t="shared" si="135"/>
        <v>32.427718443902535</v>
      </c>
      <c r="AR91" s="43">
        <f t="shared" si="136"/>
        <v>-75.358104303524456</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433,357125212499+164,745126436995i</v>
      </c>
      <c r="BG91" s="20">
        <f t="shared" si="147"/>
        <v>53.323159405992044</v>
      </c>
      <c r="BH91" s="43">
        <f t="shared" si="148"/>
        <v>20.814810621679868</v>
      </c>
      <c r="BI91" s="41" t="str">
        <f t="shared" si="101"/>
        <v>1275,6967053195+487,22895825108i</v>
      </c>
      <c r="BJ91" s="20">
        <f t="shared" si="149"/>
        <v>62.706308961720872</v>
      </c>
      <c r="BK91" s="43">
        <f t="shared" si="102"/>
        <v>20.903439758340291</v>
      </c>
      <c r="BL91">
        <f t="shared" si="150"/>
        <v>53.323159405992044</v>
      </c>
      <c r="BM91" s="43">
        <f t="shared" si="151"/>
        <v>20.814810621679868</v>
      </c>
    </row>
    <row r="92" spans="14:65" x14ac:dyDescent="0.25">
      <c r="N92" s="9">
        <v>74</v>
      </c>
      <c r="O92" s="34">
        <f t="shared" si="116"/>
        <v>54.95408738576247</v>
      </c>
      <c r="P92" s="33" t="str">
        <f t="shared" si="103"/>
        <v>58,4837545126354</v>
      </c>
      <c r="Q92" s="4" t="str">
        <f t="shared" si="104"/>
        <v>1+4,08921684726768i</v>
      </c>
      <c r="R92" s="4">
        <f t="shared" si="117"/>
        <v>4.2097142924405011</v>
      </c>
      <c r="S92" s="4">
        <f t="shared" si="118"/>
        <v>1.3309577652511257</v>
      </c>
      <c r="T92" s="4" t="str">
        <f t="shared" si="105"/>
        <v>1+0,0103586014329506i</v>
      </c>
      <c r="U92" s="4">
        <f t="shared" si="119"/>
        <v>1.0000536488727225</v>
      </c>
      <c r="V92" s="4">
        <f t="shared" si="120"/>
        <v>1.035823096200341E-2</v>
      </c>
      <c r="W92" t="str">
        <f t="shared" si="106"/>
        <v>1-0,00116534266120694i</v>
      </c>
      <c r="X92" s="4">
        <f t="shared" si="121"/>
        <v>1.0000006790115286</v>
      </c>
      <c r="Y92" s="4">
        <f t="shared" si="122"/>
        <v>-1.1653421336864564E-3</v>
      </c>
      <c r="Z92" t="str">
        <f t="shared" si="107"/>
        <v>0,999999987920193+0,000191825952462048i</v>
      </c>
      <c r="AA92" s="4">
        <f t="shared" si="123"/>
        <v>1.0000000063187908</v>
      </c>
      <c r="AB92" s="4">
        <f t="shared" si="124"/>
        <v>1.9182595242638276E-4</v>
      </c>
      <c r="AC92" s="47" t="str">
        <f t="shared" si="125"/>
        <v>3,4216411575688-13,4653952281422i</v>
      </c>
      <c r="AD92" s="20">
        <f t="shared" si="126"/>
        <v>22.856124290934826</v>
      </c>
      <c r="AE92" s="43">
        <f t="shared" si="127"/>
        <v>-75.742539745132859</v>
      </c>
      <c r="AF92" t="str">
        <f t="shared" si="108"/>
        <v>171,846459675999</v>
      </c>
      <c r="AG92" t="str">
        <f t="shared" si="109"/>
        <v>1+4,07869931422429i</v>
      </c>
      <c r="AH92">
        <f t="shared" si="128"/>
        <v>4.1994985529052986</v>
      </c>
      <c r="AI92">
        <f t="shared" si="129"/>
        <v>1.330362838013214</v>
      </c>
      <c r="AJ92" t="str">
        <f t="shared" si="110"/>
        <v>1+0,0103586014329506i</v>
      </c>
      <c r="AK92">
        <f t="shared" si="130"/>
        <v>1.0000536488727225</v>
      </c>
      <c r="AL92">
        <f t="shared" si="131"/>
        <v>1.035823096200341E-2</v>
      </c>
      <c r="AM92" t="str">
        <f t="shared" si="111"/>
        <v>1-0,00039557562633645i</v>
      </c>
      <c r="AN92">
        <f t="shared" si="132"/>
        <v>1.0000000782400351</v>
      </c>
      <c r="AO92">
        <f t="shared" si="133"/>
        <v>-3.9557560570321724E-4</v>
      </c>
      <c r="AP92" s="41" t="str">
        <f t="shared" si="134"/>
        <v>10,1401960407383-39,6466999249318i</v>
      </c>
      <c r="AQ92">
        <f t="shared" si="135"/>
        <v>32.239329723877063</v>
      </c>
      <c r="AR92" s="43">
        <f t="shared" si="136"/>
        <v>-75.653357734544116</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414,937773755441+156,490757490684i</v>
      </c>
      <c r="BG92" s="20">
        <f t="shared" si="147"/>
        <v>52.93722026637775</v>
      </c>
      <c r="BH92" s="43">
        <f t="shared" si="148"/>
        <v>20.663601876741176</v>
      </c>
      <c r="BI92" s="41" t="str">
        <f t="shared" si="101"/>
        <v>1221,48376510528+462,846670614932i</v>
      </c>
      <c r="BJ92" s="20">
        <f t="shared" si="149"/>
        <v>62.320425699319998</v>
      </c>
      <c r="BK92" s="43">
        <f t="shared" si="102"/>
        <v>20.75278388732994</v>
      </c>
      <c r="BL92">
        <f t="shared" si="150"/>
        <v>52.93722026637775</v>
      </c>
      <c r="BM92" s="43">
        <f t="shared" si="151"/>
        <v>20.663601876741176</v>
      </c>
    </row>
    <row r="93" spans="14:65" x14ac:dyDescent="0.25">
      <c r="N93" s="9">
        <v>75</v>
      </c>
      <c r="O93" s="34">
        <f t="shared" si="116"/>
        <v>56.234132519034915</v>
      </c>
      <c r="P93" s="33" t="str">
        <f t="shared" si="103"/>
        <v>58,4837545126354</v>
      </c>
      <c r="Q93" s="4" t="str">
        <f t="shared" si="104"/>
        <v>1+4,18446694372541i</v>
      </c>
      <c r="R93" s="4">
        <f t="shared" si="117"/>
        <v>4.3022974796183817</v>
      </c>
      <c r="S93" s="4">
        <f t="shared" si="118"/>
        <v>1.3362169008449976</v>
      </c>
      <c r="T93" s="4" t="str">
        <f t="shared" si="105"/>
        <v>1+0,0105998842561677i</v>
      </c>
      <c r="U93" s="4">
        <f t="shared" si="119"/>
        <v>1.0000561771951835</v>
      </c>
      <c r="V93" s="4">
        <f t="shared" si="120"/>
        <v>1.0599487290600104E-2</v>
      </c>
      <c r="W93" t="str">
        <f t="shared" si="106"/>
        <v>1-0,00119248697881887i</v>
      </c>
      <c r="X93" s="4">
        <f t="shared" si="121"/>
        <v>1.0000007110123446</v>
      </c>
      <c r="Y93" s="4">
        <f t="shared" si="122"/>
        <v>-1.1924864135705094E-3</v>
      </c>
      <c r="Z93" t="str">
        <f t="shared" si="107"/>
        <v>0,999999987350889+0,000196294152891994i</v>
      </c>
      <c r="AA93" s="4">
        <f t="shared" si="123"/>
        <v>1.0000000066165862</v>
      </c>
      <c r="AB93" s="4">
        <f t="shared" si="124"/>
        <v>1.9629415285377804E-4</v>
      </c>
      <c r="AC93" s="47" t="str">
        <f t="shared" si="125"/>
        <v>3,28144501348717-13,1923984518664i</v>
      </c>
      <c r="AD93" s="20">
        <f t="shared" si="126"/>
        <v>22.667190240978794</v>
      </c>
      <c r="AE93" s="43">
        <f t="shared" si="127"/>
        <v>-76.031854310841169</v>
      </c>
      <c r="AF93" t="str">
        <f t="shared" si="108"/>
        <v>171,846459675999</v>
      </c>
      <c r="AG93" t="str">
        <f t="shared" si="109"/>
        <v>1+4,17370442586603i</v>
      </c>
      <c r="AH93">
        <f t="shared" si="128"/>
        <v>4.2918304526732749</v>
      </c>
      <c r="AI93">
        <f t="shared" si="129"/>
        <v>1.3356340319003643</v>
      </c>
      <c r="AJ93" t="str">
        <f t="shared" si="110"/>
        <v>1+0,0105998842561677i</v>
      </c>
      <c r="AK93">
        <f t="shared" si="130"/>
        <v>1.0000561771951835</v>
      </c>
      <c r="AL93">
        <f t="shared" si="131"/>
        <v>1.0599487290600104E-2</v>
      </c>
      <c r="AM93" t="str">
        <f t="shared" si="111"/>
        <v>1-0,000404789766347159i</v>
      </c>
      <c r="AN93">
        <f t="shared" si="132"/>
        <v>1.000000081927374</v>
      </c>
      <c r="AO93">
        <f t="shared" si="133"/>
        <v>-4.0478974423825183E-4</v>
      </c>
      <c r="AP93" s="41" t="str">
        <f t="shared" si="134"/>
        <v>9,72645768074279-38,8433685759769i</v>
      </c>
      <c r="AQ93">
        <f t="shared" si="135"/>
        <v>32.050449294812694</v>
      </c>
      <c r="AR93" s="43">
        <f t="shared" si="136"/>
        <v>-75.942079859113548</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397,25574376575+148,703018710286i</v>
      </c>
      <c r="BG93" s="20">
        <f t="shared" si="147"/>
        <v>52.550908203701646</v>
      </c>
      <c r="BH93" s="43">
        <f t="shared" si="148"/>
        <v>20.522164351583807</v>
      </c>
      <c r="BI93" s="41" t="str">
        <f t="shared" si="101"/>
        <v>1169,43963579136+439,84158786766i</v>
      </c>
      <c r="BJ93" s="20">
        <f t="shared" si="149"/>
        <v>61.93416725753552</v>
      </c>
      <c r="BK93" s="43">
        <f t="shared" si="102"/>
        <v>20.611938803311489</v>
      </c>
      <c r="BL93">
        <f t="shared" si="150"/>
        <v>52.550908203701646</v>
      </c>
      <c r="BM93" s="43">
        <f t="shared" si="151"/>
        <v>20.522164351583807</v>
      </c>
    </row>
    <row r="94" spans="14:65" x14ac:dyDescent="0.25">
      <c r="N94" s="9">
        <v>76</v>
      </c>
      <c r="O94" s="34">
        <f t="shared" si="116"/>
        <v>57.543993733715695</v>
      </c>
      <c r="P94" s="33" t="str">
        <f t="shared" si="103"/>
        <v>58,4837545126354</v>
      </c>
      <c r="Q94" s="4" t="str">
        <f t="shared" si="104"/>
        <v>1+4,28193569994468i</v>
      </c>
      <c r="R94" s="4">
        <f t="shared" si="117"/>
        <v>4.397155141504645</v>
      </c>
      <c r="S94" s="4">
        <f t="shared" si="118"/>
        <v>1.3413691294051309</v>
      </c>
      <c r="T94" s="4" t="str">
        <f t="shared" si="105"/>
        <v>1+0,0108467872783235i</v>
      </c>
      <c r="U94" s="4">
        <f t="shared" si="119"/>
        <v>1.0000588246669599</v>
      </c>
      <c r="V94" s="4">
        <f t="shared" si="120"/>
        <v>1.0846361923405596E-2</v>
      </c>
      <c r="W94" t="str">
        <f t="shared" si="106"/>
        <v>1-0,0012202635688114i</v>
      </c>
      <c r="X94" s="4">
        <f t="shared" si="121"/>
        <v>1.0000007445213115</v>
      </c>
      <c r="Y94" s="4">
        <f t="shared" si="122"/>
        <v>-1.2202629631368938E-3</v>
      </c>
      <c r="Z94" t="str">
        <f t="shared" si="107"/>
        <v>0,999999986754755+0,000200866431080065i</v>
      </c>
      <c r="AA94" s="4">
        <f t="shared" si="123"/>
        <v>1.0000000069284165</v>
      </c>
      <c r="AB94" s="4">
        <f t="shared" si="124"/>
        <v>2.0086643103911582E-4</v>
      </c>
      <c r="AC94" s="47" t="str">
        <f t="shared" si="125"/>
        <v>3,14689066561787-12,9235358291235i</v>
      </c>
      <c r="AD94" s="20">
        <f t="shared" si="126"/>
        <v>22.4777864702634</v>
      </c>
      <c r="AE94" s="43">
        <f t="shared" si="127"/>
        <v>-76.314763839197283</v>
      </c>
      <c r="AF94" t="str">
        <f t="shared" si="108"/>
        <v>171,846459675999</v>
      </c>
      <c r="AG94" t="str">
        <f t="shared" si="109"/>
        <v>1+4,27092249083988i</v>
      </c>
      <c r="AH94">
        <f t="shared" si="128"/>
        <v>4.3864312285458125</v>
      </c>
      <c r="AI94">
        <f t="shared" si="129"/>
        <v>1.3407981363905852</v>
      </c>
      <c r="AJ94" t="str">
        <f t="shared" si="110"/>
        <v>1+0,0108467872783235i</v>
      </c>
      <c r="AK94">
        <f t="shared" si="130"/>
        <v>1.0000588246669599</v>
      </c>
      <c r="AL94">
        <f t="shared" si="131"/>
        <v>1.0846361923405596E-2</v>
      </c>
      <c r="AM94" t="str">
        <f t="shared" si="111"/>
        <v>1-0,000414218531250012i</v>
      </c>
      <c r="AN94">
        <f t="shared" si="132"/>
        <v>1.0000000857884921</v>
      </c>
      <c r="AO94">
        <f t="shared" si="133"/>
        <v>-4.142185075598913E-4</v>
      </c>
      <c r="AP94" s="41" t="str">
        <f t="shared" si="134"/>
        <v>9,32935939617142-38,0521708657259i</v>
      </c>
      <c r="AQ94">
        <f t="shared" si="135"/>
        <v>31.861096966535669</v>
      </c>
      <c r="AR94" s="43">
        <f t="shared" si="136"/>
        <v>-76.224356605183516</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380,285276953854+141,354917040389i</v>
      </c>
      <c r="BG94" s="20">
        <f t="shared" si="147"/>
        <v>52.164248294408672</v>
      </c>
      <c r="BH94" s="43">
        <f t="shared" si="148"/>
        <v>20.390481509223505</v>
      </c>
      <c r="BI94" s="41" t="str">
        <f t="shared" si="101"/>
        <v>1119,4886608194+418,134102938867i</v>
      </c>
      <c r="BJ94" s="20">
        <f t="shared" si="149"/>
        <v>61.547558790680945</v>
      </c>
      <c r="BK94" s="43">
        <f t="shared" si="102"/>
        <v>20.480888743237234</v>
      </c>
      <c r="BL94">
        <f t="shared" si="150"/>
        <v>52.164248294408672</v>
      </c>
      <c r="BM94" s="43">
        <f t="shared" si="151"/>
        <v>20.390481509223505</v>
      </c>
    </row>
    <row r="95" spans="14:65" x14ac:dyDescent="0.25">
      <c r="N95" s="9">
        <v>77</v>
      </c>
      <c r="O95" s="34">
        <f t="shared" si="116"/>
        <v>58.884365535558949</v>
      </c>
      <c r="P95" s="33" t="str">
        <f t="shared" si="103"/>
        <v>58,4837545126354</v>
      </c>
      <c r="Q95" s="4" t="str">
        <f t="shared" si="104"/>
        <v>1+4,38167479515018i</v>
      </c>
      <c r="R95" s="4">
        <f t="shared" si="117"/>
        <v>4.4943379946833515</v>
      </c>
      <c r="S95" s="4">
        <f t="shared" si="118"/>
        <v>1.3464160880818725</v>
      </c>
      <c r="T95" s="4" t="str">
        <f t="shared" si="105"/>
        <v>1+0,0110994414106685i</v>
      </c>
      <c r="U95" s="4">
        <f t="shared" si="119"/>
        <v>1.0000615969027251</v>
      </c>
      <c r="V95" s="4">
        <f t="shared" si="120"/>
        <v>1.1098985636178548E-2</v>
      </c>
      <c r="W95" t="str">
        <f t="shared" si="106"/>
        <v>1-0,00124868715870021i</v>
      </c>
      <c r="X95" s="4">
        <f t="shared" si="121"/>
        <v>1.0000007796095063</v>
      </c>
      <c r="Y95" s="4">
        <f t="shared" si="122"/>
        <v>-1.2486865097083113E-3</v>
      </c>
      <c r="Z95" t="str">
        <f t="shared" si="107"/>
        <v>0,999999986130526+0,000205545211308676i</v>
      </c>
      <c r="AA95" s="4">
        <f t="shared" si="123"/>
        <v>1.0000000072549431</v>
      </c>
      <c r="AB95" s="4">
        <f t="shared" si="124"/>
        <v>2.0554521126479812E-4</v>
      </c>
      <c r="AC95" s="47" t="str">
        <f t="shared" si="125"/>
        <v>3,01777850525359-12,6588361588424i</v>
      </c>
      <c r="AD95" s="20">
        <f t="shared" si="126"/>
        <v>22.287932020889198</v>
      </c>
      <c r="AE95" s="43">
        <f t="shared" si="127"/>
        <v>-76.591355621822231</v>
      </c>
      <c r="AF95" t="str">
        <f t="shared" si="108"/>
        <v>171,846459675999</v>
      </c>
      <c r="AG95" t="str">
        <f t="shared" si="109"/>
        <v>1+4,37040505545071i</v>
      </c>
      <c r="AH95">
        <f t="shared" si="128"/>
        <v>4.4833514638838121</v>
      </c>
      <c r="AI95">
        <f t="shared" si="129"/>
        <v>1.3458567873448228</v>
      </c>
      <c r="AJ95" t="str">
        <f t="shared" si="110"/>
        <v>1+0,0110994414106685i</v>
      </c>
      <c r="AK95">
        <f t="shared" si="130"/>
        <v>1.0000615969027251</v>
      </c>
      <c r="AL95">
        <f t="shared" si="131"/>
        <v>1.1098985636178548E-2</v>
      </c>
      <c r="AM95" t="str">
        <f t="shared" si="111"/>
        <v>1-0,000423866920300964i</v>
      </c>
      <c r="AN95">
        <f t="shared" si="132"/>
        <v>1.0000000898315791</v>
      </c>
      <c r="AO95">
        <f t="shared" si="133"/>
        <v>-4.2386689491654247E-4</v>
      </c>
      <c r="AP95" s="41" t="str">
        <f t="shared" si="134"/>
        <v>8,94831326798935-37,2731938630003i</v>
      </c>
      <c r="AQ95">
        <f t="shared" si="135"/>
        <v>31.671291857221785</v>
      </c>
      <c r="AR95" s="43">
        <f t="shared" si="136"/>
        <v>-76.500274494218985</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364,001197968929+134,420944720983i</v>
      </c>
      <c r="BG95" s="20">
        <f t="shared" si="147"/>
        <v>51.777265163044675</v>
      </c>
      <c r="BH95" s="43">
        <f t="shared" si="148"/>
        <v>20.268537425912275</v>
      </c>
      <c r="BI95" s="41" t="str">
        <f t="shared" si="101"/>
        <v>1071,55688588115+397,648984523547i</v>
      </c>
      <c r="BJ95" s="20">
        <f t="shared" si="149"/>
        <v>61.160624999377262</v>
      </c>
      <c r="BK95" s="43">
        <f t="shared" si="102"/>
        <v>20.35961855351561</v>
      </c>
      <c r="BL95">
        <f t="shared" si="150"/>
        <v>51.777265163044675</v>
      </c>
      <c r="BM95" s="43">
        <f t="shared" si="151"/>
        <v>20.268537425912275</v>
      </c>
    </row>
    <row r="96" spans="14:65" x14ac:dyDescent="0.25">
      <c r="N96" s="9">
        <v>78</v>
      </c>
      <c r="O96" s="34">
        <f t="shared" si="116"/>
        <v>60.255958607435822</v>
      </c>
      <c r="P96" s="33" t="str">
        <f t="shared" si="103"/>
        <v>58,4837545126354</v>
      </c>
      <c r="Q96" s="4" t="str">
        <f t="shared" si="104"/>
        <v>1+4,48373711233038i</v>
      </c>
      <c r="R96" s="4">
        <f t="shared" si="117"/>
        <v>4.5938979627859364</v>
      </c>
      <c r="S96" s="4">
        <f t="shared" si="118"/>
        <v>1.3513594239391122</v>
      </c>
      <c r="T96" s="4" t="str">
        <f t="shared" si="105"/>
        <v>1+0,0113579806137679i</v>
      </c>
      <c r="U96" s="4">
        <f t="shared" si="119"/>
        <v>1.0000644997817005</v>
      </c>
      <c r="V96" s="4">
        <f t="shared" si="120"/>
        <v>1.1357492244304226E-2</v>
      </c>
      <c r="W96" t="str">
        <f t="shared" si="106"/>
        <v>1-0,00127777281904889i</v>
      </c>
      <c r="X96" s="4">
        <f t="shared" si="121"/>
        <v>1.0000008163513554</v>
      </c>
      <c r="Y96" s="4">
        <f t="shared" si="122"/>
        <v>-1.2777721236415724E-3</v>
      </c>
      <c r="Z96" t="str">
        <f t="shared" si="107"/>
        <v>0,999999985476878+0,000210332974329034i</v>
      </c>
      <c r="AA96" s="4">
        <f t="shared" si="123"/>
        <v>1.0000000075968583</v>
      </c>
      <c r="AB96" s="4">
        <f t="shared" si="124"/>
        <v>2.10332974282018E-4</v>
      </c>
      <c r="AC96" s="47" t="str">
        <f t="shared" si="125"/>
        <v>2,89391366786776-12,398320972289i</v>
      </c>
      <c r="AD96" s="20">
        <f t="shared" si="126"/>
        <v>22.097645261262109</v>
      </c>
      <c r="AE96" s="43">
        <f t="shared" si="127"/>
        <v>-76.861717367073027</v>
      </c>
      <c r="AF96" t="str">
        <f t="shared" si="108"/>
        <v>171,846459675999</v>
      </c>
      <c r="AG96" t="str">
        <f t="shared" si="109"/>
        <v>1+4,47220486667109i</v>
      </c>
      <c r="AH96">
        <f t="shared" si="128"/>
        <v>4.5826429458857678</v>
      </c>
      <c r="AI96">
        <f t="shared" si="129"/>
        <v>1.3508116308594478</v>
      </c>
      <c r="AJ96" t="str">
        <f t="shared" si="110"/>
        <v>1+0,0113579806137679i</v>
      </c>
      <c r="AK96">
        <f t="shared" si="130"/>
        <v>1.0000644997817005</v>
      </c>
      <c r="AL96">
        <f t="shared" si="131"/>
        <v>1.1357492244304226E-2</v>
      </c>
      <c r="AM96" t="str">
        <f t="shared" si="111"/>
        <v>1-0,000433740049203601i</v>
      </c>
      <c r="AN96">
        <f t="shared" si="132"/>
        <v>1.0000000940652107</v>
      </c>
      <c r="AO96">
        <f t="shared" si="133"/>
        <v>-4.3374002200370339E-4</v>
      </c>
      <c r="AP96" s="41" t="str">
        <f t="shared" si="134"/>
        <v>8,58274527773023-36,5065031347941i</v>
      </c>
      <c r="AQ96">
        <f t="shared" si="135"/>
        <v>31.481052409510554</v>
      </c>
      <c r="AR96" s="43">
        <f t="shared" si="136"/>
        <v>-76.769920466645573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348,378929812921+127,877008578534i</v>
      </c>
      <c r="BG96" s="20">
        <f t="shared" si="147"/>
        <v>51.389983008333928</v>
      </c>
      <c r="BH96" s="43">
        <f t="shared" si="148"/>
        <v>20.156316962942434</v>
      </c>
      <c r="BI96" s="41" t="str">
        <f t="shared" si="101"/>
        <v>1025,57210522029+378,315169211662i</v>
      </c>
      <c r="BJ96" s="20">
        <f t="shared" si="149"/>
        <v>60.773390156582394</v>
      </c>
      <c r="BK96" s="43">
        <f t="shared" si="102"/>
        <v>20.248113863369859</v>
      </c>
      <c r="BL96">
        <f t="shared" si="150"/>
        <v>51.389983008333928</v>
      </c>
      <c r="BM96" s="43">
        <f t="shared" si="151"/>
        <v>20.156316962942434</v>
      </c>
    </row>
    <row r="97" spans="14:65" x14ac:dyDescent="0.25">
      <c r="N97" s="9">
        <v>79</v>
      </c>
      <c r="O97" s="34">
        <f t="shared" si="116"/>
        <v>61.659500186148257</v>
      </c>
      <c r="P97" s="33" t="str">
        <f t="shared" si="103"/>
        <v>58,4837545126354</v>
      </c>
      <c r="Q97" s="4" t="str">
        <f t="shared" si="104"/>
        <v>1+4,58817676627683i</v>
      </c>
      <c r="R97" s="4">
        <f t="shared" si="117"/>
        <v>4.6958882055051641</v>
      </c>
      <c r="S97" s="4">
        <f t="shared" si="118"/>
        <v>1.3562007911765779</v>
      </c>
      <c r="T97" s="4" t="str">
        <f t="shared" si="105"/>
        <v>1+0,0116225419685293i</v>
      </c>
      <c r="U97" s="4">
        <f t="shared" si="119"/>
        <v>1.0000675394601157</v>
      </c>
      <c r="V97" s="4">
        <f t="shared" si="120"/>
        <v>1.1622018673129586E-2</v>
      </c>
      <c r="W97" t="str">
        <f t="shared" si="106"/>
        <v>1-0,00130753597145955i</v>
      </c>
      <c r="X97" s="4">
        <f t="shared" si="121"/>
        <v>1.000000854824793</v>
      </c>
      <c r="Y97" s="4">
        <f t="shared" si="122"/>
        <v>-1.3075352263172185E-3</v>
      </c>
      <c r="Z97" t="str">
        <f t="shared" si="107"/>
        <v>0,999999984792424+0,000215232258676469i</v>
      </c>
      <c r="AA97" s="4">
        <f t="shared" si="123"/>
        <v>1.0000000079548867</v>
      </c>
      <c r="AB97" s="4">
        <f t="shared" si="124"/>
        <v>2.1523225862609048E-4</v>
      </c>
      <c r="AC97" s="47" t="str">
        <f t="shared" si="125"/>
        <v>2,77510612895398-12,1420049867336i</v>
      </c>
      <c r="AD97" s="20">
        <f t="shared" si="126"/>
        <v>21.906943902634254</v>
      </c>
      <c r="AE97" s="43">
        <f t="shared" si="127"/>
        <v>-77.125937037395488</v>
      </c>
      <c r="AF97" t="str">
        <f t="shared" si="108"/>
        <v>171,846459675999</v>
      </c>
      <c r="AG97" t="str">
        <f t="shared" si="109"/>
        <v>1+4,57637590010842i</v>
      </c>
      <c r="AH97">
        <f t="shared" si="128"/>
        <v>4.6843586945379361</v>
      </c>
      <c r="AI97">
        <f t="shared" si="129"/>
        <v>1.3556643204684873</v>
      </c>
      <c r="AJ97" t="str">
        <f t="shared" si="110"/>
        <v>1+0,0116225419685293i</v>
      </c>
      <c r="AK97">
        <f t="shared" si="130"/>
        <v>1.0000675394601157</v>
      </c>
      <c r="AL97">
        <f t="shared" si="131"/>
        <v>1.1622018673129586E-2</v>
      </c>
      <c r="AM97" t="str">
        <f t="shared" si="111"/>
        <v>1-0,000443843152821555i</v>
      </c>
      <c r="AN97">
        <f t="shared" si="132"/>
        <v>1.0000000984983672</v>
      </c>
      <c r="AO97">
        <f t="shared" si="133"/>
        <v>-4.4384312367633976E-4</v>
      </c>
      <c r="AP97" s="41" t="str">
        <f t="shared" si="134"/>
        <v>8,23209559738902-35,7521440840161i</v>
      </c>
      <c r="AQ97">
        <f t="shared" si="135"/>
        <v>31.29039640700757</v>
      </c>
      <c r="AR97" s="43">
        <f t="shared" si="136"/>
        <v>-77.033381717675042</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333,394505928163+121,700361473222i</v>
      </c>
      <c r="BG97" s="20">
        <f t="shared" si="147"/>
        <v>51.002425629983151</v>
      </c>
      <c r="BH97" s="43">
        <f t="shared" si="148"/>
        <v>20.053805926175396</v>
      </c>
      <c r="BI97" s="41" t="str">
        <f t="shared" si="101"/>
        <v>981,463898097969+360,065559907976i</v>
      </c>
      <c r="BJ97" s="20">
        <f t="shared" si="149"/>
        <v>60.385878134356467</v>
      </c>
      <c r="BK97" s="43">
        <f t="shared" si="102"/>
        <v>20.146361245895939</v>
      </c>
      <c r="BL97">
        <f t="shared" si="150"/>
        <v>51.002425629983151</v>
      </c>
      <c r="BM97" s="43">
        <f t="shared" si="151"/>
        <v>20.053805926175396</v>
      </c>
    </row>
    <row r="98" spans="14:65" x14ac:dyDescent="0.25">
      <c r="N98" s="9">
        <v>80</v>
      </c>
      <c r="O98" s="34">
        <f t="shared" si="116"/>
        <v>63.095734448019364</v>
      </c>
      <c r="P98" s="33" t="str">
        <f t="shared" si="103"/>
        <v>58,4837545126354</v>
      </c>
      <c r="Q98" s="4" t="str">
        <f t="shared" si="104"/>
        <v>1+4,69504913227644i</v>
      </c>
      <c r="R98" s="4">
        <f t="shared" si="117"/>
        <v>4.8003631481888682</v>
      </c>
      <c r="S98" s="4">
        <f t="shared" si="118"/>
        <v>1.3609418485280689</v>
      </c>
      <c r="T98" s="4" t="str">
        <f t="shared" si="105"/>
        <v>1+0,011893265748885i</v>
      </c>
      <c r="U98" s="4">
        <f t="shared" si="119"/>
        <v>1.0000707223842589</v>
      </c>
      <c r="V98" s="4">
        <f t="shared" si="120"/>
        <v>1.1892705029903441E-2</v>
      </c>
      <c r="W98" t="str">
        <f t="shared" si="106"/>
        <v>1-0,00133799239674956i</v>
      </c>
      <c r="X98" s="4">
        <f t="shared" si="121"/>
        <v>1.0000008951114263</v>
      </c>
      <c r="Y98" s="4">
        <f t="shared" si="122"/>
        <v>-1.3379915983152051E-3</v>
      </c>
      <c r="Z98" t="str">
        <f t="shared" si="107"/>
        <v>0,999999984075713+0,000220245662016389i</v>
      </c>
      <c r="AA98" s="4">
        <f t="shared" si="123"/>
        <v>1.0000000083297889</v>
      </c>
      <c r="AB98" s="4">
        <f t="shared" si="124"/>
        <v>2.2024566196240746E-4</v>
      </c>
      <c r="AC98" s="47" t="str">
        <f t="shared" si="125"/>
        <v>2,66117077562542-11,8898965435025i</v>
      </c>
      <c r="AD98" s="20">
        <f t="shared" si="126"/>
        <v>21.715845015935944</v>
      </c>
      <c r="AE98" s="43">
        <f t="shared" si="127"/>
        <v>-77.384102696677374</v>
      </c>
      <c r="AF98" t="str">
        <f t="shared" si="108"/>
        <v>171,846459675999</v>
      </c>
      <c r="AG98" t="str">
        <f t="shared" si="109"/>
        <v>1+4,68297338862347i</v>
      </c>
      <c r="AH98">
        <f t="shared" si="128"/>
        <v>4.788552992142364</v>
      </c>
      <c r="AI98">
        <f t="shared" si="129"/>
        <v>1.3604165145224913</v>
      </c>
      <c r="AJ98" t="str">
        <f t="shared" si="110"/>
        <v>1+0,011893265748885i</v>
      </c>
      <c r="AK98">
        <f t="shared" si="130"/>
        <v>1.0000707223842589</v>
      </c>
      <c r="AL98">
        <f t="shared" si="131"/>
        <v>1.1892705029903441E-2</v>
      </c>
      <c r="AM98" t="str">
        <f t="shared" si="111"/>
        <v>1-0,000454181587954093i</v>
      </c>
      <c r="AN98">
        <f t="shared" si="132"/>
        <v>1.0000001031404522</v>
      </c>
      <c r="AO98">
        <f t="shared" si="133"/>
        <v>-4.541815567244324E-4</v>
      </c>
      <c r="AP98" s="41" t="str">
        <f t="shared" si="134"/>
        <v>7,895818807417-35,0101432415347i</v>
      </c>
      <c r="AQ98">
        <f t="shared" si="135"/>
        <v>31.099340991087164</v>
      </c>
      <c r="AR98" s="43">
        <f t="shared" si="136"/>
        <v>-77.290745543162132</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319,024579227739+115,869535973644i</v>
      </c>
      <c r="BG98" s="20">
        <f t="shared" si="147"/>
        <v>50.614616456131088</v>
      </c>
      <c r="BH98" s="43">
        <f t="shared" si="148"/>
        <v>19.960991213487656</v>
      </c>
      <c r="BI98" s="41" t="str">
        <f t="shared" si="101"/>
        <v>939,163656214443+342,836830757985i</v>
      </c>
      <c r="BJ98" s="20">
        <f t="shared" si="149"/>
        <v>59.998112431282308</v>
      </c>
      <c r="BK98" s="43">
        <f t="shared" si="102"/>
        <v>20.054348367002941</v>
      </c>
      <c r="BL98">
        <f t="shared" si="150"/>
        <v>50.614616456131088</v>
      </c>
      <c r="BM98" s="43">
        <f t="shared" si="151"/>
        <v>19.960991213487656</v>
      </c>
    </row>
    <row r="99" spans="14:65" x14ac:dyDescent="0.25">
      <c r="N99" s="9">
        <v>81</v>
      </c>
      <c r="O99" s="34">
        <f t="shared" si="116"/>
        <v>64.565422903465588</v>
      </c>
      <c r="P99" s="33" t="str">
        <f t="shared" si="103"/>
        <v>58,4837545126354</v>
      </c>
      <c r="Q99" s="4" t="str">
        <f t="shared" si="104"/>
        <v>1+4,80441087547232i</v>
      </c>
      <c r="R99" s="4">
        <f t="shared" si="117"/>
        <v>4.907378512032337</v>
      </c>
      <c r="S99" s="4">
        <f t="shared" si="118"/>
        <v>1.3655842568293894</v>
      </c>
      <c r="T99" s="4" t="str">
        <f t="shared" si="105"/>
        <v>1+0,0121702954961667i</v>
      </c>
      <c r="U99" s="4">
        <f t="shared" si="119"/>
        <v>1.0000740553041381</v>
      </c>
      <c r="V99" s="4">
        <f t="shared" si="120"/>
        <v>1.2169694677356017E-2</v>
      </c>
      <c r="W99" t="str">
        <f t="shared" si="106"/>
        <v>1-0,00136915824331876i</v>
      </c>
      <c r="X99" s="4">
        <f t="shared" si="121"/>
        <v>1.0000009372967085</v>
      </c>
      <c r="Y99" s="4">
        <f t="shared" si="122"/>
        <v>-1.3691573877809781E-3</v>
      </c>
      <c r="Z99" t="str">
        <f t="shared" si="107"/>
        <v>0,999999983325225+0,000225375842521606i</v>
      </c>
      <c r="AA99" s="4">
        <f t="shared" si="123"/>
        <v>1.0000000087223604</v>
      </c>
      <c r="AB99" s="4">
        <f t="shared" si="124"/>
        <v>2.2537584246376362E-4</v>
      </c>
      <c r="AC99" s="47" t="str">
        <f t="shared" si="125"/>
        <v>2,55192745601881-11,6419980299634i</v>
      </c>
      <c r="AD99" s="20">
        <f t="shared" si="126"/>
        <v>21.524365048820258</v>
      </c>
      <c r="AE99" s="43">
        <f t="shared" si="127"/>
        <v>-77.636302367244156</v>
      </c>
      <c r="AF99" t="str">
        <f t="shared" si="108"/>
        <v>171,846459675999</v>
      </c>
      <c r="AG99" t="str">
        <f t="shared" si="109"/>
        <v>1+4,79205385161565i</v>
      </c>
      <c r="AH99">
        <f t="shared" si="128"/>
        <v>4.8952814134413547</v>
      </c>
      <c r="AI99">
        <f t="shared" si="129"/>
        <v>1.3650698737378002</v>
      </c>
      <c r="AJ99" t="str">
        <f t="shared" si="110"/>
        <v>1+0,0121702954961667i</v>
      </c>
      <c r="AK99">
        <f t="shared" si="130"/>
        <v>1.0000740553041381</v>
      </c>
      <c r="AL99">
        <f t="shared" si="131"/>
        <v>1.2169694677356017E-2</v>
      </c>
      <c r="AM99" t="str">
        <f t="shared" si="111"/>
        <v>1-0,000464760836176368i</v>
      </c>
      <c r="AN99">
        <f t="shared" si="132"/>
        <v>1.0000001080013117</v>
      </c>
      <c r="AO99">
        <f t="shared" si="133"/>
        <v>-4.6476080271318394E-4</v>
      </c>
      <c r="AP99" s="41" t="str">
        <f t="shared" si="134"/>
        <v>7,57338404885656-34,2805095111536i</v>
      </c>
      <c r="AQ99">
        <f t="shared" si="135"/>
        <v>30.907902677916383</v>
      </c>
      <c r="AR99" s="43">
        <f t="shared" si="136"/>
        <v>-77.542099195135393</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305,246428326504+110,364280310059i</v>
      </c>
      <c r="BG99" s="20">
        <f t="shared" si="147"/>
        <v>50.226578571369444</v>
      </c>
      <c r="BH99" s="43">
        <f t="shared" si="148"/>
        <v>19.877860950324699</v>
      </c>
      <c r="BI99" s="41" t="str">
        <f t="shared" si="101"/>
        <v>898,60460284609+326,569238736002i</v>
      </c>
      <c r="BJ99" s="20">
        <f t="shared" si="149"/>
        <v>59.610116200465583</v>
      </c>
      <c r="BK99" s="43">
        <f t="shared" si="102"/>
        <v>19.972064122433512</v>
      </c>
      <c r="BL99">
        <f t="shared" si="150"/>
        <v>50.226578571369444</v>
      </c>
      <c r="BM99" s="43">
        <f t="shared" si="151"/>
        <v>19.877860950324699</v>
      </c>
    </row>
    <row r="100" spans="14:65" x14ac:dyDescent="0.25">
      <c r="N100" s="9">
        <v>82</v>
      </c>
      <c r="O100" s="34">
        <f t="shared" si="116"/>
        <v>66.069344800759623</v>
      </c>
      <c r="P100" s="33" t="str">
        <f t="shared" si="103"/>
        <v>58,4837545126354</v>
      </c>
      <c r="Q100" s="4" t="str">
        <f t="shared" si="104"/>
        <v>1+4,91631998090827i</v>
      </c>
      <c r="R100" s="4">
        <f t="shared" si="117"/>
        <v>5.0169913448876802</v>
      </c>
      <c r="S100" s="4">
        <f t="shared" si="118"/>
        <v>1.3701296767495563</v>
      </c>
      <c r="T100" s="4" t="str">
        <f t="shared" si="105"/>
        <v>1+0,0124537780952135i</v>
      </c>
      <c r="U100" s="4">
        <f t="shared" si="119"/>
        <v>1.0000775452877866</v>
      </c>
      <c r="V100" s="4">
        <f t="shared" si="120"/>
        <v>1.2453134308954937E-2</v>
      </c>
      <c r="W100" t="str">
        <f t="shared" si="106"/>
        <v>1-0,00140105003571151i</v>
      </c>
      <c r="X100" s="4">
        <f t="shared" si="121"/>
        <v>1.0000009814701196</v>
      </c>
      <c r="Y100" s="4">
        <f t="shared" si="122"/>
        <v>-1.401049118986309E-3</v>
      </c>
      <c r="Z100" t="str">
        <f t="shared" si="107"/>
        <v>0,999999982539367+0,000230625520281731i</v>
      </c>
      <c r="AA100" s="4">
        <f t="shared" si="123"/>
        <v>1.0000000091334322</v>
      </c>
      <c r="AB100" s="4">
        <f t="shared" si="124"/>
        <v>2.3062552021975181E-4</v>
      </c>
      <c r="AC100" s="47" t="str">
        <f t="shared" si="125"/>
        <v>2,44720100845415-11,3983062851366i</v>
      </c>
      <c r="AD100" s="20">
        <f t="shared" si="126"/>
        <v>21.332519842846928</v>
      </c>
      <c r="AE100" s="43">
        <f t="shared" si="127"/>
        <v>-77.882623896125679</v>
      </c>
      <c r="AF100" t="str">
        <f t="shared" si="108"/>
        <v>171,846459675999</v>
      </c>
      <c r="AG100" t="str">
        <f t="shared" si="109"/>
        <v>1+4,90367512499029i</v>
      </c>
      <c r="AH100">
        <f t="shared" si="128"/>
        <v>5.004600856356932</v>
      </c>
      <c r="AI100">
        <f t="shared" si="129"/>
        <v>1.369626058909813</v>
      </c>
      <c r="AJ100" t="str">
        <f t="shared" si="110"/>
        <v>1+0,0124537780952135i</v>
      </c>
      <c r="AK100">
        <f t="shared" si="130"/>
        <v>1.0000775452877866</v>
      </c>
      <c r="AL100">
        <f t="shared" si="131"/>
        <v>1.2453134308954937E-2</v>
      </c>
      <c r="AM100" t="str">
        <f t="shared" si="111"/>
        <v>1-0,000475586506745821i</v>
      </c>
      <c r="AN100">
        <f t="shared" si="132"/>
        <v>1.0000001130912564</v>
      </c>
      <c r="AO100">
        <f t="shared" si="133"/>
        <v>-4.7558647088937346E-4</v>
      </c>
      <c r="AP100" s="41" t="str">
        <f t="shared" si="134"/>
        <v>7,26427511537791-33,5632353665656i</v>
      </c>
      <c r="AQ100">
        <f t="shared" si="135"/>
        <v>30.716097375625861</v>
      </c>
      <c r="AR100" s="43">
        <f t="shared" si="136"/>
        <v>-77.787529746631336</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292,037961218801+105,165496639141i</v>
      </c>
      <c r="BG100" s="20">
        <f t="shared" si="147"/>
        <v>49.838334745267254</v>
      </c>
      <c r="BH100" s="43">
        <f t="shared" si="148"/>
        <v>19.804404613556542</v>
      </c>
      <c r="BI100" s="41" t="str">
        <f t="shared" si="101"/>
        <v>859,721804422705+311,206441997527i</v>
      </c>
      <c r="BJ100" s="20">
        <f t="shared" si="149"/>
        <v>59.22191227804619</v>
      </c>
      <c r="BK100" s="43">
        <f t="shared" si="102"/>
        <v>19.899498763050765</v>
      </c>
      <c r="BL100">
        <f t="shared" si="150"/>
        <v>49.838334745267254</v>
      </c>
      <c r="BM100" s="43">
        <f t="shared" si="151"/>
        <v>19.804404613556542</v>
      </c>
    </row>
    <row r="101" spans="14:65" x14ac:dyDescent="0.25">
      <c r="N101" s="9">
        <v>83</v>
      </c>
      <c r="O101" s="34">
        <f t="shared" si="116"/>
        <v>67.60829753919819</v>
      </c>
      <c r="P101" s="33" t="str">
        <f t="shared" si="103"/>
        <v>58,4837545126354</v>
      </c>
      <c r="Q101" s="4" t="str">
        <f t="shared" si="104"/>
        <v>1+5,03083578427328i</v>
      </c>
      <c r="R101" s="4">
        <f t="shared" si="117"/>
        <v>5.1292600527098005</v>
      </c>
      <c r="S101" s="4">
        <f t="shared" si="118"/>
        <v>1.3745797666787993</v>
      </c>
      <c r="T101" s="4" t="str">
        <f t="shared" si="105"/>
        <v>1+0,0127438638522515i</v>
      </c>
      <c r="U101" s="4">
        <f t="shared" si="119"/>
        <v>1.0000811997362438</v>
      </c>
      <c r="V101" s="4">
        <f t="shared" si="120"/>
        <v>1.2743174025871974E-2</v>
      </c>
      <c r="W101" t="str">
        <f t="shared" si="106"/>
        <v>1-0,00143368468337829i</v>
      </c>
      <c r="X101" s="4">
        <f t="shared" si="121"/>
        <v>1.0000010277253577</v>
      </c>
      <c r="Y101" s="4">
        <f t="shared" si="122"/>
        <v>-1.433683701089594E-3</v>
      </c>
      <c r="Z101" t="str">
        <f t="shared" si="107"/>
        <v>0,999999981716472+0,000235997478745398i</v>
      </c>
      <c r="AA101" s="4">
        <f t="shared" si="123"/>
        <v>1.0000000095638772</v>
      </c>
      <c r="AB101" s="4">
        <f t="shared" si="124"/>
        <v>2.3599747867898628E-4</v>
      </c>
      <c r="AC101" s="47" t="str">
        <f t="shared" si="125"/>
        <v>2,34682127220346-11,1588129887556i</v>
      </c>
      <c r="AD101" s="20">
        <f t="shared" si="126"/>
        <v>21.1403246507404</v>
      </c>
      <c r="AE101" s="43">
        <f t="shared" si="127"/>
        <v>-78.123154830222617</v>
      </c>
      <c r="AF101" t="str">
        <f t="shared" si="108"/>
        <v>171,846459675999</v>
      </c>
      <c r="AG101" t="str">
        <f t="shared" si="109"/>
        <v>1+5,01789639182402i</v>
      </c>
      <c r="AH101">
        <f t="shared" si="128"/>
        <v>5.116569573364611</v>
      </c>
      <c r="AI101">
        <f t="shared" si="129"/>
        <v>1.3740867287837772</v>
      </c>
      <c r="AJ101" t="str">
        <f t="shared" si="110"/>
        <v>1+0,0127438638522515i</v>
      </c>
      <c r="AK101">
        <f t="shared" si="130"/>
        <v>1.0000811997362438</v>
      </c>
      <c r="AL101">
        <f t="shared" si="131"/>
        <v>1.2743174025871974E-2</v>
      </c>
      <c r="AM101" t="str">
        <f t="shared" si="111"/>
        <v>1-0,000486664339576282i</v>
      </c>
      <c r="AN101">
        <f t="shared" si="132"/>
        <v>1.0000001184210827</v>
      </c>
      <c r="AO101">
        <f t="shared" si="133"/>
        <v>-4.8666430115540654E-4</v>
      </c>
      <c r="AP101" s="41" t="str">
        <f t="shared" si="134"/>
        <v>6,96799049069515-32,8582979997277i</v>
      </c>
      <c r="AQ101">
        <f t="shared" si="135"/>
        <v>30.523940401561912</v>
      </c>
      <c r="AR101" s="43">
        <f t="shared" si="136"/>
        <v>-78.027123965460547</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279,377716636656+100,255181636997i</v>
      </c>
      <c r="BG101" s="20">
        <f t="shared" si="147"/>
        <v>49.449907461336025</v>
      </c>
      <c r="BH101" s="43">
        <f t="shared" si="148"/>
        <v>19.740613143819292</v>
      </c>
      <c r="BI101" s="41" t="str">
        <f t="shared" si="101"/>
        <v>822,452175234062+296,695325050118i</v>
      </c>
      <c r="BJ101" s="20">
        <f t="shared" si="149"/>
        <v>58.833523212157537</v>
      </c>
      <c r="BK101" s="43">
        <f t="shared" si="102"/>
        <v>19.836644008581409</v>
      </c>
      <c r="BL101">
        <f t="shared" si="150"/>
        <v>49.449907461336025</v>
      </c>
      <c r="BM101" s="43">
        <f t="shared" si="151"/>
        <v>19.740613143819292</v>
      </c>
    </row>
    <row r="102" spans="14:65" x14ac:dyDescent="0.25">
      <c r="N102" s="9">
        <v>84</v>
      </c>
      <c r="O102" s="34">
        <f t="shared" si="116"/>
        <v>69.183097091893657</v>
      </c>
      <c r="P102" s="33" t="str">
        <f t="shared" si="103"/>
        <v>58,4837545126354</v>
      </c>
      <c r="Q102" s="4" t="str">
        <f t="shared" si="104"/>
        <v>1+5,1480190033621i</v>
      </c>
      <c r="R102" s="4">
        <f t="shared" si="117"/>
        <v>5.2442444316581307</v>
      </c>
      <c r="S102" s="4">
        <f t="shared" si="118"/>
        <v>1.3789361807667977</v>
      </c>
      <c r="T102" s="4" t="str">
        <f t="shared" si="105"/>
        <v>1+0,013040706574589i</v>
      </c>
      <c r="U102" s="4">
        <f t="shared" si="119"/>
        <v>1.000085026399238</v>
      </c>
      <c r="V102" s="4">
        <f t="shared" si="120"/>
        <v>1.3039967415700113E-2</v>
      </c>
      <c r="W102" t="str">
        <f t="shared" si="106"/>
        <v>1-0,00146707948964126i</v>
      </c>
      <c r="X102" s="4">
        <f t="shared" si="121"/>
        <v>1.0000010761605354</v>
      </c>
      <c r="Y102" s="4">
        <f t="shared" si="122"/>
        <v>-1.4670784371000204E-3</v>
      </c>
      <c r="Z102" t="str">
        <f t="shared" si="107"/>
        <v>0,999999980854796+0,000241494566196092i</v>
      </c>
      <c r="AA102" s="4">
        <f t="shared" si="123"/>
        <v>1.0000000100146089</v>
      </c>
      <c r="AB102" s="4">
        <f t="shared" si="124"/>
        <v>2.4149456612493049E-4</v>
      </c>
      <c r="AC102" s="47" t="str">
        <f t="shared" si="125"/>
        <v>2,25062308162367-10,9235050337132i</v>
      </c>
      <c r="AD102" s="20">
        <f t="shared" si="126"/>
        <v>20.947794153661619</v>
      </c>
      <c r="AE102" s="43">
        <f t="shared" si="127"/>
        <v>-78.357982299993267</v>
      </c>
      <c r="AF102" t="str">
        <f t="shared" si="108"/>
        <v>171,846459675999</v>
      </c>
      <c r="AG102" t="str">
        <f t="shared" si="109"/>
        <v>1+5,1347782137444i</v>
      </c>
      <c r="AH102">
        <f t="shared" si="128"/>
        <v>5.2312472035207946</v>
      </c>
      <c r="AI102">
        <f t="shared" si="129"/>
        <v>1.3784535380765439</v>
      </c>
      <c r="AJ102" t="str">
        <f t="shared" si="110"/>
        <v>1+0,013040706574589i</v>
      </c>
      <c r="AK102">
        <f t="shared" si="130"/>
        <v>1.000085026399238</v>
      </c>
      <c r="AL102">
        <f t="shared" si="131"/>
        <v>1.3039967415700113E-2</v>
      </c>
      <c r="AM102" t="str">
        <f t="shared" si="111"/>
        <v>1-0,000498000208281351i</v>
      </c>
      <c r="AN102">
        <f t="shared" si="132"/>
        <v>1.0000001240020959</v>
      </c>
      <c r="AO102">
        <f t="shared" si="133"/>
        <v>-4.980001671126415E-4</v>
      </c>
      <c r="AP102" s="41" t="str">
        <f t="shared" si="134"/>
        <v>6,68404333654985-32,165660420434i</v>
      </c>
      <c r="AQ102">
        <f t="shared" si="135"/>
        <v>30.331446499558794</v>
      </c>
      <c r="AR102" s="43">
        <f t="shared" si="136"/>
        <v>-78.26096819652652</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267,244863309792+95,6163694229337i</v>
      </c>
      <c r="BG102" s="20">
        <f t="shared" si="147"/>
        <v>49.061318946379274</v>
      </c>
      <c r="BH102" s="43">
        <f t="shared" si="148"/>
        <v>19.686479046527175</v>
      </c>
      <c r="BI102" s="41" t="str">
        <f t="shared" si="101"/>
        <v>786,734475918356+282,985830754372i</v>
      </c>
      <c r="BJ102" s="20">
        <f t="shared" si="149"/>
        <v>58.444971292276477</v>
      </c>
      <c r="BK102" s="43">
        <f t="shared" si="102"/>
        <v>19.783493149993891</v>
      </c>
      <c r="BL102">
        <f t="shared" si="150"/>
        <v>49.061318946379274</v>
      </c>
      <c r="BM102" s="43">
        <f t="shared" si="151"/>
        <v>19.686479046527175</v>
      </c>
    </row>
    <row r="103" spans="14:65" x14ac:dyDescent="0.25">
      <c r="N103" s="9">
        <v>85</v>
      </c>
      <c r="O103" s="34">
        <f t="shared" si="116"/>
        <v>70.794578438413865</v>
      </c>
      <c r="P103" s="33" t="str">
        <f t="shared" si="103"/>
        <v>58,4837545126354</v>
      </c>
      <c r="Q103" s="4" t="str">
        <f t="shared" si="104"/>
        <v>1+5,2679317702686i</v>
      </c>
      <c r="R103" s="4">
        <f t="shared" si="117"/>
        <v>5.3620057008739987</v>
      </c>
      <c r="S103" s="4">
        <f t="shared" si="118"/>
        <v>1.3832005671046022</v>
      </c>
      <c r="T103" s="4" t="str">
        <f t="shared" si="105"/>
        <v>1+0,0133444636521665i</v>
      </c>
      <c r="U103" s="4">
        <f t="shared" si="119"/>
        <v>1.0000890333916097</v>
      </c>
      <c r="V103" s="4">
        <f t="shared" si="120"/>
        <v>1.3343671632955549E-2</v>
      </c>
      <c r="W103" t="str">
        <f t="shared" si="106"/>
        <v>1-0,00150125216086873i</v>
      </c>
      <c r="X103" s="4">
        <f t="shared" si="121"/>
        <v>1.0000011268783904</v>
      </c>
      <c r="Y103" s="4">
        <f t="shared" si="122"/>
        <v>-1.5012510330505407E-3</v>
      </c>
      <c r="Z103" t="str">
        <f t="shared" si="107"/>
        <v>0,999999979952511+0,000247119697262342i</v>
      </c>
      <c r="AA103" s="4">
        <f t="shared" si="123"/>
        <v>1.0000000104865834</v>
      </c>
      <c r="AB103" s="4">
        <f t="shared" si="124"/>
        <v>2.4711969718609089E-4</v>
      </c>
      <c r="AC103" s="47" t="str">
        <f t="shared" si="125"/>
        <v>2,15844624530874-10,6923648819323i</v>
      </c>
      <c r="AD103" s="20">
        <f t="shared" si="126"/>
        <v>20.754942478440505</v>
      </c>
      <c r="AE103" s="43">
        <f t="shared" si="127"/>
        <v>-78.587192911285683</v>
      </c>
      <c r="AF103" t="str">
        <f t="shared" si="108"/>
        <v>171,846459675999</v>
      </c>
      <c r="AG103" t="str">
        <f t="shared" si="109"/>
        <v>1+5,25438256304054i</v>
      </c>
      <c r="AH103">
        <f t="shared" si="128"/>
        <v>5.3486948051636363</v>
      </c>
      <c r="AI103">
        <f t="shared" si="129"/>
        <v>1.3827281356427481</v>
      </c>
      <c r="AJ103" t="str">
        <f t="shared" si="110"/>
        <v>1+0,0133444636521665i</v>
      </c>
      <c r="AK103">
        <f t="shared" si="130"/>
        <v>1.0000890333916097</v>
      </c>
      <c r="AL103">
        <f t="shared" si="131"/>
        <v>1.3343671632955549E-2</v>
      </c>
      <c r="AM103" t="str">
        <f t="shared" si="111"/>
        <v>1-0,000509600123288663i</v>
      </c>
      <c r="AN103">
        <f t="shared" si="132"/>
        <v>1.0000001298461345</v>
      </c>
      <c r="AO103">
        <f t="shared" si="133"/>
        <v>-5.0960007917559634E-4</v>
      </c>
      <c r="AP103" s="41" t="str">
        <f t="shared" si="134"/>
        <v>6,411961436157-31,4852725071695i</v>
      </c>
      <c r="AQ103">
        <f t="shared" si="135"/>
        <v>30.138629857177264</v>
      </c>
      <c r="AR103" s="43">
        <f t="shared" si="136"/>
        <v>-78.489148252321797</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255,619197336247+91,2330768037795i</v>
      </c>
      <c r="BG103" s="20">
        <f t="shared" si="147"/>
        <v>48.672591200174288</v>
      </c>
      <c r="BH103" s="43">
        <f t="shared" si="148"/>
        <v>19.641996481717385</v>
      </c>
      <c r="BI103" s="41" t="str">
        <f t="shared" si="101"/>
        <v>752,509306348311+270,030799129142i</v>
      </c>
      <c r="BJ103" s="20">
        <f t="shared" si="149"/>
        <v>58.056278578911062</v>
      </c>
      <c r="BK103" s="43">
        <f t="shared" si="102"/>
        <v>19.740041140681264</v>
      </c>
      <c r="BL103">
        <f t="shared" si="150"/>
        <v>48.672591200174288</v>
      </c>
      <c r="BM103" s="43">
        <f t="shared" si="151"/>
        <v>19.641996481717385</v>
      </c>
    </row>
    <row r="104" spans="14:65" x14ac:dyDescent="0.25">
      <c r="N104" s="9">
        <v>86</v>
      </c>
      <c r="O104" s="34">
        <f t="shared" si="116"/>
        <v>72.443596007499011</v>
      </c>
      <c r="P104" s="33" t="str">
        <f t="shared" si="103"/>
        <v>58,4837545126354</v>
      </c>
      <c r="Q104" s="4" t="str">
        <f t="shared" si="104"/>
        <v>1+5,39063766432899i</v>
      </c>
      <c r="R104" s="4">
        <f t="shared" si="117"/>
        <v>5.4826065359537068</v>
      </c>
      <c r="S104" s="4">
        <f t="shared" si="118"/>
        <v>1.3873745660437262</v>
      </c>
      <c r="T104" s="4" t="str">
        <f t="shared" si="105"/>
        <v>1+0,0136552961410071i</v>
      </c>
      <c r="U104" s="4">
        <f t="shared" si="119"/>
        <v>1.0000932292105065</v>
      </c>
      <c r="V104" s="4">
        <f t="shared" si="120"/>
        <v>1.3654447481405187E-2</v>
      </c>
      <c r="W104" t="str">
        <f t="shared" si="106"/>
        <v>1-0,0015362208158633i</v>
      </c>
      <c r="X104" s="4">
        <f t="shared" si="121"/>
        <v>1.0000011799865014</v>
      </c>
      <c r="Y104" s="4">
        <f t="shared" si="122"/>
        <v>-1.5362196073844142E-3</v>
      </c>
      <c r="Z104" t="str">
        <f t="shared" si="107"/>
        <v>0,999999979007702+0,000252875854463095i</v>
      </c>
      <c r="AA104" s="4">
        <f t="shared" si="123"/>
        <v>1.0000000109808009</v>
      </c>
      <c r="AB104" s="4">
        <f t="shared" si="124"/>
        <v>2.5287585438139051E-4</v>
      </c>
      <c r="AC104" s="47" t="str">
        <f t="shared" si="125"/>
        <v>2,07013551181751-10,4653709037865i</v>
      </c>
      <c r="AD104" s="20">
        <f t="shared" si="126"/>
        <v>20.561783214719988</v>
      </c>
      <c r="AE104" s="43">
        <f t="shared" si="127"/>
        <v>-78.810872644937248</v>
      </c>
      <c r="AF104" t="str">
        <f t="shared" si="108"/>
        <v>171,846459675999</v>
      </c>
      <c r="AG104" t="str">
        <f t="shared" si="109"/>
        <v>1+5,37677285552155i</v>
      </c>
      <c r="AH104">
        <f t="shared" si="128"/>
        <v>5.4689748893072618</v>
      </c>
      <c r="AI104">
        <f t="shared" si="129"/>
        <v>1.3869121627788783</v>
      </c>
      <c r="AJ104" t="str">
        <f t="shared" si="110"/>
        <v>1+0,0136552961410071i</v>
      </c>
      <c r="AK104">
        <f t="shared" si="130"/>
        <v>1.0000932292105065</v>
      </c>
      <c r="AL104">
        <f t="shared" si="131"/>
        <v>1.3654447481405187E-2</v>
      </c>
      <c r="AM104" t="str">
        <f t="shared" si="111"/>
        <v>1-0,000521470235026696i</v>
      </c>
      <c r="AN104">
        <f t="shared" si="132"/>
        <v>1.0000001359655937</v>
      </c>
      <c r="AO104">
        <f t="shared" si="133"/>
        <v>-5.214701877586938E-4</v>
      </c>
      <c r="AP104" s="41" t="str">
        <f t="shared" si="134"/>
        <v>6,15128709771776-30,8170720095851i</v>
      </c>
      <c r="AQ104">
        <f t="shared" si="135"/>
        <v>29.945504122859589</v>
      </c>
      <c r="AR104" s="43">
        <f t="shared" si="136"/>
        <v>-78.711749311223642</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244,481137859826+87,0902508176353i</v>
      </c>
      <c r="BG104" s="20">
        <f t="shared" si="147"/>
        <v>48.28374602543726</v>
      </c>
      <c r="BH104" s="43">
        <f t="shared" si="148"/>
        <v>19.607161342892855</v>
      </c>
      <c r="BI104" s="41" t="str">
        <f t="shared" si="101"/>
        <v>719,719093494023+257,78581290236i</v>
      </c>
      <c r="BJ104" s="20">
        <f t="shared" si="149"/>
        <v>57.667466933576847</v>
      </c>
      <c r="BK104" s="43">
        <f t="shared" si="102"/>
        <v>19.706284676606472</v>
      </c>
      <c r="BL104">
        <f t="shared" si="150"/>
        <v>48.28374602543726</v>
      </c>
      <c r="BM104" s="43">
        <f t="shared" si="151"/>
        <v>19.607161342892855</v>
      </c>
    </row>
    <row r="105" spans="14:65" x14ac:dyDescent="0.25">
      <c r="N105" s="9">
        <v>87</v>
      </c>
      <c r="O105" s="34">
        <f t="shared" si="116"/>
        <v>74.131024130091816</v>
      </c>
      <c r="P105" s="33" t="str">
        <f t="shared" si="103"/>
        <v>58,4837545126354</v>
      </c>
      <c r="Q105" s="4" t="str">
        <f t="shared" si="104"/>
        <v>1+5,51620174583255i</v>
      </c>
      <c r="R105" s="4">
        <f t="shared" si="117"/>
        <v>5.6061111031379021</v>
      </c>
      <c r="S105" s="4">
        <f t="shared" si="118"/>
        <v>1.3914598086459575</v>
      </c>
      <c r="T105" s="4" t="str">
        <f t="shared" si="105"/>
        <v>1+0,0139733688486111i</v>
      </c>
      <c r="U105" s="4">
        <f t="shared" si="119"/>
        <v>1.0000976227533886</v>
      </c>
      <c r="V105" s="4">
        <f t="shared" si="120"/>
        <v>1.3972459498258111E-2</v>
      </c>
      <c r="W105" t="str">
        <f t="shared" si="106"/>
        <v>1-0,00157200399546874i</v>
      </c>
      <c r="X105" s="4">
        <f t="shared" si="121"/>
        <v>1.0000012355975176</v>
      </c>
      <c r="Y105" s="4">
        <f t="shared" si="122"/>
        <v>-1.5720027005603704E-3</v>
      </c>
      <c r="Z105" t="str">
        <f t="shared" si="107"/>
        <v>0,999999978018365+0,000258766089789093i</v>
      </c>
      <c r="AA105" s="4">
        <f t="shared" si="123"/>
        <v>1.0000000114983099</v>
      </c>
      <c r="AB105" s="4">
        <f t="shared" si="124"/>
        <v>2.5876608970154514E-4</v>
      </c>
      <c r="AC105" s="47" t="str">
        <f t="shared" si="125"/>
        <v>1,98554052343501-10,2424977012736i</v>
      </c>
      <c r="AD105" s="20">
        <f t="shared" si="126"/>
        <v>20.36832943196859</v>
      </c>
      <c r="AE105" s="43">
        <f t="shared" si="127"/>
        <v>-79.029106763773058</v>
      </c>
      <c r="AF105" t="str">
        <f t="shared" si="108"/>
        <v>171,846459675999</v>
      </c>
      <c r="AG105" t="str">
        <f t="shared" si="109"/>
        <v>1+5,50201398414059i</v>
      </c>
      <c r="AH105">
        <f t="shared" si="128"/>
        <v>5.5921514537500325</v>
      </c>
      <c r="AI105">
        <f t="shared" si="129"/>
        <v>1.3910072516587866</v>
      </c>
      <c r="AJ105" t="str">
        <f t="shared" si="110"/>
        <v>1+0,0139733688486111i</v>
      </c>
      <c r="AK105">
        <f t="shared" si="130"/>
        <v>1.0000976227533886</v>
      </c>
      <c r="AL105">
        <f t="shared" si="131"/>
        <v>1.3972459498258111E-2</v>
      </c>
      <c r="AM105" t="str">
        <f t="shared" si="111"/>
        <v>1-0,000533616837185817i</v>
      </c>
      <c r="AN105">
        <f t="shared" si="132"/>
        <v>1.0000001423734544</v>
      </c>
      <c r="AO105">
        <f t="shared" si="133"/>
        <v>-5.3361678653724039E-4</v>
      </c>
      <c r="AP105" s="41" t="str">
        <f t="shared" si="134"/>
        <v>5,90157702231446-30,1609855031701i</v>
      </c>
      <c r="AQ105">
        <f t="shared" si="135"/>
        <v>29.752082422958438</v>
      </c>
      <c r="AR105" s="43">
        <f t="shared" si="136"/>
        <v>-78.928855823218683</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233,811721238327+83,1737185463509i</v>
      </c>
      <c r="BG105" s="20">
        <f t="shared" si="147"/>
        <v>47.894805058028062</v>
      </c>
      <c r="BH105" s="43">
        <f t="shared" si="148"/>
        <v>19.581971324998733</v>
      </c>
      <c r="BI105" s="41" t="str">
        <f t="shared" si="101"/>
        <v>688,308074805499+246,209049720531i</v>
      </c>
      <c r="BJ105" s="20">
        <f t="shared" si="149"/>
        <v>57.278558049017924</v>
      </c>
      <c r="BK105" s="43">
        <f t="shared" si="102"/>
        <v>19.682222265553126</v>
      </c>
      <c r="BL105">
        <f t="shared" si="150"/>
        <v>47.894805058028062</v>
      </c>
      <c r="BM105" s="43">
        <f t="shared" si="151"/>
        <v>19.581971324998733</v>
      </c>
    </row>
    <row r="106" spans="14:65" x14ac:dyDescent="0.25">
      <c r="N106" s="9">
        <v>88</v>
      </c>
      <c r="O106" s="34">
        <f t="shared" si="116"/>
        <v>75.857757502918361</v>
      </c>
      <c r="P106" s="33" t="str">
        <f t="shared" si="103"/>
        <v>58,4837545126354</v>
      </c>
      <c r="Q106" s="4" t="str">
        <f t="shared" si="104"/>
        <v>1+5,64469059051731i</v>
      </c>
      <c r="R106" s="4">
        <f t="shared" si="117"/>
        <v>5.7325850942375602</v>
      </c>
      <c r="S106" s="4">
        <f t="shared" si="118"/>
        <v>1.3954579152575175</v>
      </c>
      <c r="T106" s="4" t="str">
        <f t="shared" si="105"/>
        <v>1+0,0142988504213379i</v>
      </c>
      <c r="U106" s="4">
        <f t="shared" si="119"/>
        <v>1.0001022233368806</v>
      </c>
      <c r="V106" s="4">
        <f t="shared" si="120"/>
        <v>1.4297876040258376E-2</v>
      </c>
      <c r="W106" t="str">
        <f t="shared" si="106"/>
        <v>1-0,00160862067240051i</v>
      </c>
      <c r="X106" s="4">
        <f t="shared" si="121"/>
        <v>1.0000012938293967</v>
      </c>
      <c r="Y106" s="4">
        <f t="shared" si="122"/>
        <v>-1.6086192848812904E-3</v>
      </c>
      <c r="Z106" t="str">
        <f t="shared" si="107"/>
        <v>0,999999976982403+0,000264793526321072i</v>
      </c>
      <c r="AA106" s="4">
        <f t="shared" si="123"/>
        <v>1.0000000120402091</v>
      </c>
      <c r="AB106" s="4">
        <f t="shared" si="124"/>
        <v>2.6479352622726265E-4</v>
      </c>
      <c r="AC106" s="47" t="str">
        <f t="shared" si="125"/>
        <v>1,9045157593301-10,0237164152114i</v>
      </c>
      <c r="AD106" s="20">
        <f t="shared" si="126"/>
        <v>20.174593696324358</v>
      </c>
      <c r="AE106" s="43">
        <f t="shared" si="127"/>
        <v>-79.241979726634469</v>
      </c>
      <c r="AF106" t="str">
        <f t="shared" si="108"/>
        <v>171,846459675999</v>
      </c>
      <c r="AG106" t="str">
        <f t="shared" si="109"/>
        <v>1+5,63017235340178i</v>
      </c>
      <c r="AH106">
        <f t="shared" si="128"/>
        <v>5.7182900179170462</v>
      </c>
      <c r="AI106">
        <f t="shared" si="129"/>
        <v>1.39501502389425</v>
      </c>
      <c r="AJ106" t="str">
        <f t="shared" si="110"/>
        <v>1+0,0142988504213379i</v>
      </c>
      <c r="AK106">
        <f t="shared" si="130"/>
        <v>1.0001022233368806</v>
      </c>
      <c r="AL106">
        <f t="shared" si="131"/>
        <v>1.4297876040258376E-2</v>
      </c>
      <c r="AM106" t="str">
        <f t="shared" si="111"/>
        <v>1-0,000546046370055266i</v>
      </c>
      <c r="AN106">
        <f t="shared" si="132"/>
        <v>1.0000001490833079</v>
      </c>
      <c r="AO106">
        <f t="shared" si="133"/>
        <v>-5.4604631578433879E-4</v>
      </c>
      <c r="AP106" s="41" t="str">
        <f t="shared" si="134"/>
        <v>5,66240214022127-29,5169292968862i</v>
      </c>
      <c r="AQ106">
        <f t="shared" si="135"/>
        <v>29.558377378599797</v>
      </c>
      <c r="AR106" s="43">
        <f t="shared" si="136"/>
        <v>-79.140551422687295</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223,592593874399+79,4701391579267i</v>
      </c>
      <c r="BG106" s="20">
        <f t="shared" si="147"/>
        <v>47.505789797355575</v>
      </c>
      <c r="BH106" s="43">
        <f t="shared" si="148"/>
        <v>19.566425981659727</v>
      </c>
      <c r="BI106" s="41" t="str">
        <f t="shared" si="101"/>
        <v>658,222277622169+235,261140905586i</v>
      </c>
      <c r="BJ106" s="20">
        <f t="shared" si="149"/>
        <v>56.889573479631025</v>
      </c>
      <c r="BK106" s="43">
        <f t="shared" si="102"/>
        <v>19.667854285606918</v>
      </c>
      <c r="BL106">
        <f t="shared" si="150"/>
        <v>47.505789797355575</v>
      </c>
      <c r="BM106" s="43">
        <f t="shared" si="151"/>
        <v>19.566425981659727</v>
      </c>
    </row>
    <row r="107" spans="14:65" x14ac:dyDescent="0.25">
      <c r="N107" s="9">
        <v>89</v>
      </c>
      <c r="O107" s="34">
        <f t="shared" si="116"/>
        <v>77.624711662869217</v>
      </c>
      <c r="P107" s="33" t="str">
        <f t="shared" si="103"/>
        <v>58,4837545126354</v>
      </c>
      <c r="Q107" s="4" t="str">
        <f t="shared" si="104"/>
        <v>1+5,77617232486948i</v>
      </c>
      <c r="R107" s="4">
        <f t="shared" si="117"/>
        <v>5.8620957623181216</v>
      </c>
      <c r="S107" s="4">
        <f t="shared" si="118"/>
        <v>1.3993704942013403</v>
      </c>
      <c r="T107" s="4" t="str">
        <f t="shared" si="105"/>
        <v>1+0,0146319134338258i</v>
      </c>
      <c r="U107" s="4">
        <f t="shared" si="119"/>
        <v>1.00010704071651</v>
      </c>
      <c r="V107" s="4">
        <f t="shared" si="120"/>
        <v>1.4630869371723606E-2</v>
      </c>
      <c r="W107" t="str">
        <f t="shared" si="106"/>
        <v>1-0,0016460902613054i</v>
      </c>
      <c r="X107" s="4">
        <f t="shared" si="121"/>
        <v>1.0000013548056563</v>
      </c>
      <c r="Y107" s="4">
        <f t="shared" si="122"/>
        <v>-1.6460887745518788E-3</v>
      </c>
      <c r="Z107" t="str">
        <f t="shared" si="107"/>
        <v>0,999999975897617+0,000270961359885662i</v>
      </c>
      <c r="AA107" s="4">
        <f t="shared" si="123"/>
        <v>1.0000000126076465</v>
      </c>
      <c r="AB107" s="4">
        <f t="shared" si="124"/>
        <v>2.7096135978514347E-4</v>
      </c>
      <c r="AC107" s="47" t="str">
        <f t="shared" si="125"/>
        <v>1,82692046937747-9,8089950167769i</v>
      </c>
      <c r="AD107" s="20">
        <f t="shared" si="126"/>
        <v>19.980588087234054</v>
      </c>
      <c r="AE107" s="43">
        <f t="shared" si="127"/>
        <v>-79.449575109078552</v>
      </c>
      <c r="AF107" t="str">
        <f t="shared" si="108"/>
        <v>171,846459675999</v>
      </c>
      <c r="AG107" t="str">
        <f t="shared" si="109"/>
        <v>1+5,76131591456889i</v>
      </c>
      <c r="AH107">
        <f t="shared" si="128"/>
        <v>5.8474576584584828</v>
      </c>
      <c r="AI107">
        <f t="shared" si="129"/>
        <v>1.3989370892143476</v>
      </c>
      <c r="AJ107" t="str">
        <f t="shared" si="110"/>
        <v>1+0,0146319134338258i</v>
      </c>
      <c r="AK107">
        <f t="shared" si="130"/>
        <v>1.00010704071651</v>
      </c>
      <c r="AL107">
        <f t="shared" si="131"/>
        <v>1.4630869371723606E-2</v>
      </c>
      <c r="AM107" t="str">
        <f t="shared" si="111"/>
        <v>1-0,000558765423937898i</v>
      </c>
      <c r="AN107">
        <f t="shared" si="132"/>
        <v>1.0000001561093874</v>
      </c>
      <c r="AO107">
        <f t="shared" si="133"/>
        <v>-5.5876536578555237E-4</v>
      </c>
      <c r="AP107" s="41" t="str">
        <f t="shared" si="134"/>
        <v>5,43334741938678-28,8848102946993i</v>
      </c>
      <c r="AQ107">
        <f t="shared" si="135"/>
        <v>29.364401122346106</v>
      </c>
      <c r="AR107" s="43">
        <f t="shared" si="136"/>
        <v>-79.346918847889043</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213,806003868914+75,9669581330817i</v>
      </c>
      <c r="BG107" s="20">
        <f t="shared" si="147"/>
        <v>47.116721636941875</v>
      </c>
      <c r="BH107" s="43">
        <f t="shared" si="148"/>
        <v>19.560526771788819</v>
      </c>
      <c r="BI107" s="41" t="str">
        <f t="shared" si="101"/>
        <v>629,409495081921+224,905036627207i</v>
      </c>
      <c r="BJ107" s="20">
        <f t="shared" si="149"/>
        <v>56.500534672053952</v>
      </c>
      <c r="BK107" s="43">
        <f t="shared" si="102"/>
        <v>19.663183032978324</v>
      </c>
      <c r="BL107">
        <f t="shared" si="150"/>
        <v>47.116721636941875</v>
      </c>
      <c r="BM107" s="43">
        <f t="shared" si="151"/>
        <v>19.560526771788819</v>
      </c>
    </row>
    <row r="108" spans="14:65" x14ac:dyDescent="0.25">
      <c r="N108" s="9">
        <v>90</v>
      </c>
      <c r="O108" s="34">
        <f t="shared" si="116"/>
        <v>79.432823472428197</v>
      </c>
      <c r="P108" s="33" t="str">
        <f t="shared" si="103"/>
        <v>58,4837545126354</v>
      </c>
      <c r="Q108" s="4" t="str">
        <f t="shared" si="104"/>
        <v>1+5,91071666224498i</v>
      </c>
      <c r="R108" s="4">
        <f t="shared" si="117"/>
        <v>5.9947119581628296</v>
      </c>
      <c r="S108" s="4">
        <f t="shared" si="118"/>
        <v>1.4031991405813562</v>
      </c>
      <c r="T108" s="4" t="str">
        <f t="shared" si="105"/>
        <v>1+0,0149727344804925i</v>
      </c>
      <c r="U108" s="4">
        <f t="shared" si="119"/>
        <v>1.0001120851073759</v>
      </c>
      <c r="V108" s="4">
        <f t="shared" si="120"/>
        <v>1.4971615754565614E-2</v>
      </c>
      <c r="W108" t="str">
        <f t="shared" si="106"/>
        <v>1-0,00168443262905541i</v>
      </c>
      <c r="X108" s="4">
        <f t="shared" si="121"/>
        <v>1.0000014186556347</v>
      </c>
      <c r="Y108" s="4">
        <f t="shared" si="122"/>
        <v>-1.6844310359704318E-3</v>
      </c>
      <c r="Z108" t="str">
        <f t="shared" si="107"/>
        <v>0,999999974761706+0,000277272860749862i</v>
      </c>
      <c r="AA108" s="4">
        <f t="shared" si="123"/>
        <v>1.0000000132018259</v>
      </c>
      <c r="AB108" s="4">
        <f t="shared" si="124"/>
        <v>2.7727286064215472E-4</v>
      </c>
      <c r="AC108" s="47" t="str">
        <f t="shared" si="125"/>
        <v>1,7526185998222-9,59829858376234i</v>
      </c>
      <c r="AD108" s="20">
        <f t="shared" si="126"/>
        <v>19.786324213860411</v>
      </c>
      <c r="AE108" s="43">
        <f t="shared" si="127"/>
        <v>-79.651975530398076</v>
      </c>
      <c r="AF108" t="str">
        <f t="shared" si="108"/>
        <v>171,846459675999</v>
      </c>
      <c r="AG108" t="str">
        <f t="shared" si="109"/>
        <v>1+5,89551420169393i</v>
      </c>
      <c r="AH108">
        <f t="shared" si="128"/>
        <v>5.9797230456246728</v>
      </c>
      <c r="AI108">
        <f t="shared" si="129"/>
        <v>1.4027750442575131</v>
      </c>
      <c r="AJ108" t="str">
        <f t="shared" si="110"/>
        <v>1+0,0149727344804925i</v>
      </c>
      <c r="AK108">
        <f t="shared" si="130"/>
        <v>1.0001120851073759</v>
      </c>
      <c r="AL108">
        <f t="shared" si="131"/>
        <v>1.4971615754565614E-2</v>
      </c>
      <c r="AM108" t="str">
        <f t="shared" si="111"/>
        <v>1-0,000571780742644436i</v>
      </c>
      <c r="AN108">
        <f t="shared" si="132"/>
        <v>1.0000001634665954</v>
      </c>
      <c r="AO108">
        <f t="shared" si="133"/>
        <v>-5.7178068033307561E-4</v>
      </c>
      <c r="AP108" s="41" t="str">
        <f t="shared" si="134"/>
        <v>5,21401164957896-28,2645268120833i</v>
      </c>
      <c r="AQ108">
        <f t="shared" si="135"/>
        <v>29.170165314629543</v>
      </c>
      <c r="AR108" s="43">
        <f t="shared" si="136"/>
        <v>-79.548039866794795</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204,434791645551+72,6523636245164i</v>
      </c>
      <c r="BG108" s="20">
        <f t="shared" si="147"/>
        <v>46.727621895114034</v>
      </c>
      <c r="BH108" s="43">
        <f t="shared" si="148"/>
        <v>19.564277095650485</v>
      </c>
      <c r="BI108" s="41" t="str">
        <f t="shared" si="101"/>
        <v>601,819258968727+215,105877341484i</v>
      </c>
      <c r="BJ108" s="20">
        <f t="shared" si="149"/>
        <v>56.111462995883187</v>
      </c>
      <c r="BK108" s="43">
        <f t="shared" si="102"/>
        <v>19.66821275925377</v>
      </c>
      <c r="BL108">
        <f t="shared" si="150"/>
        <v>46.727621895114034</v>
      </c>
      <c r="BM108" s="43">
        <f t="shared" si="151"/>
        <v>19.564277095650485</v>
      </c>
    </row>
    <row r="109" spans="14:65" x14ac:dyDescent="0.25">
      <c r="N109" s="9">
        <v>91</v>
      </c>
      <c r="O109" s="34">
        <f t="shared" si="116"/>
        <v>81.283051616409963</v>
      </c>
      <c r="P109" s="33" t="str">
        <f t="shared" si="103"/>
        <v>58,4837545126354</v>
      </c>
      <c r="Q109" s="4" t="str">
        <f t="shared" si="104"/>
        <v>1+6,04839493983237i</v>
      </c>
      <c r="R109" s="4">
        <f t="shared" si="117"/>
        <v>6.1305041675371053</v>
      </c>
      <c r="S109" s="4">
        <f t="shared" si="118"/>
        <v>1.4069454351928317</v>
      </c>
      <c r="T109" s="4" t="str">
        <f t="shared" si="105"/>
        <v>1+0,0153214942691684i</v>
      </c>
      <c r="U109" s="4">
        <f t="shared" si="119"/>
        <v>1.0001173672057897</v>
      </c>
      <c r="V109" s="4">
        <f t="shared" si="120"/>
        <v>1.5320295540338088E-2</v>
      </c>
      <c r="W109" t="str">
        <f t="shared" si="106"/>
        <v>1-0,00172366810528145i</v>
      </c>
      <c r="X109" s="4">
        <f t="shared" si="121"/>
        <v>1.0000014855147652</v>
      </c>
      <c r="Y109" s="4">
        <f t="shared" si="122"/>
        <v>-1.7236663982602781E-3</v>
      </c>
      <c r="Z109" t="str">
        <f t="shared" si="107"/>
        <v>0,999999973572262+0,000283731375354971i</v>
      </c>
      <c r="AA109" s="4">
        <f t="shared" si="123"/>
        <v>1.0000000138240088</v>
      </c>
      <c r="AB109" s="4">
        <f t="shared" si="124"/>
        <v>2.8373137523956046E-4</v>
      </c>
      <c r="AC109" s="47" t="str">
        <f t="shared" si="125"/>
        <v>1,68147871187742-9,39158956195508i</v>
      </c>
      <c r="AD109" s="20">
        <f t="shared" si="126"/>
        <v>19.591813231230383</v>
      </c>
      <c r="AE109" s="43">
        <f t="shared" si="127"/>
        <v>-79.849262586617186</v>
      </c>
      <c r="AF109" t="str">
        <f t="shared" si="108"/>
        <v>171,846459675999</v>
      </c>
      <c r="AG109" t="str">
        <f t="shared" si="109"/>
        <v>1+6,03283836848506i</v>
      </c>
      <c r="AH109">
        <f t="shared" si="128"/>
        <v>6.1151564804398486</v>
      </c>
      <c r="AI109">
        <f t="shared" si="129"/>
        <v>1.4065304714703057</v>
      </c>
      <c r="AJ109" t="str">
        <f t="shared" si="110"/>
        <v>1+0,0153214942691684i</v>
      </c>
      <c r="AK109">
        <f t="shared" si="130"/>
        <v>1.0001173672057897</v>
      </c>
      <c r="AL109">
        <f t="shared" si="131"/>
        <v>1.5320295540338088E-2</v>
      </c>
      <c r="AM109" t="str">
        <f t="shared" si="111"/>
        <v>1-0,000585099227069136i</v>
      </c>
      <c r="AN109">
        <f t="shared" si="132"/>
        <v>1.0000001711705382</v>
      </c>
      <c r="AO109">
        <f t="shared" si="133"/>
        <v>-5.8509916030131102E-4</v>
      </c>
      <c r="AP109" s="41" t="str">
        <f t="shared" si="134"/>
        <v>5,00400720542386-27,6559693486851i</v>
      </c>
      <c r="AQ109">
        <f t="shared" si="135"/>
        <v>28.975681159929344</v>
      </c>
      <c r="AR109" s="43">
        <f t="shared" si="136"/>
        <v>-79.743995208921817</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195,462379684031+69,5152448926302i</v>
      </c>
      <c r="BG109" s="20">
        <f t="shared" si="147"/>
        <v>46.338511845786257</v>
      </c>
      <c r="BH109" s="43">
        <f t="shared" si="148"/>
        <v>19.577682320450585</v>
      </c>
      <c r="BI109" s="41" t="str">
        <f t="shared" si="101"/>
        <v>575,40280990527+205,830871332555i</v>
      </c>
      <c r="BJ109" s="20">
        <f t="shared" si="149"/>
        <v>55.722379774485226</v>
      </c>
      <c r="BK109" s="43">
        <f t="shared" si="102"/>
        <v>19.68294969814594</v>
      </c>
      <c r="BL109">
        <f t="shared" si="150"/>
        <v>46.338511845786257</v>
      </c>
      <c r="BM109" s="43">
        <f t="shared" si="151"/>
        <v>19.577682320450585</v>
      </c>
    </row>
    <row r="110" spans="14:65" x14ac:dyDescent="0.25">
      <c r="N110" s="9">
        <v>92</v>
      </c>
      <c r="O110" s="34">
        <f t="shared" si="116"/>
        <v>83.176377110267126</v>
      </c>
      <c r="P110" s="33" t="str">
        <f t="shared" si="103"/>
        <v>58,4837545126354</v>
      </c>
      <c r="Q110" s="4" t="str">
        <f t="shared" si="104"/>
        <v>1+6,18928015647684i</v>
      </c>
      <c r="R110" s="4">
        <f t="shared" si="117"/>
        <v>6.2695445492761248</v>
      </c>
      <c r="S110" s="4">
        <f t="shared" si="118"/>
        <v>1.4106109435329834</v>
      </c>
      <c r="T110" s="4" t="str">
        <f t="shared" si="105"/>
        <v>1+0,0156783777169098i</v>
      </c>
      <c r="U110" s="4">
        <f t="shared" si="119"/>
        <v>1.0001228982119319</v>
      </c>
      <c r="V110" s="4">
        <f t="shared" si="120"/>
        <v>1.5677093264350909E-2</v>
      </c>
      <c r="W110" t="str">
        <f t="shared" si="106"/>
        <v>1-0,00176381749315235i</v>
      </c>
      <c r="X110" s="4">
        <f t="shared" si="121"/>
        <v>1.0000015555248647</v>
      </c>
      <c r="Y110" s="4">
        <f t="shared" si="122"/>
        <v>-1.7638156640463634E-3</v>
      </c>
      <c r="Z110" t="str">
        <f t="shared" si="107"/>
        <v>0,999999972326761+0,000290340328090922i</v>
      </c>
      <c r="AA110" s="4">
        <f t="shared" si="123"/>
        <v>1.0000000144755143</v>
      </c>
      <c r="AB110" s="4">
        <f t="shared" si="124"/>
        <v>2.903403279672574E-4</v>
      </c>
      <c r="AC110" s="47" t="str">
        <f t="shared" si="125"/>
        <v>1,61337389426162-9,18882801208152i</v>
      </c>
      <c r="AD110" s="20">
        <f t="shared" si="126"/>
        <v>19.397065856102614</v>
      </c>
      <c r="AE110" s="43">
        <f t="shared" si="127"/>
        <v>-80.041516789130441</v>
      </c>
      <c r="AF110" t="str">
        <f t="shared" si="108"/>
        <v>171,846459675999</v>
      </c>
      <c r="AG110" t="str">
        <f t="shared" si="109"/>
        <v>1+6,17336122603322i</v>
      </c>
      <c r="AH110">
        <f t="shared" si="128"/>
        <v>6.2538299326964735</v>
      </c>
      <c r="AI110">
        <f t="shared" si="129"/>
        <v>1.4102049381070882</v>
      </c>
      <c r="AJ110" t="str">
        <f t="shared" si="110"/>
        <v>1+0,0156783777169098i</v>
      </c>
      <c r="AK110">
        <f t="shared" si="130"/>
        <v>1.0001228982119319</v>
      </c>
      <c r="AL110">
        <f t="shared" si="131"/>
        <v>1.5677093264350909E-2</v>
      </c>
      <c r="AM110" t="str">
        <f t="shared" si="111"/>
        <v>1-0,000598727938848733i</v>
      </c>
      <c r="AN110">
        <f t="shared" si="132"/>
        <v>1.0000001792375564</v>
      </c>
      <c r="AO110">
        <f t="shared" si="133"/>
        <v>-5.9872786730572015E-4</v>
      </c>
      <c r="AP110" s="41" t="str">
        <f t="shared" si="134"/>
        <v>4,80295979132242-27,0590213184327i</v>
      </c>
      <c r="AQ110">
        <f t="shared" si="135"/>
        <v>28.780959422670435</v>
      </c>
      <c r="AR110" s="43">
        <f t="shared" si="136"/>
        <v>-79.934864502836845</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186,872761489023+66,5451527576773i</v>
      </c>
      <c r="BG110" s="20">
        <f t="shared" si="147"/>
        <v>45.949412749301899</v>
      </c>
      <c r="BH110" s="43">
        <f t="shared" si="148"/>
        <v>19.600749795496881</v>
      </c>
      <c r="BI110" s="41" t="str">
        <f t="shared" si="101"/>
        <v>550,113065266048+197,049178182504i</v>
      </c>
      <c r="BJ110" s="20">
        <f t="shared" si="149"/>
        <v>55.333306315869734</v>
      </c>
      <c r="BK110" s="43">
        <f t="shared" si="102"/>
        <v>19.707402081790498</v>
      </c>
      <c r="BL110">
        <f t="shared" si="150"/>
        <v>45.949412749301899</v>
      </c>
      <c r="BM110" s="43">
        <f t="shared" si="151"/>
        <v>19.600749795496881</v>
      </c>
    </row>
    <row r="111" spans="14:65" x14ac:dyDescent="0.25">
      <c r="N111" s="9">
        <v>93</v>
      </c>
      <c r="O111" s="34">
        <f t="shared" si="116"/>
        <v>85.113803820237734</v>
      </c>
      <c r="P111" s="33" t="str">
        <f t="shared" si="103"/>
        <v>58,4837545126354</v>
      </c>
      <c r="Q111" s="4" t="str">
        <f t="shared" si="104"/>
        <v>1+6,33344701138508i</v>
      </c>
      <c r="R111" s="4">
        <f t="shared" si="117"/>
        <v>6.4119069742177786</v>
      </c>
      <c r="S111" s="4">
        <f t="shared" si="118"/>
        <v>1.4141972149062567</v>
      </c>
      <c r="T111" s="4" t="str">
        <f t="shared" si="105"/>
        <v>1+0,0160435740480445i</v>
      </c>
      <c r="U111" s="4">
        <f t="shared" si="119"/>
        <v>1.0001286898535784</v>
      </c>
      <c r="V111" s="4">
        <f t="shared" si="120"/>
        <v>1.6042197741895515E-2</v>
      </c>
      <c r="W111" t="str">
        <f t="shared" si="106"/>
        <v>1-0,00180490208040501i</v>
      </c>
      <c r="X111" s="4">
        <f t="shared" si="121"/>
        <v>1.0000016288344333</v>
      </c>
      <c r="Y111" s="4">
        <f t="shared" si="122"/>
        <v>-1.8049001204828064E-3</v>
      </c>
      <c r="Z111" t="str">
        <f t="shared" si="107"/>
        <v>0,999999971022562+0,000297103223111936i</v>
      </c>
      <c r="AA111" s="4">
        <f t="shared" si="123"/>
        <v>1.0000000151577249</v>
      </c>
      <c r="AB111" s="4">
        <f t="shared" si="124"/>
        <v>2.9710322297942681E-4</v>
      </c>
      <c r="AC111" s="47" t="str">
        <f t="shared" si="125"/>
        <v>1,54818167060226-8,9899718427792i</v>
      </c>
      <c r="AD111" s="20">
        <f t="shared" si="126"/>
        <v>19.202092382535476</v>
      </c>
      <c r="AE111" s="43">
        <f t="shared" si="127"/>
        <v>-80.228817508661834</v>
      </c>
      <c r="AF111" t="str">
        <f t="shared" si="108"/>
        <v>171,846459675999</v>
      </c>
      <c r="AG111" t="str">
        <f t="shared" si="109"/>
        <v>1+6,31715728141753i</v>
      </c>
      <c r="AH111">
        <f t="shared" si="128"/>
        <v>6.3958170797925824</v>
      </c>
      <c r="AI111">
        <f t="shared" si="129"/>
        <v>1.4137999953249916</v>
      </c>
      <c r="AJ111" t="str">
        <f t="shared" si="110"/>
        <v>1+0,0160435740480445i</v>
      </c>
      <c r="AK111">
        <f t="shared" si="130"/>
        <v>1.0001286898535784</v>
      </c>
      <c r="AL111">
        <f t="shared" si="131"/>
        <v>1.6042197741895515E-2</v>
      </c>
      <c r="AM111" t="str">
        <f t="shared" si="111"/>
        <v>1-0,000612674104106609i</v>
      </c>
      <c r="AN111">
        <f t="shared" si="132"/>
        <v>1.0000001876847613</v>
      </c>
      <c r="AO111">
        <f t="shared" si="133"/>
        <v>-6.1267402744689036E-4</v>
      </c>
      <c r="AP111" s="41" t="str">
        <f t="shared" si="134"/>
        <v>4,61050817099302-26,4735597384433i</v>
      </c>
      <c r="AQ111">
        <f t="shared" si="135"/>
        <v>28.586010442824453</v>
      </c>
      <c r="AR111" s="43">
        <f t="shared" si="136"/>
        <v>-80.12072621900262</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178,650489911575+63,7322620053801i</v>
      </c>
      <c r="BG111" s="20">
        <f t="shared" si="147"/>
        <v>45.560345883303263</v>
      </c>
      <c r="BH111" s="43">
        <f t="shared" si="148"/>
        <v>19.633488856956919</v>
      </c>
      <c r="BI111" s="41" t="str">
        <f t="shared" si="101"/>
        <v>525,90458515657+188,731797985828i</v>
      </c>
      <c r="BJ111" s="20">
        <f t="shared" si="149"/>
        <v>54.944263943592247</v>
      </c>
      <c r="BK111" s="43">
        <f t="shared" si="102"/>
        <v>19.741580146616116</v>
      </c>
      <c r="BL111">
        <f t="shared" si="150"/>
        <v>45.560345883303263</v>
      </c>
      <c r="BM111" s="43">
        <f t="shared" si="151"/>
        <v>19.633488856956919</v>
      </c>
    </row>
    <row r="112" spans="14:65" x14ac:dyDescent="0.25">
      <c r="N112" s="9">
        <v>94</v>
      </c>
      <c r="O112" s="34">
        <f t="shared" si="116"/>
        <v>87.096358995608071</v>
      </c>
      <c r="P112" s="33" t="str">
        <f t="shared" si="103"/>
        <v>58,4837545126354</v>
      </c>
      <c r="Q112" s="4" t="str">
        <f t="shared" si="104"/>
        <v>1+6,48097194373183i</v>
      </c>
      <c r="R112" s="4">
        <f t="shared" si="117"/>
        <v>6.5576670650040727</v>
      </c>
      <c r="S112" s="4">
        <f t="shared" si="118"/>
        <v>1.4177057816188527</v>
      </c>
      <c r="T112" s="4" t="str">
        <f t="shared" si="105"/>
        <v>1+0,0164172768945013i</v>
      </c>
      <c r="U112" s="4">
        <f t="shared" si="119"/>
        <v>1.0001347544109398</v>
      </c>
      <c r="V112" s="4">
        <f t="shared" si="120"/>
        <v>1.6415802166624142E-2</v>
      </c>
      <c r="W112" t="str">
        <f t="shared" si="106"/>
        <v>1-0,0018469436506314i</v>
      </c>
      <c r="X112" s="4">
        <f t="shared" si="121"/>
        <v>1.0000017055989698</v>
      </c>
      <c r="Y112" s="4">
        <f t="shared" si="122"/>
        <v>-1.8469415505371156E-3</v>
      </c>
      <c r="Z112" t="str">
        <f t="shared" si="107"/>
        <v>0,999999969656897+0,000304023646194468i</v>
      </c>
      <c r="AA112" s="4">
        <f t="shared" si="123"/>
        <v>1.0000000158720861</v>
      </c>
      <c r="AB112" s="4">
        <f t="shared" si="124"/>
        <v>3.0402364605248196E-4</v>
      </c>
      <c r="AC112" s="47" t="str">
        <f t="shared" si="125"/>
        <v>1,48578390255613-8,7949770300796i</v>
      </c>
      <c r="AD112" s="20">
        <f t="shared" si="126"/>
        <v>19.006902697140127</v>
      </c>
      <c r="AE112" s="43">
        <f t="shared" si="127"/>
        <v>-80.411242924230635</v>
      </c>
      <c r="AF112" t="str">
        <f t="shared" si="108"/>
        <v>171,846459675999</v>
      </c>
      <c r="AG112" t="str">
        <f t="shared" si="109"/>
        <v>1+6,46430277720988i</v>
      </c>
      <c r="AH112">
        <f t="shared" si="128"/>
        <v>6.5411933464348353</v>
      </c>
      <c r="AI112">
        <f t="shared" si="129"/>
        <v>1.417317177368723</v>
      </c>
      <c r="AJ112" t="str">
        <f t="shared" si="110"/>
        <v>1+0,0164172768945013i</v>
      </c>
      <c r="AK112">
        <f t="shared" si="130"/>
        <v>1.0001347544109398</v>
      </c>
      <c r="AL112">
        <f t="shared" si="131"/>
        <v>1.6415802166624142E-2</v>
      </c>
      <c r="AM112" t="str">
        <f t="shared" si="111"/>
        <v>1-0,00062694511728418i</v>
      </c>
      <c r="AN112">
        <f t="shared" si="132"/>
        <v>1.0000001965300709</v>
      </c>
      <c r="AO112">
        <f t="shared" si="133"/>
        <v>-6.2694503514181248E-4</v>
      </c>
      <c r="AP112" s="41" t="str">
        <f t="shared" si="134"/>
        <v>4,42630388416297-25,8994558781454i</v>
      </c>
      <c r="AQ112">
        <f t="shared" si="135"/>
        <v>28.390844151197896</v>
      </c>
      <c r="AR112" s="43">
        <f t="shared" si="136"/>
        <v>-80.301657617653589</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170,7806649303+61,0673356807955i</v>
      </c>
      <c r="BG112" s="20">
        <f t="shared" si="147"/>
        <v>45.171332573597091</v>
      </c>
      <c r="BH112" s="43">
        <f t="shared" si="148"/>
        <v>19.675910822216412</v>
      </c>
      <c r="BI112" s="41" t="str">
        <f t="shared" si="101"/>
        <v>502,733536775951+180,851466118083i</v>
      </c>
      <c r="BJ112" s="20">
        <f t="shared" si="149"/>
        <v>54.555274027654846</v>
      </c>
      <c r="BK112" s="43">
        <f t="shared" si="102"/>
        <v>19.785496128793479</v>
      </c>
      <c r="BL112">
        <f t="shared" si="150"/>
        <v>45.171332573597091</v>
      </c>
      <c r="BM112" s="43">
        <f t="shared" si="151"/>
        <v>19.675910822216412</v>
      </c>
    </row>
    <row r="113" spans="14:65" x14ac:dyDescent="0.25">
      <c r="N113" s="9">
        <v>95</v>
      </c>
      <c r="O113" s="34">
        <f t="shared" si="116"/>
        <v>89.125093813374562</v>
      </c>
      <c r="P113" s="33" t="str">
        <f t="shared" si="103"/>
        <v>58,4837545126354</v>
      </c>
      <c r="Q113" s="4" t="str">
        <f t="shared" si="104"/>
        <v>1+6,63193317318896i</v>
      </c>
      <c r="R113" s="4">
        <f t="shared" si="117"/>
        <v>6.7069022367740088</v>
      </c>
      <c r="S113" s="4">
        <f t="shared" si="118"/>
        <v>1.4211381582572824</v>
      </c>
      <c r="T113" s="4" t="str">
        <f t="shared" si="105"/>
        <v>1+0,0167996843984759i</v>
      </c>
      <c r="U113" s="4">
        <f t="shared" si="119"/>
        <v>1.00014110474267</v>
      </c>
      <c r="V113" s="4">
        <f t="shared" si="120"/>
        <v>1.6798104211126163E-2</v>
      </c>
      <c r="W113" t="str">
        <f t="shared" si="106"/>
        <v>1-0,00188996449482854i</v>
      </c>
      <c r="X113" s="4">
        <f t="shared" si="121"/>
        <v>1.0000017859813011</v>
      </c>
      <c r="Y113" s="4">
        <f t="shared" si="122"/>
        <v>-1.8899622445371885E-3</v>
      </c>
      <c r="Z113" t="str">
        <f t="shared" si="107"/>
        <v>0,999999968226871+0,000311105266638443i</v>
      </c>
      <c r="AA113" s="4">
        <f t="shared" si="123"/>
        <v>1.0000000166201148</v>
      </c>
      <c r="AB113" s="4">
        <f t="shared" si="124"/>
        <v>3.111052664863021E-4</v>
      </c>
      <c r="AC113" s="47" t="str">
        <f t="shared" si="125"/>
        <v>1,42606668942438-8,60379782389655i</v>
      </c>
      <c r="AD113" s="20">
        <f t="shared" si="126"/>
        <v>18.811506294005159</v>
      </c>
      <c r="AE113" s="43">
        <f t="shared" si="127"/>
        <v>-80.588869976823673</v>
      </c>
      <c r="AF113" t="str">
        <f t="shared" si="108"/>
        <v>171,846459675999</v>
      </c>
      <c r="AG113" t="str">
        <f t="shared" si="109"/>
        <v>1+6,61487573189989i</v>
      </c>
      <c r="AH113">
        <f t="shared" si="128"/>
        <v>6.6900359452306466</v>
      </c>
      <c r="AI113">
        <f t="shared" si="129"/>
        <v>1.4207580008399763</v>
      </c>
      <c r="AJ113" t="str">
        <f t="shared" si="110"/>
        <v>1+0,0167996843984759i</v>
      </c>
      <c r="AK113">
        <f t="shared" si="130"/>
        <v>1.00014110474267</v>
      </c>
      <c r="AL113">
        <f t="shared" si="131"/>
        <v>1.6798104211126163E-2</v>
      </c>
      <c r="AM113" t="str">
        <f t="shared" si="111"/>
        <v>1-0,000641548545061537i</v>
      </c>
      <c r="AN113">
        <f t="shared" si="132"/>
        <v>1.0000002057922466</v>
      </c>
      <c r="AO113">
        <f t="shared" si="133"/>
        <v>-6.4154845704440539E-4</v>
      </c>
      <c r="AP113" s="41" t="str">
        <f t="shared" si="134"/>
        <v>4,25001095271657-25,3365758700605i</v>
      </c>
      <c r="AQ113">
        <f t="shared" si="135"/>
        <v>28.195470084392088</v>
      </c>
      <c r="AR113" s="43">
        <f t="shared" si="136"/>
        <v>-80.477734701398219</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163,248920990485+58,5416912036986i</v>
      </c>
      <c r="BG113" s="20">
        <f t="shared" si="147"/>
        <v>44.782394224985175</v>
      </c>
      <c r="BH113" s="43">
        <f t="shared" si="148"/>
        <v>19.728028973819587</v>
      </c>
      <c r="BI113" s="41" t="str">
        <f t="shared" si="101"/>
        <v>480,557657453326+173,382553363544i</v>
      </c>
      <c r="BJ113" s="20">
        <f t="shared" si="149"/>
        <v>54.166358015372083</v>
      </c>
      <c r="BK113" s="43">
        <f t="shared" si="102"/>
        <v>19.839164249245119</v>
      </c>
      <c r="BL113">
        <f t="shared" si="150"/>
        <v>44.782394224985175</v>
      </c>
      <c r="BM113" s="43">
        <f t="shared" si="151"/>
        <v>19.728028973819587</v>
      </c>
    </row>
    <row r="114" spans="14:65" x14ac:dyDescent="0.25">
      <c r="N114" s="9">
        <v>96</v>
      </c>
      <c r="O114" s="34">
        <f t="shared" si="116"/>
        <v>91.201083935590972</v>
      </c>
      <c r="P114" s="33" t="str">
        <f t="shared" si="103"/>
        <v>58,4837545126354</v>
      </c>
      <c r="Q114" s="4" t="str">
        <f t="shared" si="104"/>
        <v>1+6,78641074139852i</v>
      </c>
      <c r="R114" s="4">
        <f t="shared" si="117"/>
        <v>6.8596917387714464</v>
      </c>
      <c r="S114" s="4">
        <f t="shared" si="118"/>
        <v>1.4244958410459099</v>
      </c>
      <c r="T114" s="4" t="str">
        <f t="shared" si="105"/>
        <v>1+0,0171909993174887i</v>
      </c>
      <c r="U114" s="4">
        <f t="shared" si="119"/>
        <v>1.0001477543130983</v>
      </c>
      <c r="V114" s="4">
        <f t="shared" si="120"/>
        <v>1.7189306129747103E-2</v>
      </c>
      <c r="W114" t="str">
        <f t="shared" si="106"/>
        <v>1-0,00193398742321748i</v>
      </c>
      <c r="X114" s="4">
        <f t="shared" si="121"/>
        <v>1.0000018701519278</v>
      </c>
      <c r="Y114" s="4">
        <f t="shared" si="122"/>
        <v>-1.933985011987098E-3</v>
      </c>
      <c r="Z114" t="str">
        <f t="shared" si="107"/>
        <v>0,999999966729449+0,000318351839212754i</v>
      </c>
      <c r="AA114" s="4">
        <f t="shared" si="123"/>
        <v>1.0000000174033961</v>
      </c>
      <c r="AB114" s="4">
        <f t="shared" si="124"/>
        <v>3.1835183904973228E-4</v>
      </c>
      <c r="AC114" s="47" t="str">
        <f t="shared" si="125"/>
        <v>1,36892026497238-8,41638694202498i</v>
      </c>
      <c r="AD114" s="20">
        <f t="shared" si="126"/>
        <v>18.615912289283429</v>
      </c>
      <c r="AE114" s="43">
        <f t="shared" si="127"/>
        <v>-80.761774327482541</v>
      </c>
      <c r="AF114" t="str">
        <f t="shared" si="108"/>
        <v>171,846459675999</v>
      </c>
      <c r="AG114" t="str">
        <f t="shared" si="109"/>
        <v>1+6,76895598126118i</v>
      </c>
      <c r="AH114">
        <f t="shared" si="128"/>
        <v>6.8424239181924049</v>
      </c>
      <c r="AI114">
        <f t="shared" si="129"/>
        <v>1.4241239640463819</v>
      </c>
      <c r="AJ114" t="str">
        <f t="shared" si="110"/>
        <v>1+0,0171909993174887i</v>
      </c>
      <c r="AK114">
        <f t="shared" si="130"/>
        <v>1.0001477543130983</v>
      </c>
      <c r="AL114">
        <f t="shared" si="131"/>
        <v>1.7189306129747103E-2</v>
      </c>
      <c r="AM114" t="str">
        <f t="shared" si="111"/>
        <v>1-0,000656492130369385i</v>
      </c>
      <c r="AN114">
        <f t="shared" si="132"/>
        <v>1.0000002154909353</v>
      </c>
      <c r="AO114">
        <f t="shared" si="133"/>
        <v>-6.5649203605733046E-4</v>
      </c>
      <c r="AP114" s="41" t="str">
        <f t="shared" si="134"/>
        <v>4,08130557840884-24,7847812837313i</v>
      </c>
      <c r="AQ114">
        <f t="shared" si="135"/>
        <v>27.9998973994274</v>
      </c>
      <c r="AR114" s="43">
        <f t="shared" si="136"/>
        <v>-80.649032172255446</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156,041413990651+56,1471682377775i</v>
      </c>
      <c r="BG114" s="20">
        <f t="shared" si="147"/>
        <v>44.393552352027982</v>
      </c>
      <c r="BH114" s="43">
        <f t="shared" si="148"/>
        <v>19.789858532951197</v>
      </c>
      <c r="BI114" s="41" t="str">
        <f t="shared" ref="BI114:BI177" si="152">IMPRODUCT(AP114,BC114)</f>
        <v>459,336216623267+166,300971203795i</v>
      </c>
      <c r="BJ114" s="20">
        <f t="shared" si="149"/>
        <v>53.777537462171964</v>
      </c>
      <c r="BK114" s="43">
        <f t="shared" ref="BK114:BK177" si="153">(180/PI())*IMARGUMENT(BI114)</f>
        <v>19.902600688178239</v>
      </c>
      <c r="BL114">
        <f t="shared" si="150"/>
        <v>44.393552352027982</v>
      </c>
      <c r="BM114" s="43">
        <f t="shared" si="151"/>
        <v>19.789858532951197</v>
      </c>
    </row>
    <row r="115" spans="14:65" x14ac:dyDescent="0.25">
      <c r="N115" s="9">
        <v>97</v>
      </c>
      <c r="O115" s="34">
        <f t="shared" si="116"/>
        <v>93.325430079699174</v>
      </c>
      <c r="P115" s="33" t="str">
        <f t="shared" si="103"/>
        <v>58,4837545126354</v>
      </c>
      <c r="Q115" s="4" t="str">
        <f t="shared" si="104"/>
        <v>1+6,94448655441196i</v>
      </c>
      <c r="R115" s="4">
        <f t="shared" si="117"/>
        <v>7.0161166968921282</v>
      </c>
      <c r="S115" s="4">
        <f t="shared" si="118"/>
        <v>1.4277803072786681</v>
      </c>
      <c r="T115" s="4" t="str">
        <f t="shared" si="105"/>
        <v>1+0,0175914291318895i</v>
      </c>
      <c r="U115" s="4">
        <f t="shared" si="119"/>
        <v>1.0001547172207419</v>
      </c>
      <c r="V115" s="4">
        <f t="shared" si="120"/>
        <v>1.7589614863694644E-2</v>
      </c>
      <c r="W115" t="str">
        <f t="shared" si="106"/>
        <v>1-0,00197903577733757i</v>
      </c>
      <c r="X115" s="4">
        <f t="shared" si="121"/>
        <v>1.0000019582893866</v>
      </c>
      <c r="Y115" s="4">
        <f t="shared" si="122"/>
        <v>-1.9790331936579393E-3</v>
      </c>
      <c r="Z115" t="str">
        <f t="shared" si="107"/>
        <v>0,999999965161456+0,000325767206146101i</v>
      </c>
      <c r="AA115" s="4">
        <f t="shared" si="123"/>
        <v>1.0000000182235929</v>
      </c>
      <c r="AB115" s="4">
        <f t="shared" si="124"/>
        <v>3.2576720597142018E-4</v>
      </c>
      <c r="AC115" s="47" t="str">
        <f t="shared" si="125"/>
        <v>1,31423889209971-8,23269575215719i</v>
      </c>
      <c r="AD115" s="20">
        <f t="shared" si="126"/>
        <v>18.420129435432163</v>
      </c>
      <c r="AE115" s="43">
        <f t="shared" si="127"/>
        <v>-80.930030319528058</v>
      </c>
      <c r="AF115" t="str">
        <f t="shared" si="108"/>
        <v>171,846459675999</v>
      </c>
      <c r="AG115" t="str">
        <f t="shared" si="109"/>
        <v>1+6,92662522068147i</v>
      </c>
      <c r="AH115">
        <f t="shared" si="128"/>
        <v>6.9984381791783106</v>
      </c>
      <c r="AI115">
        <f t="shared" si="129"/>
        <v>1.4274165464251627</v>
      </c>
      <c r="AJ115" t="str">
        <f t="shared" si="110"/>
        <v>1+0,0175914291318895i</v>
      </c>
      <c r="AK115">
        <f t="shared" si="130"/>
        <v>1.0001547172207419</v>
      </c>
      <c r="AL115">
        <f t="shared" si="131"/>
        <v>1.7589614863694644E-2</v>
      </c>
      <c r="AM115" t="str">
        <f t="shared" si="111"/>
        <v>1-0,000671783796494456i</v>
      </c>
      <c r="AN115">
        <f t="shared" si="132"/>
        <v>1.0000002256467091</v>
      </c>
      <c r="AO115">
        <f t="shared" si="133"/>
        <v>-6.7178369543727007E-4</v>
      </c>
      <c r="AP115" s="41" t="str">
        <f t="shared" si="134"/>
        <v>3,91987583406014-24,2439296642796i</v>
      </c>
      <c r="AQ115">
        <f t="shared" si="135"/>
        <v>27.804134888020563</v>
      </c>
      <c r="AR115" s="43">
        <f t="shared" si="136"/>
        <v>-80.815623392845538</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149,144807997965+53,8760982454838i</v>
      </c>
      <c r="BG115" s="20">
        <f t="shared" si="147"/>
        <v>44.004828609706621</v>
      </c>
      <c r="BH115" s="43">
        <f t="shared" si="148"/>
        <v>19.861416622399538</v>
      </c>
      <c r="BI115" s="41" t="str">
        <f t="shared" si="152"/>
        <v>439,029976981162+159,584082067596i</v>
      </c>
      <c r="BJ115" s="20">
        <f t="shared" si="149"/>
        <v>53.388834062294997</v>
      </c>
      <c r="BK115" s="43">
        <f t="shared" si="153"/>
        <v>19.975823549082115</v>
      </c>
      <c r="BL115">
        <f t="shared" si="150"/>
        <v>44.004828609706621</v>
      </c>
      <c r="BM115" s="43">
        <f t="shared" si="151"/>
        <v>19.861416622399538</v>
      </c>
    </row>
    <row r="116" spans="14:65" x14ac:dyDescent="0.25">
      <c r="N116" s="9">
        <v>98</v>
      </c>
      <c r="O116" s="34">
        <f t="shared" si="116"/>
        <v>95.499258602143655</v>
      </c>
      <c r="P116" s="33" t="str">
        <f t="shared" si="103"/>
        <v>58,4837545126354</v>
      </c>
      <c r="Q116" s="4" t="str">
        <f t="shared" si="104"/>
        <v>1+7,10624442611768i</v>
      </c>
      <c r="R116" s="4">
        <f t="shared" si="117"/>
        <v>7.1762601571938989</v>
      </c>
      <c r="S116" s="4">
        <f t="shared" si="118"/>
        <v>1.4309930148203098</v>
      </c>
      <c r="T116" s="4" t="str">
        <f t="shared" si="105"/>
        <v>1+0,018001186154866i</v>
      </c>
      <c r="U116" s="4">
        <f t="shared" si="119"/>
        <v>1.0001620082281579</v>
      </c>
      <c r="V116" s="4">
        <f t="shared" si="120"/>
        <v>1.7999242148477153E-2</v>
      </c>
      <c r="W116" t="str">
        <f t="shared" si="106"/>
        <v>1-0,00202513344242243i</v>
      </c>
      <c r="X116" s="4">
        <f t="shared" si="121"/>
        <v>1.0000020505806273</v>
      </c>
      <c r="Y116" s="4">
        <f t="shared" si="122"/>
        <v>-2.0251306739601338E-3</v>
      </c>
      <c r="Z116" t="str">
        <f t="shared" si="107"/>
        <v>0,999999963519566+0,000333355299164185i</v>
      </c>
      <c r="AA116" s="4">
        <f t="shared" si="123"/>
        <v>1.0000000190824443</v>
      </c>
      <c r="AB116" s="4">
        <f t="shared" si="124"/>
        <v>3.3335529897701109E-4</v>
      </c>
      <c r="AC116" s="47" t="str">
        <f t="shared" si="125"/>
        <v>1,26192075594576-8,0526744424262i</v>
      </c>
      <c r="AD116" s="20">
        <f t="shared" si="126"/>
        <v>18.224166135101278</v>
      </c>
      <c r="AE116" s="43">
        <f t="shared" si="127"/>
        <v>-81.093710944653807</v>
      </c>
      <c r="AF116" t="str">
        <f t="shared" si="108"/>
        <v>171,846459675999</v>
      </c>
      <c r="AG116" t="str">
        <f t="shared" si="109"/>
        <v>1+7,08796704847848i</v>
      </c>
      <c r="AH116">
        <f t="shared" si="128"/>
        <v>7.1581615572936563</v>
      </c>
      <c r="AI116">
        <f t="shared" si="129"/>
        <v>1.4306372080368295</v>
      </c>
      <c r="AJ116" t="str">
        <f t="shared" si="110"/>
        <v>1+0,018001186154866i</v>
      </c>
      <c r="AK116">
        <f t="shared" si="130"/>
        <v>1.0001620082281579</v>
      </c>
      <c r="AL116">
        <f t="shared" si="131"/>
        <v>1.7999242148477153E-2</v>
      </c>
      <c r="AM116" t="str">
        <f t="shared" si="111"/>
        <v>1-0,000687431651280537i</v>
      </c>
      <c r="AN116">
        <f t="shared" si="132"/>
        <v>1.0000002362811096</v>
      </c>
      <c r="AO116">
        <f t="shared" si="133"/>
        <v>-6.8743154299581266E-4</v>
      </c>
      <c r="AP116" s="41" t="str">
        <f t="shared" si="134"/>
        <v>3,76542134997162-23,7138750370957i</v>
      </c>
      <c r="AQ116">
        <f t="shared" si="135"/>
        <v>27.608190990511389</v>
      </c>
      <c r="AR116" s="43">
        <f t="shared" si="136"/>
        <v>-80.977580351465988</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142,546261766342+51,7212756604067i</v>
      </c>
      <c r="BG116" s="20">
        <f t="shared" si="147"/>
        <v>43.616244823949337</v>
      </c>
      <c r="BH116" s="43">
        <f t="shared" si="148"/>
        <v>19.942722218919702</v>
      </c>
      <c r="BI116" s="41" t="str">
        <f t="shared" si="152"/>
        <v>419,601155037442+153,210614342359i</v>
      </c>
      <c r="BJ116" s="20">
        <f t="shared" si="149"/>
        <v>53.000269679359434</v>
      </c>
      <c r="BK116" s="43">
        <f t="shared" si="153"/>
        <v>20.058852812107602</v>
      </c>
      <c r="BL116">
        <f t="shared" si="150"/>
        <v>43.616244823949337</v>
      </c>
      <c r="BM116" s="43">
        <f t="shared" si="151"/>
        <v>19.942722218919702</v>
      </c>
    </row>
    <row r="117" spans="14:65" x14ac:dyDescent="0.25">
      <c r="N117" s="9">
        <v>99</v>
      </c>
      <c r="O117" s="34">
        <f t="shared" si="116"/>
        <v>97.723722095581124</v>
      </c>
      <c r="P117" s="33" t="str">
        <f t="shared" si="103"/>
        <v>58,4837545126354</v>
      </c>
      <c r="Q117" s="4" t="str">
        <f t="shared" si="104"/>
        <v>1+7,27177012268038i</v>
      </c>
      <c r="R117" s="4">
        <f t="shared" si="117"/>
        <v>7.3402071303953695</v>
      </c>
      <c r="S117" s="4">
        <f t="shared" si="118"/>
        <v>1.4341354016727736</v>
      </c>
      <c r="T117" s="4" t="str">
        <f t="shared" si="105"/>
        <v>1+0,0184204876450157i</v>
      </c>
      <c r="U117" s="4">
        <f t="shared" si="119"/>
        <v>1.0001696427932014</v>
      </c>
      <c r="V117" s="4">
        <f t="shared" si="120"/>
        <v>1.8418404623722108E-2</v>
      </c>
      <c r="W117" t="str">
        <f t="shared" si="106"/>
        <v>1-0,00207230486006427i</v>
      </c>
      <c r="X117" s="4">
        <f t="shared" si="121"/>
        <v>1.0000021472214111</v>
      </c>
      <c r="Y117" s="4">
        <f t="shared" si="122"/>
        <v>-2.072301893603818E-3</v>
      </c>
      <c r="Z117" t="str">
        <f t="shared" si="107"/>
        <v>0,999999961800297+0,000341120141574364i</v>
      </c>
      <c r="AA117" s="4">
        <f t="shared" si="123"/>
        <v>1.0000000199817731</v>
      </c>
      <c r="AB117" s="4">
        <f t="shared" si="124"/>
        <v>3.4112014137380317E-4</v>
      </c>
      <c r="AC117" s="47" t="str">
        <f t="shared" si="125"/>
        <v>1,21186785595947-7,87627218098213i</v>
      </c>
      <c r="AD117" s="20">
        <f t="shared" si="126"/>
        <v>18.028030454665583</v>
      </c>
      <c r="AE117" s="43">
        <f t="shared" si="127"/>
        <v>-81.25288781263356</v>
      </c>
      <c r="AF117" t="str">
        <f t="shared" si="108"/>
        <v>171,846459675999</v>
      </c>
      <c r="AG117" t="str">
        <f t="shared" si="109"/>
        <v>1+7,25306701022492i</v>
      </c>
      <c r="AH117">
        <f t="shared" si="128"/>
        <v>7.3216788412776657</v>
      </c>
      <c r="AI117">
        <f t="shared" si="129"/>
        <v>1.4337873891244797</v>
      </c>
      <c r="AJ117" t="str">
        <f t="shared" si="110"/>
        <v>1+0,0184204876450157i</v>
      </c>
      <c r="AK117">
        <f t="shared" si="130"/>
        <v>1.0001696427932014</v>
      </c>
      <c r="AL117">
        <f t="shared" si="131"/>
        <v>1.8418404623722108E-2</v>
      </c>
      <c r="AM117" t="str">
        <f t="shared" si="111"/>
        <v>1-0,00070344399142736i</v>
      </c>
      <c r="AN117">
        <f t="shared" si="132"/>
        <v>1.000000247416694</v>
      </c>
      <c r="AO117">
        <f t="shared" si="133"/>
        <v>-7.0344387539818894E-4</v>
      </c>
      <c r="AP117" s="41" t="str">
        <f t="shared" si="134"/>
        <v>3,61765299713167-23,1944683801427i</v>
      </c>
      <c r="AQ117">
        <f t="shared" si="135"/>
        <v>27.412073809432911</v>
      </c>
      <c r="AR117" s="43">
        <f t="shared" si="136"/>
        <v>-81.134973630795258</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136,233415123914+49,6759306094124i</v>
      </c>
      <c r="BG117" s="20">
        <f t="shared" si="147"/>
        <v>43.227823021984818</v>
      </c>
      <c r="BH117" s="43">
        <f t="shared" si="148"/>
        <v>20.033796094893049</v>
      </c>
      <c r="BI117" s="41" t="str">
        <f t="shared" si="152"/>
        <v>401,013381268126+147,160581948515i</v>
      </c>
      <c r="BJ117" s="20">
        <f t="shared" si="149"/>
        <v>52.611866376752133</v>
      </c>
      <c r="BK117" s="43">
        <f t="shared" si="153"/>
        <v>20.151710276731407</v>
      </c>
      <c r="BL117">
        <f t="shared" si="150"/>
        <v>43.227823021984818</v>
      </c>
      <c r="BM117" s="43">
        <f t="shared" si="151"/>
        <v>20.033796094893049</v>
      </c>
    </row>
    <row r="118" spans="14:65" x14ac:dyDescent="0.25">
      <c r="N118" s="9">
        <v>100</v>
      </c>
      <c r="O118" s="34">
        <f t="shared" si="116"/>
        <v>100</v>
      </c>
      <c r="P118" s="33" t="str">
        <f t="shared" si="103"/>
        <v>58,4837545126354</v>
      </c>
      <c r="Q118" s="4" t="str">
        <f t="shared" si="104"/>
        <v>1+7,4411514080154i</v>
      </c>
      <c r="R118" s="4">
        <f t="shared" si="117"/>
        <v>7.5080446373879246</v>
      </c>
      <c r="S118" s="4">
        <f t="shared" si="118"/>
        <v>1.4372088856024343</v>
      </c>
      <c r="T118" s="4" t="str">
        <f t="shared" si="105"/>
        <v>1+0,0188495559215388i</v>
      </c>
      <c r="U118" s="4">
        <f t="shared" si="119"/>
        <v>1.0001776371017497</v>
      </c>
      <c r="V118" s="4">
        <f t="shared" si="120"/>
        <v>1.8847323945418881E-2</v>
      </c>
      <c r="W118" t="str">
        <f t="shared" si="106"/>
        <v>1-0,00212057504117311i</v>
      </c>
      <c r="X118" s="4">
        <f t="shared" si="121"/>
        <v>1.000002248416725</v>
      </c>
      <c r="Y118" s="4">
        <f t="shared" si="122"/>
        <v>-2.1205718625538533E-3</v>
      </c>
      <c r="Z118" t="str">
        <f t="shared" si="107"/>
        <v>0,99999996+0,000349065850398866i</v>
      </c>
      <c r="AA118" s="4">
        <f t="shared" si="123"/>
        <v>1.0000000209234845</v>
      </c>
      <c r="AB118" s="4">
        <f t="shared" si="124"/>
        <v>3.4906585018396139E-4</v>
      </c>
      <c r="AC118" s="47" t="str">
        <f t="shared" si="125"/>
        <v>1,16398589740929-7,70343726510293i</v>
      </c>
      <c r="AD118" s="20">
        <f t="shared" si="126"/>
        <v>17.831730137398743</v>
      </c>
      <c r="AE118" s="43">
        <f t="shared" si="127"/>
        <v>-81.407631124397668</v>
      </c>
      <c r="AF118" t="str">
        <f t="shared" si="108"/>
        <v>171,846459675999</v>
      </c>
      <c r="AG118" t="str">
        <f t="shared" si="109"/>
        <v>1+7,42201264410589i</v>
      </c>
      <c r="AH118">
        <f t="shared" si="128"/>
        <v>7.4890768249008968</v>
      </c>
      <c r="AI118">
        <f t="shared" si="129"/>
        <v>1.4368685097344398</v>
      </c>
      <c r="AJ118" t="str">
        <f t="shared" si="110"/>
        <v>1+0,0188495559215388i</v>
      </c>
      <c r="AK118">
        <f t="shared" si="130"/>
        <v>1.0001776371017497</v>
      </c>
      <c r="AL118">
        <f t="shared" si="131"/>
        <v>1.8847323945418881E-2</v>
      </c>
      <c r="AM118" t="str">
        <f t="shared" si="111"/>
        <v>1-0,00071982930688962i</v>
      </c>
      <c r="AN118">
        <f t="shared" si="132"/>
        <v>1.000000259077082</v>
      </c>
      <c r="AO118">
        <f t="shared" si="133"/>
        <v>-7.1982918256212499E-4</v>
      </c>
      <c r="AP118" s="41" t="str">
        <f t="shared" si="134"/>
        <v>3,47629256862902-22,6855580653547i</v>
      </c>
      <c r="AQ118">
        <f t="shared" si="135"/>
        <v>27.215791122724159</v>
      </c>
      <c r="AR118" s="43">
        <f t="shared" si="136"/>
        <v>-81.287872379978438</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130,194375289884+47,733703117539i</v>
      </c>
      <c r="BG118" s="20">
        <f t="shared" si="147"/>
        <v>42.839585462481658</v>
      </c>
      <c r="BH118" s="43">
        <f t="shared" si="148"/>
        <v>20.134660749167054</v>
      </c>
      <c r="BI118" s="41" t="str">
        <f t="shared" si="152"/>
        <v>383,231660039809+141,415208280172i</v>
      </c>
      <c r="BJ118" s="20">
        <f t="shared" si="149"/>
        <v>52.223646447807084</v>
      </c>
      <c r="BK118" s="43">
        <f t="shared" si="153"/>
        <v>20.254419493586312</v>
      </c>
      <c r="BL118">
        <f t="shared" si="150"/>
        <v>42.839585462481658</v>
      </c>
      <c r="BM118" s="43">
        <f t="shared" si="151"/>
        <v>20.134660749167054</v>
      </c>
    </row>
    <row r="119" spans="14:65" x14ac:dyDescent="0.25">
      <c r="N119" s="9">
        <v>1</v>
      </c>
      <c r="O119" s="34">
        <f>10^(2+(N119/100))</f>
        <v>102.32929922807544</v>
      </c>
      <c r="P119" s="33" t="str">
        <f t="shared" si="103"/>
        <v>58,4837545126354</v>
      </c>
      <c r="Q119" s="4" t="str">
        <f t="shared" si="104"/>
        <v>1+7,61447809032222i</v>
      </c>
      <c r="R119" s="4">
        <f t="shared" si="117"/>
        <v>7.6798617557868267</v>
      </c>
      <c r="S119" s="4">
        <f t="shared" si="118"/>
        <v>1.4402148638242014</v>
      </c>
      <c r="T119" s="4" t="str">
        <f t="shared" si="105"/>
        <v>1+0,0192886184821148i</v>
      </c>
      <c r="U119" s="4">
        <f t="shared" si="119"/>
        <v>1.0001860081019673</v>
      </c>
      <c r="V119" s="4">
        <f t="shared" si="120"/>
        <v>1.9286226900634643E-2</v>
      </c>
      <c r="W119" t="str">
        <f t="shared" si="106"/>
        <v>1-0,00216996957923792i</v>
      </c>
      <c r="X119" s="4">
        <f t="shared" si="121"/>
        <v>1.000002354381216</v>
      </c>
      <c r="Y119" s="4">
        <f t="shared" si="122"/>
        <v>-2.1699661732864557E-3</v>
      </c>
      <c r="Z119" t="str">
        <f t="shared" si="107"/>
        <v>0,999999958114858+0,000357196638557682i</v>
      </c>
      <c r="AA119" s="4">
        <f t="shared" si="123"/>
        <v>1.0000000219095779</v>
      </c>
      <c r="AB119" s="4">
        <f t="shared" si="124"/>
        <v>3.5719663832740759E-4</v>
      </c>
      <c r="AC119" s="47" t="str">
        <f t="shared" si="125"/>
        <v>1,11818418276023-7,5341172603337i</v>
      </c>
      <c r="AD119" s="20">
        <f t="shared" si="126"/>
        <v>17.635272616288759</v>
      </c>
      <c r="AE119" s="43">
        <f t="shared" si="127"/>
        <v>-81.558009648245132</v>
      </c>
      <c r="AF119" t="str">
        <f t="shared" si="108"/>
        <v>171,846459675999</v>
      </c>
      <c r="AG119" t="str">
        <f t="shared" si="109"/>
        <v>1+7,5948935273327i</v>
      </c>
      <c r="AH119">
        <f t="shared" si="128"/>
        <v>7.6604443533988382</v>
      </c>
      <c r="AI119">
        <f t="shared" si="129"/>
        <v>1.4398819693942013</v>
      </c>
      <c r="AJ119" t="str">
        <f t="shared" si="110"/>
        <v>1+0,0192886184821148i</v>
      </c>
      <c r="AK119">
        <f t="shared" si="130"/>
        <v>1.0001860081019673</v>
      </c>
      <c r="AL119">
        <f t="shared" si="131"/>
        <v>1.9286226900634643E-2</v>
      </c>
      <c r="AM119" t="str">
        <f t="shared" si="111"/>
        <v>1-0,000736596285378461i</v>
      </c>
      <c r="AN119">
        <f t="shared" si="132"/>
        <v>1.0000002712870071</v>
      </c>
      <c r="AO119">
        <f t="shared" si="133"/>
        <v>-7.3659615215915188E-4</v>
      </c>
      <c r="AP119" s="41" t="str">
        <f t="shared" si="134"/>
        <v>3,34107246054194-22,1869902705798i</v>
      </c>
      <c r="AQ119">
        <f t="shared" si="135"/>
        <v>27.019350396583775</v>
      </c>
      <c r="AR119" s="43">
        <f t="shared" si="136"/>
        <v>-81.43634428985915</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124,417703174622+45,8886187296489i</v>
      </c>
      <c r="BG119" s="20">
        <f t="shared" si="147"/>
        <v>42.451554665431971</v>
      </c>
      <c r="BH119" s="43">
        <f t="shared" si="148"/>
        <v>20.245340326936962</v>
      </c>
      <c r="BI119" s="41" t="str">
        <f t="shared" si="152"/>
        <v>366,222329468711+135,956854318297i</v>
      </c>
      <c r="BJ119" s="20">
        <f t="shared" si="149"/>
        <v>51.835632445726958</v>
      </c>
      <c r="BK119" s="43">
        <f t="shared" si="153"/>
        <v>20.367005685322994</v>
      </c>
      <c r="BL119">
        <f t="shared" si="150"/>
        <v>42.451554665431971</v>
      </c>
      <c r="BM119" s="43">
        <f t="shared" si="151"/>
        <v>20.245340326936962</v>
      </c>
    </row>
    <row r="120" spans="14:65" x14ac:dyDescent="0.25">
      <c r="N120" s="9">
        <v>2</v>
      </c>
      <c r="O120" s="34">
        <f t="shared" ref="O120:O183" si="154">10^(2+(N120/100))</f>
        <v>104.71285480508998</v>
      </c>
      <c r="P120" s="33" t="str">
        <f t="shared" si="103"/>
        <v>58,4837545126354</v>
      </c>
      <c r="Q120" s="4" t="str">
        <f t="shared" si="104"/>
        <v>1+7,79184206970207i</v>
      </c>
      <c r="R120" s="4">
        <f t="shared" si="117"/>
        <v>7.8557496675479053</v>
      </c>
      <c r="S120" s="4">
        <f t="shared" si="118"/>
        <v>1.4431547127386362</v>
      </c>
      <c r="T120" s="4" t="str">
        <f t="shared" si="105"/>
        <v>1+0,0197379081235251i</v>
      </c>
      <c r="U120" s="4">
        <f t="shared" si="119"/>
        <v>1.0001947735401804</v>
      </c>
      <c r="V120" s="4">
        <f t="shared" si="120"/>
        <v>1.9735345524750592E-2</v>
      </c>
      <c r="W120" t="str">
        <f t="shared" si="106"/>
        <v>1-0,00222051466389658i</v>
      </c>
      <c r="X120" s="4">
        <f t="shared" si="121"/>
        <v>1.0000024653396473</v>
      </c>
      <c r="Y120" s="4">
        <f t="shared" si="122"/>
        <v>-2.220511014354319E-3</v>
      </c>
      <c r="Z120" t="str">
        <f t="shared" si="107"/>
        <v>0,999999956140872+0,000365516817102317i</v>
      </c>
      <c r="AA120" s="4">
        <f t="shared" si="123"/>
        <v>1.0000000229421444</v>
      </c>
      <c r="AB120" s="4">
        <f t="shared" si="124"/>
        <v>3.6551681685557355E-4</v>
      </c>
      <c r="AC120" s="47" t="str">
        <f t="shared" si="125"/>
        <v>1,07437550329903-7,36825913013879i</v>
      </c>
      <c r="AD120" s="20">
        <f t="shared" si="126"/>
        <v>17.438665026495425</v>
      </c>
      <c r="AE120" s="43">
        <f t="shared" si="127"/>
        <v>-81.704090698969608</v>
      </c>
      <c r="AF120" t="str">
        <f t="shared" si="108"/>
        <v>171,846459675999</v>
      </c>
      <c r="AG120" t="str">
        <f t="shared" si="109"/>
        <v>1+7,77180132363802i</v>
      </c>
      <c r="AH120">
        <f t="shared" si="128"/>
        <v>7.8358723709681293</v>
      </c>
      <c r="AI120">
        <f t="shared" si="129"/>
        <v>1.442829146843793</v>
      </c>
      <c r="AJ120" t="str">
        <f t="shared" si="110"/>
        <v>1+0,0197379081235251i</v>
      </c>
      <c r="AK120">
        <f t="shared" si="130"/>
        <v>1.0001947735401804</v>
      </c>
      <c r="AL120">
        <f t="shared" si="131"/>
        <v>1.9735345524750592E-2</v>
      </c>
      <c r="AM120" t="str">
        <f t="shared" si="111"/>
        <v>1-0,000753753816967814i</v>
      </c>
      <c r="AN120">
        <f t="shared" si="132"/>
        <v>1.0000002840723679</v>
      </c>
      <c r="AO120">
        <f t="shared" si="133"/>
        <v>-7.5375367422075455E-4</v>
      </c>
      <c r="AP120" s="41" t="str">
        <f t="shared" si="134"/>
        <v>3,21173535343745-21,6986093634955i</v>
      </c>
      <c r="AQ120">
        <f t="shared" si="135"/>
        <v>26.822758797965562</v>
      </c>
      <c r="AR120" s="43">
        <f t="shared" si="136"/>
        <v>-81.580455571135374</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118,892399711055+44,1350654840902i</v>
      </c>
      <c r="BG120" s="20">
        <f t="shared" si="147"/>
        <v>42.063753441730654</v>
      </c>
      <c r="BH120" s="43">
        <f t="shared" si="148"/>
        <v>20.365860528518944</v>
      </c>
      <c r="BI120" s="41" t="str">
        <f t="shared" si="152"/>
        <v>349,953021356498+130,768950726293i</v>
      </c>
      <c r="BJ120" s="20">
        <f t="shared" si="149"/>
        <v>51.447847213200802</v>
      </c>
      <c r="BK120" s="43">
        <f t="shared" si="153"/>
        <v>20.489495656353167</v>
      </c>
      <c r="BL120">
        <f t="shared" si="150"/>
        <v>42.063753441730654</v>
      </c>
      <c r="BM120" s="43">
        <f t="shared" si="151"/>
        <v>20.365860528518944</v>
      </c>
    </row>
    <row r="121" spans="14:65" x14ac:dyDescent="0.25">
      <c r="N121" s="9">
        <v>3</v>
      </c>
      <c r="O121" s="34">
        <f t="shared" si="154"/>
        <v>107.15193052376065</v>
      </c>
      <c r="P121" s="33" t="str">
        <f t="shared" si="103"/>
        <v>58,4837545126354</v>
      </c>
      <c r="Q121" s="4" t="str">
        <f t="shared" si="104"/>
        <v>1+7,97333738688449i</v>
      </c>
      <c r="R121" s="4">
        <f t="shared" si="117"/>
        <v>8.0358017076760913</v>
      </c>
      <c r="S121" s="4">
        <f t="shared" si="118"/>
        <v>1.44602978771843</v>
      </c>
      <c r="T121" s="4" t="str">
        <f t="shared" si="105"/>
        <v>1+0,0201976630650847i</v>
      </c>
      <c r="U121" s="4">
        <f t="shared" si="119"/>
        <v>1.0002039519984365</v>
      </c>
      <c r="V121" s="4">
        <f t="shared" si="120"/>
        <v>2.0194917221265579E-2</v>
      </c>
      <c r="W121" t="str">
        <f t="shared" si="106"/>
        <v>1-0,00227223709482202i</v>
      </c>
      <c r="X121" s="4">
        <f t="shared" si="121"/>
        <v>1.0000025815273754</v>
      </c>
      <c r="Y121" s="4">
        <f t="shared" si="122"/>
        <v>-2.2722331842675776E-3</v>
      </c>
      <c r="Z121" t="str">
        <f t="shared" si="107"/>
        <v>0,999999954073855+0,000374030797501567i</v>
      </c>
      <c r="AA121" s="4">
        <f t="shared" si="123"/>
        <v>1.0000000240233744</v>
      </c>
      <c r="AB121" s="4">
        <f t="shared" si="124"/>
        <v>3.7403079723717663E-4</v>
      </c>
      <c r="AC121" s="47" t="str">
        <f t="shared" si="125"/>
        <v>1,03247603134655-7,20580935654063i</v>
      </c>
      <c r="AD121" s="20">
        <f t="shared" si="126"/>
        <v>17.241914217452003</v>
      </c>
      <c r="AE121" s="43">
        <f t="shared" si="127"/>
        <v>-81.845940119687526</v>
      </c>
      <c r="AF121" t="str">
        <f t="shared" si="108"/>
        <v>171,846459675999</v>
      </c>
      <c r="AG121" t="str">
        <f t="shared" si="109"/>
        <v>1+7,95282983187707i</v>
      </c>
      <c r="AH121">
        <f t="shared" si="128"/>
        <v>8.0154539693515705</v>
      </c>
      <c r="AI121">
        <f t="shared" si="129"/>
        <v>1.4457113998169124</v>
      </c>
      <c r="AJ121" t="str">
        <f t="shared" si="110"/>
        <v>1+0,0201976630650847i</v>
      </c>
      <c r="AK121">
        <f t="shared" si="130"/>
        <v>1.0002039519984365</v>
      </c>
      <c r="AL121">
        <f t="shared" si="131"/>
        <v>2.0194917221265579E-2</v>
      </c>
      <c r="AM121" t="str">
        <f t="shared" si="111"/>
        <v>1-0,000771310998808034i</v>
      </c>
      <c r="AN121">
        <f t="shared" si="132"/>
        <v>1.0000002974602842</v>
      </c>
      <c r="AO121">
        <f t="shared" si="133"/>
        <v>-7.7131084585180655E-4</v>
      </c>
      <c r="AP121" s="41" t="str">
        <f t="shared" si="134"/>
        <v>3,08803389549017-21,2202582588926i</v>
      </c>
      <c r="AQ121">
        <f t="shared" si="135"/>
        <v>26.626023206717942</v>
      </c>
      <c r="AR121" s="43">
        <f t="shared" si="136"/>
        <v>-81.720270935224804</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113,607892260126+42,4677721750903i</v>
      </c>
      <c r="BG121" s="20">
        <f t="shared" si="147"/>
        <v>41.676204922401055</v>
      </c>
      <c r="BH121" s="43">
        <f t="shared" si="148"/>
        <v>20.496248506848822</v>
      </c>
      <c r="BI121" s="41" t="str">
        <f t="shared" si="152"/>
        <v>334,392621329808+125,835933742055i</v>
      </c>
      <c r="BJ121" s="20">
        <f t="shared" si="149"/>
        <v>51.060313911667031</v>
      </c>
      <c r="BK121" s="43">
        <f t="shared" si="153"/>
        <v>20.621917691311523</v>
      </c>
      <c r="BL121">
        <f t="shared" si="150"/>
        <v>41.676204922401055</v>
      </c>
      <c r="BM121" s="43">
        <f t="shared" si="151"/>
        <v>20.496248506848822</v>
      </c>
    </row>
    <row r="122" spans="14:65" x14ac:dyDescent="0.25">
      <c r="N122" s="9">
        <v>4</v>
      </c>
      <c r="O122" s="34">
        <f t="shared" si="154"/>
        <v>109.64781961431861</v>
      </c>
      <c r="P122" s="33" t="str">
        <f t="shared" si="103"/>
        <v>58,4837545126354</v>
      </c>
      <c r="Q122" s="4" t="str">
        <f t="shared" si="104"/>
        <v>1+8,15906027308904i</v>
      </c>
      <c r="R122" s="4">
        <f t="shared" si="117"/>
        <v>8.2201134140533494</v>
      </c>
      <c r="S122" s="4">
        <f t="shared" si="118"/>
        <v>1.4488414229407818</v>
      </c>
      <c r="T122" s="4" t="str">
        <f t="shared" si="105"/>
        <v>1+0,0206681270749489i</v>
      </c>
      <c r="U122" s="4">
        <f t="shared" si="119"/>
        <v>1.0002135629338298</v>
      </c>
      <c r="V122" s="4">
        <f t="shared" si="120"/>
        <v>2.0665184884215732E-2</v>
      </c>
      <c r="W122" t="str">
        <f t="shared" si="106"/>
        <v>1-0,00232516429593176i</v>
      </c>
      <c r="X122" s="4">
        <f t="shared" si="121"/>
        <v>1.0000027031908481</v>
      </c>
      <c r="Y122" s="4">
        <f t="shared" si="122"/>
        <v>-2.3251601056977923E-3</v>
      </c>
      <c r="Z122" t="str">
        <f t="shared" si="107"/>
        <v>0,999999951909423+0,000382743093980536i</v>
      </c>
      <c r="AA122" s="4">
        <f t="shared" si="123"/>
        <v>1.0000000251555619</v>
      </c>
      <c r="AB122" s="4">
        <f t="shared" si="124"/>
        <v>3.8274309369723639E-4</v>
      </c>
      <c r="AC122" s="47" t="str">
        <f t="shared" si="125"/>
        <v>0,9924052133571-7,04671405220676i</v>
      </c>
      <c r="AD122" s="20">
        <f t="shared" si="126"/>
        <v>17.045026764614438</v>
      </c>
      <c r="AE122" s="43">
        <f t="shared" si="127"/>
        <v>-81.9836222661677</v>
      </c>
      <c r="AF122" t="str">
        <f t="shared" si="108"/>
        <v>171,846459675999</v>
      </c>
      <c r="AG122" t="str">
        <f t="shared" si="109"/>
        <v>1+8,13807503576113i</v>
      </c>
      <c r="AH122">
        <f t="shared" si="128"/>
        <v>8.1992844375395642</v>
      </c>
      <c r="AI122">
        <f t="shared" si="129"/>
        <v>1.4485300648683372</v>
      </c>
      <c r="AJ122" t="str">
        <f t="shared" si="110"/>
        <v>1+0,0206681270749489i</v>
      </c>
      <c r="AK122">
        <f t="shared" si="130"/>
        <v>1.0002135629338298</v>
      </c>
      <c r="AL122">
        <f t="shared" si="131"/>
        <v>2.0665184884215732E-2</v>
      </c>
      <c r="AM122" t="str">
        <f t="shared" si="111"/>
        <v>1-0,00078927713994933i</v>
      </c>
      <c r="AN122">
        <f t="shared" si="132"/>
        <v>1.0000003114791534</v>
      </c>
      <c r="AO122">
        <f t="shared" si="133"/>
        <v>-7.8927697605378228E-4</v>
      </c>
      <c r="AP122" s="41" t="str">
        <f t="shared" si="134"/>
        <v>2,96973038811336-20,7517787506864i</v>
      </c>
      <c r="AQ122">
        <f t="shared" si="135"/>
        <v>26.429150227370293</v>
      </c>
      <c r="AR122" s="43">
        <f t="shared" si="136"/>
        <v>-81.855853577638698</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108,554021128099+40,8817878422106i</v>
      </c>
      <c r="BG122" s="20">
        <f t="shared" si="147"/>
        <v>41.288932587408958</v>
      </c>
      <c r="BH122" s="43">
        <f t="shared" si="148"/>
        <v>20.636532753534336</v>
      </c>
      <c r="BI122" s="41" t="str">
        <f t="shared" si="152"/>
        <v>319,511229295802+121,143184685272i</v>
      </c>
      <c r="BJ122" s="20">
        <f t="shared" si="149"/>
        <v>50.673056050164845</v>
      </c>
      <c r="BK122" s="43">
        <f t="shared" si="153"/>
        <v>20.764301442063328</v>
      </c>
      <c r="BL122">
        <f t="shared" si="150"/>
        <v>41.288932587408958</v>
      </c>
      <c r="BM122" s="43">
        <f t="shared" si="151"/>
        <v>20.636532753534336</v>
      </c>
    </row>
    <row r="123" spans="14:65" x14ac:dyDescent="0.25">
      <c r="N123" s="9">
        <v>5</v>
      </c>
      <c r="O123" s="34">
        <f t="shared" si="154"/>
        <v>112.20184543019634</v>
      </c>
      <c r="P123" s="33" t="str">
        <f t="shared" si="103"/>
        <v>58,4837545126354</v>
      </c>
      <c r="Q123" s="4" t="str">
        <f t="shared" si="104"/>
        <v>1+8,34910920104831i</v>
      </c>
      <c r="R123" s="4">
        <f t="shared" si="117"/>
        <v>8.4087825784134509</v>
      </c>
      <c r="S123" s="4">
        <f t="shared" si="118"/>
        <v>1.4515909312623894</v>
      </c>
      <c r="T123" s="4" t="str">
        <f t="shared" si="105"/>
        <v>1+0,0211495495993634i</v>
      </c>
      <c r="U123" s="4">
        <f t="shared" si="119"/>
        <v>1.0002236267196731</v>
      </c>
      <c r="V123" s="4">
        <f t="shared" si="120"/>
        <v>2.1146397023260103E-2</v>
      </c>
      <c r="W123" t="str">
        <f t="shared" si="106"/>
        <v>1-0,00237932432992838i</v>
      </c>
      <c r="X123" s="4">
        <f t="shared" si="121"/>
        <v>1.0000028305881274</v>
      </c>
      <c r="Y123" s="4">
        <f t="shared" si="122"/>
        <v>-2.3793198400124766E-3</v>
      </c>
      <c r="Z123" t="str">
        <f t="shared" si="107"/>
        <v>0,999999949642984+0,000391658325914136i</v>
      </c>
      <c r="AA123" s="4">
        <f t="shared" si="123"/>
        <v>1.0000000263411071</v>
      </c>
      <c r="AB123" s="4">
        <f t="shared" si="124"/>
        <v>3.9165832561057498E-4</v>
      </c>
      <c r="AC123" s="47" t="str">
        <f t="shared" si="125"/>
        <v>0,954085664168492-6,8909190644332i</v>
      </c>
      <c r="AD123" s="20">
        <f t="shared" si="126"/>
        <v>16.848008980862136</v>
      </c>
      <c r="AE123" s="43">
        <f t="shared" si="127"/>
        <v>-82.117199993471985</v>
      </c>
      <c r="AF123" t="str">
        <f t="shared" si="108"/>
        <v>171,846459675999</v>
      </c>
      <c r="AG123" t="str">
        <f t="shared" si="109"/>
        <v>1+8,32763515474931i</v>
      </c>
      <c r="AH123">
        <f t="shared" si="128"/>
        <v>8.3874613126151907</v>
      </c>
      <c r="AI123">
        <f t="shared" si="129"/>
        <v>1.4512864572443076</v>
      </c>
      <c r="AJ123" t="str">
        <f t="shared" si="110"/>
        <v>1+0,0211495495993634i</v>
      </c>
      <c r="AK123">
        <f t="shared" si="130"/>
        <v>1.0002236267196731</v>
      </c>
      <c r="AL123">
        <f t="shared" si="131"/>
        <v>2.1146397023260103E-2</v>
      </c>
      <c r="AM123" t="str">
        <f t="shared" si="111"/>
        <v>1-0,000807661766277546i</v>
      </c>
      <c r="AN123">
        <f t="shared" si="132"/>
        <v>1.0000003261587112</v>
      </c>
      <c r="AO123">
        <f t="shared" si="133"/>
        <v>-8.076615906603056E-4</v>
      </c>
      <c r="AP123" s="41" t="str">
        <f t="shared" si="134"/>
        <v>2,85659647488912-20,2930118199775i</v>
      </c>
      <c r="AQ123">
        <f t="shared" si="135"/>
        <v>26.232146200570444</v>
      </c>
      <c r="AR123" s="43">
        <f t="shared" si="136"/>
        <v>-81.987265163671069</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103,721026229021+39,3724624269582i</v>
      </c>
      <c r="BG123" s="20">
        <f t="shared" si="147"/>
        <v>40.901960294006329</v>
      </c>
      <c r="BH123" s="43">
        <f t="shared" si="148"/>
        <v>20.786742973274464</v>
      </c>
      <c r="BI123" s="41" t="str">
        <f t="shared" si="152"/>
        <v>305,280120312712+116,676972903865i</v>
      </c>
      <c r="BJ123" s="20">
        <f t="shared" si="149"/>
        <v>50.28609751371468</v>
      </c>
      <c r="BK123" s="43">
        <f t="shared" si="153"/>
        <v>20.916677803075377</v>
      </c>
      <c r="BL123">
        <f t="shared" si="150"/>
        <v>40.901960294006329</v>
      </c>
      <c r="BM123" s="43">
        <f t="shared" si="151"/>
        <v>20.786742973274464</v>
      </c>
    </row>
    <row r="124" spans="14:65" x14ac:dyDescent="0.25">
      <c r="N124" s="9">
        <v>6</v>
      </c>
      <c r="O124" s="34">
        <f t="shared" si="154"/>
        <v>114.81536214968835</v>
      </c>
      <c r="P124" s="33" t="str">
        <f t="shared" si="103"/>
        <v>58,4837545126354</v>
      </c>
      <c r="Q124" s="4" t="str">
        <f t="shared" si="104"/>
        <v>1+8,5435849372195i</v>
      </c>
      <c r="R124" s="4">
        <f t="shared" si="117"/>
        <v>8.6019092984920462</v>
      </c>
      <c r="S124" s="4">
        <f t="shared" si="118"/>
        <v>1.4542796041339416</v>
      </c>
      <c r="T124" s="4" t="str">
        <f t="shared" si="105"/>
        <v>1+0,0216421858949228i</v>
      </c>
      <c r="U124" s="4">
        <f t="shared" si="119"/>
        <v>1.0002341646886046</v>
      </c>
      <c r="V124" s="4">
        <f t="shared" si="120"/>
        <v>2.1638807891477485E-2</v>
      </c>
      <c r="W124" t="str">
        <f t="shared" si="106"/>
        <v>1-0,00243474591317881i</v>
      </c>
      <c r="X124" s="4">
        <f t="shared" si="121"/>
        <v>1.0000029639894381</v>
      </c>
      <c r="Y124" s="4">
        <f t="shared" si="122"/>
        <v>-2.4347411021480108E-3</v>
      </c>
      <c r="Z124" t="str">
        <f t="shared" si="107"/>
        <v>0,99999994726973+0,000400781220276347i</v>
      </c>
      <c r="AA124" s="4">
        <f t="shared" si="123"/>
        <v>1.000000027582524</v>
      </c>
      <c r="AB124" s="4">
        <f t="shared" si="124"/>
        <v>4.0078121995107586E-4</v>
      </c>
      <c r="AC124" s="47" t="str">
        <f t="shared" si="125"/>
        <v>0,917443062633526-6,73837007145847i</v>
      </c>
      <c r="AD124" s="20">
        <f t="shared" si="126"/>
        <v>16.650866927555665</v>
      </c>
      <c r="AE124" s="43">
        <f t="shared" si="127"/>
        <v>-82.246734644726345</v>
      </c>
      <c r="AF124" t="str">
        <f t="shared" si="108"/>
        <v>171,846459675999</v>
      </c>
      <c r="AG124" t="str">
        <f t="shared" si="109"/>
        <v>1+8,52161069612583i</v>
      </c>
      <c r="AH124">
        <f t="shared" si="128"/>
        <v>8.5800844317714127</v>
      </c>
      <c r="AI124">
        <f t="shared" si="129"/>
        <v>1.4539818707927508</v>
      </c>
      <c r="AJ124" t="str">
        <f t="shared" si="110"/>
        <v>1+0,0216421858949228i</v>
      </c>
      <c r="AK124">
        <f t="shared" si="130"/>
        <v>1.0002341646886046</v>
      </c>
      <c r="AL124">
        <f t="shared" si="131"/>
        <v>2.1638807891477485E-2</v>
      </c>
      <c r="AM124" t="str">
        <f t="shared" si="111"/>
        <v>1-0,000826474625564909i</v>
      </c>
      <c r="AN124">
        <f t="shared" si="132"/>
        <v>1.0000003415300951</v>
      </c>
      <c r="AO124">
        <f t="shared" si="133"/>
        <v>-8.264744373876491E-4</v>
      </c>
      <c r="AP124" s="41" t="str">
        <f t="shared" si="134"/>
        <v>2,74841283448512-19,8437979204409i</v>
      </c>
      <c r="AQ124">
        <f t="shared" si="135"/>
        <v>26.035017214177934</v>
      </c>
      <c r="AR124" s="43">
        <f t="shared" si="136"/>
        <v>-82.114565816222097</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99,0995339213986+37,9354285384901i</v>
      </c>
      <c r="BG124" s="20">
        <f t="shared" si="147"/>
        <v>40.515312304536693</v>
      </c>
      <c r="BH124" s="43">
        <f t="shared" si="148"/>
        <v>20.946909946459179</v>
      </c>
      <c r="BI124" s="41" t="str">
        <f t="shared" si="152"/>
        <v>291,671705961853+112,424401988808i</v>
      </c>
      <c r="BJ124" s="20">
        <f t="shared" si="149"/>
        <v>49.899462591158951</v>
      </c>
      <c r="BK124" s="43">
        <f t="shared" si="153"/>
        <v>21.079078774963403</v>
      </c>
      <c r="BL124">
        <f t="shared" si="150"/>
        <v>40.515312304536693</v>
      </c>
      <c r="BM124" s="43">
        <f t="shared" si="151"/>
        <v>20.946909946459179</v>
      </c>
    </row>
    <row r="125" spans="14:65" x14ac:dyDescent="0.25">
      <c r="N125" s="9">
        <v>7</v>
      </c>
      <c r="O125" s="34">
        <f t="shared" si="154"/>
        <v>117.48975549395293</v>
      </c>
      <c r="P125" s="33" t="str">
        <f t="shared" si="103"/>
        <v>58,4837545126354</v>
      </c>
      <c r="Q125" s="4" t="str">
        <f t="shared" si="104"/>
        <v>1+8,74259059521212i</v>
      </c>
      <c r="R125" s="4">
        <f t="shared" si="117"/>
        <v>8.7995960313807267</v>
      </c>
      <c r="S125" s="4">
        <f t="shared" si="118"/>
        <v>1.4569087115511719</v>
      </c>
      <c r="T125" s="4" t="str">
        <f t="shared" si="105"/>
        <v>1+0,0221462971639118i</v>
      </c>
      <c r="U125" s="4">
        <f t="shared" si="119"/>
        <v>1.0002451991777177</v>
      </c>
      <c r="V125" s="4">
        <f t="shared" si="120"/>
        <v>2.2142677615927593E-2</v>
      </c>
      <c r="W125" t="str">
        <f t="shared" si="106"/>
        <v>1-0,00249145843094008i</v>
      </c>
      <c r="X125" s="4">
        <f t="shared" si="121"/>
        <v>1.0000031036777401</v>
      </c>
      <c r="Y125" s="4">
        <f t="shared" si="122"/>
        <v>-2.4914532758285647E-3</v>
      </c>
      <c r="Z125" t="str">
        <f t="shared" si="107"/>
        <v>0,999999944784629+0,000410116614146515i</v>
      </c>
      <c r="AA125" s="4">
        <f t="shared" si="123"/>
        <v>1.0000000288824489</v>
      </c>
      <c r="AB125" s="4">
        <f t="shared" si="124"/>
        <v>4.1011661379798068E-4</v>
      </c>
      <c r="AC125" s="47" t="str">
        <f t="shared" si="125"/>
        <v>0,882406048832996-6,58901267152738i</v>
      </c>
      <c r="AD125" s="20">
        <f t="shared" si="126"/>
        <v>16.453606425256851</v>
      </c>
      <c r="AE125" s="43">
        <f t="shared" si="127"/>
        <v>-82.372286041851183</v>
      </c>
      <c r="AF125" t="str">
        <f t="shared" si="108"/>
        <v>171,846459675999</v>
      </c>
      <c r="AG125" t="str">
        <f t="shared" si="109"/>
        <v>1+8,72010450829027i</v>
      </c>
      <c r="AH125">
        <f t="shared" si="128"/>
        <v>8.7772559855289778</v>
      </c>
      <c r="AI125">
        <f t="shared" si="129"/>
        <v>1.4566175779103836</v>
      </c>
      <c r="AJ125" t="str">
        <f t="shared" si="110"/>
        <v>1+0,0221462971639118i</v>
      </c>
      <c r="AK125">
        <f t="shared" si="130"/>
        <v>1.0002451991777177</v>
      </c>
      <c r="AL125">
        <f t="shared" si="131"/>
        <v>2.2142677615927593E-2</v>
      </c>
      <c r="AM125" t="str">
        <f t="shared" si="111"/>
        <v>1-0,00084572569263843i</v>
      </c>
      <c r="AN125">
        <f t="shared" si="132"/>
        <v>1.0000003576259098</v>
      </c>
      <c r="AO125">
        <f t="shared" si="133"/>
        <v>-8.4572549100286702E-4</v>
      </c>
      <c r="AP125" s="41" t="str">
        <f t="shared" si="134"/>
        <v>2,64496887815611-19,4039772422827i</v>
      </c>
      <c r="AQ125">
        <f t="shared" si="135"/>
        <v>25.837769114019725</v>
      </c>
      <c r="AR125" s="43">
        <f t="shared" si="136"/>
        <v>-82.237814105583027</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94,6805440443448+36,5665842722881i</v>
      </c>
      <c r="BG125" s="20">
        <f t="shared" si="147"/>
        <v>40.12901331362972</v>
      </c>
      <c r="BH125" s="43">
        <f t="shared" si="148"/>
        <v>21.117065379760962</v>
      </c>
      <c r="BI125" s="41" t="str">
        <f t="shared" si="152"/>
        <v>278,659496296354+108,373359092279i</v>
      </c>
      <c r="BJ125" s="20">
        <f t="shared" si="149"/>
        <v>49.513176002392598</v>
      </c>
      <c r="BK125" s="43">
        <f t="shared" si="153"/>
        <v>21.25153731602914</v>
      </c>
      <c r="BL125">
        <f t="shared" si="150"/>
        <v>40.12901331362972</v>
      </c>
      <c r="BM125" s="43">
        <f t="shared" si="151"/>
        <v>21.117065379760962</v>
      </c>
    </row>
    <row r="126" spans="14:65" x14ac:dyDescent="0.25">
      <c r="N126" s="9">
        <v>8</v>
      </c>
      <c r="O126" s="34">
        <f t="shared" si="154"/>
        <v>120.22644346174135</v>
      </c>
      <c r="P126" s="33" t="str">
        <f t="shared" si="103"/>
        <v>58,4837545126354</v>
      </c>
      <c r="Q126" s="4" t="str">
        <f t="shared" si="104"/>
        <v>1+8,9462316904602i</v>
      </c>
      <c r="R126" s="4">
        <f t="shared" si="117"/>
        <v>9.0019476481145091</v>
      </c>
      <c r="S126" s="4">
        <f t="shared" si="118"/>
        <v>1.459479502039686</v>
      </c>
      <c r="T126" s="4" t="str">
        <f t="shared" si="105"/>
        <v>1+0,0226621506927982i</v>
      </c>
      <c r="U126" s="4">
        <f t="shared" si="119"/>
        <v>1.0002567535758122</v>
      </c>
      <c r="V126" s="4">
        <f t="shared" si="120"/>
        <v>2.2658272331022956E-2</v>
      </c>
      <c r="W126" t="str">
        <f t="shared" si="106"/>
        <v>1-0,00254949195293979i</v>
      </c>
      <c r="X126" s="4">
        <f t="shared" si="121"/>
        <v>1.0000032499493281</v>
      </c>
      <c r="Y126" s="4">
        <f t="shared" si="122"/>
        <v>-2.5494864291392503E-3</v>
      </c>
      <c r="Z126" t="str">
        <f t="shared" si="107"/>
        <v>0,999999942182409+0,000419669457274039i</v>
      </c>
      <c r="AA126" s="4">
        <f t="shared" si="123"/>
        <v>1.0000000302436369</v>
      </c>
      <c r="AB126" s="4">
        <f t="shared" si="124"/>
        <v>4.1966945690057766E-4</v>
      </c>
      <c r="AC126" s="47" t="str">
        <f t="shared" si="125"/>
        <v>0,848906123042637-6,44279246510922i</v>
      </c>
      <c r="AD126" s="20">
        <f t="shared" si="126"/>
        <v>16.256233064118298</v>
      </c>
      <c r="AE126" s="43">
        <f t="shared" si="127"/>
        <v>-82.493912478089896</v>
      </c>
      <c r="AF126" t="str">
        <f t="shared" si="108"/>
        <v>171,846459675999</v>
      </c>
      <c r="AG126" t="str">
        <f t="shared" si="109"/>
        <v>1+8,92322183528926i</v>
      </c>
      <c r="AH126">
        <f t="shared" si="128"/>
        <v>8.9790805721846052</v>
      </c>
      <c r="AI126">
        <f t="shared" si="129"/>
        <v>1.4591948295239006</v>
      </c>
      <c r="AJ126" t="str">
        <f t="shared" si="110"/>
        <v>1+0,0226621506927982i</v>
      </c>
      <c r="AK126">
        <f t="shared" si="130"/>
        <v>1.0002567535758122</v>
      </c>
      <c r="AL126">
        <f t="shared" si="131"/>
        <v>2.2658272331022956E-2</v>
      </c>
      <c r="AM126" t="str">
        <f t="shared" si="111"/>
        <v>1-0,000865425174668694i</v>
      </c>
      <c r="AN126">
        <f t="shared" si="132"/>
        <v>1.0000003744802963</v>
      </c>
      <c r="AO126">
        <f t="shared" si="133"/>
        <v>-8.6542495861230005E-4</v>
      </c>
      <c r="AP126" s="41" t="str">
        <f t="shared" si="134"/>
        <v>2,54606245234487-18,9733899559538i</v>
      </c>
      <c r="AQ126">
        <f t="shared" si="135"/>
        <v>25.640407514313424</v>
      </c>
      <c r="AR126" s="43">
        <f t="shared" si="136"/>
        <v>-82.357067041019249</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90,4554171749452+35,2620770276635i</v>
      </c>
      <c r="BG126" s="20">
        <f t="shared" si="147"/>
        <v>39.743088474707314</v>
      </c>
      <c r="BH126" s="43">
        <f t="shared" si="148"/>
        <v>21.297241744527597</v>
      </c>
      <c r="BI126" s="41" t="str">
        <f t="shared" si="152"/>
        <v>266,218062431341+104,51246718982i</v>
      </c>
      <c r="BJ126" s="20">
        <f t="shared" si="149"/>
        <v>49.127262924902439</v>
      </c>
      <c r="BK126" s="43">
        <f t="shared" si="153"/>
        <v>21.43408718159824</v>
      </c>
      <c r="BL126">
        <f t="shared" si="150"/>
        <v>39.743088474707314</v>
      </c>
      <c r="BM126" s="43">
        <f t="shared" si="151"/>
        <v>21.297241744527597</v>
      </c>
    </row>
    <row r="127" spans="14:65" x14ac:dyDescent="0.25">
      <c r="N127" s="9">
        <v>9</v>
      </c>
      <c r="O127" s="34">
        <f t="shared" si="154"/>
        <v>123.02687708123821</v>
      </c>
      <c r="P127" s="33" t="str">
        <f t="shared" si="103"/>
        <v>58,4837545126354</v>
      </c>
      <c r="Q127" s="4" t="str">
        <f t="shared" si="104"/>
        <v>1+9,15461619616792i</v>
      </c>
      <c r="R127" s="4">
        <f t="shared" si="117"/>
        <v>9.2090714895227084</v>
      </c>
      <c r="S127" s="4">
        <f t="shared" si="118"/>
        <v>1.4619932026709488</v>
      </c>
      <c r="T127" s="4" t="str">
        <f t="shared" si="105"/>
        <v>1+0,0231900199939508i</v>
      </c>
      <c r="U127" s="4">
        <f t="shared" si="119"/>
        <v>1.0002688523728607</v>
      </c>
      <c r="V127" s="4">
        <f t="shared" si="120"/>
        <v>2.3185864314760413E-2</v>
      </c>
      <c r="W127" t="str">
        <f t="shared" si="106"/>
        <v>1-0,00260887724931946i</v>
      </c>
      <c r="X127" s="4">
        <f t="shared" si="121"/>
        <v>1.0000034031144605</v>
      </c>
      <c r="Y127" s="4">
        <f t="shared" si="122"/>
        <v>-2.6088713304616312E-3</v>
      </c>
      <c r="Z127" t="str">
        <f t="shared" si="107"/>
        <v>0,99999993945755+0,000429444814702792i</v>
      </c>
      <c r="AA127" s="4">
        <f t="shared" si="123"/>
        <v>1.0000000316689757</v>
      </c>
      <c r="AB127" s="4">
        <f t="shared" si="124"/>
        <v>4.294448143026209E-4</v>
      </c>
      <c r="AC127" s="47" t="str">
        <f t="shared" si="125"/>
        <v>0,81687754660084-6,29965513065892i</v>
      </c>
      <c r="AD127" s="20">
        <f t="shared" si="126"/>
        <v>16.058752213949141</v>
      </c>
      <c r="AE127" s="43">
        <f t="shared" si="127"/>
        <v>-82.611670712182459</v>
      </c>
      <c r="AF127" t="str">
        <f t="shared" si="108"/>
        <v>171,846459675999</v>
      </c>
      <c r="AG127" t="str">
        <f t="shared" si="109"/>
        <v>1+9,1310703726181i</v>
      </c>
      <c r="AH127">
        <f t="shared" si="128"/>
        <v>9.185665253518879</v>
      </c>
      <c r="AI127">
        <f t="shared" si="129"/>
        <v>1.4617148551025954</v>
      </c>
      <c r="AJ127" t="str">
        <f t="shared" si="110"/>
        <v>1+0,0231900199939508i</v>
      </c>
      <c r="AK127">
        <f t="shared" si="130"/>
        <v>1.0002688523728607</v>
      </c>
      <c r="AL127">
        <f t="shared" si="131"/>
        <v>2.3185864314760413E-2</v>
      </c>
      <c r="AM127" t="str">
        <f t="shared" si="111"/>
        <v>1-0,000885583516581822i</v>
      </c>
      <c r="AN127">
        <f t="shared" si="132"/>
        <v>1.0000003921290055</v>
      </c>
      <c r="AO127">
        <f t="shared" si="133"/>
        <v>-8.8558328507322979E-4</v>
      </c>
      <c r="AP127" s="41" t="str">
        <f t="shared" si="134"/>
        <v>2,45149954682222-18,551876436771i</v>
      </c>
      <c r="AQ127">
        <f t="shared" si="135"/>
        <v>25.442937807766533</v>
      </c>
      <c r="AR127" s="43">
        <f t="shared" si="136"/>
        <v>-82.472380063998656</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86,415862125353+34,018288271971i</v>
      </c>
      <c r="BG127" s="20">
        <f t="shared" si="147"/>
        <v>39.357563425714204</v>
      </c>
      <c r="BH127" s="43">
        <f t="shared" si="148"/>
        <v>21.487472102797291</v>
      </c>
      <c r="BI127" s="41" t="str">
        <f t="shared" si="152"/>
        <v>254,322999830912+100,831040133166i</v>
      </c>
      <c r="BJ127" s="20">
        <f t="shared" si="149"/>
        <v>48.741749019531582</v>
      </c>
      <c r="BK127" s="43">
        <f t="shared" si="153"/>
        <v>21.626762750981115</v>
      </c>
      <c r="BL127">
        <f t="shared" si="150"/>
        <v>39.357563425714204</v>
      </c>
      <c r="BM127" s="43">
        <f t="shared" si="151"/>
        <v>21.487472102797291</v>
      </c>
    </row>
    <row r="128" spans="14:65" x14ac:dyDescent="0.25">
      <c r="N128" s="9">
        <v>10</v>
      </c>
      <c r="O128" s="34">
        <f t="shared" si="154"/>
        <v>125.89254117941677</v>
      </c>
      <c r="P128" s="33" t="str">
        <f t="shared" si="103"/>
        <v>58,4837545126354</v>
      </c>
      <c r="Q128" s="4" t="str">
        <f t="shared" si="104"/>
        <v>1+9,36785460055852i</v>
      </c>
      <c r="R128" s="4">
        <f t="shared" si="117"/>
        <v>9.4210774233739016</v>
      </c>
      <c r="S128" s="4">
        <f t="shared" si="118"/>
        <v>1.464451019106948</v>
      </c>
      <c r="T128" s="4" t="str">
        <f t="shared" si="105"/>
        <v>1+0,0237301849506604i</v>
      </c>
      <c r="U128" s="4">
        <f t="shared" si="119"/>
        <v>1.0002815212117999</v>
      </c>
      <c r="V128" s="4">
        <f t="shared" si="120"/>
        <v>2.3725732127864316E-2</v>
      </c>
      <c r="W128" t="str">
        <f t="shared" si="106"/>
        <v>1-0,00266964580694929i</v>
      </c>
      <c r="X128" s="4">
        <f t="shared" si="121"/>
        <v>1.000003563498018</v>
      </c>
      <c r="Y128" s="4">
        <f t="shared" si="122"/>
        <v>-2.6696394647800822E-3</v>
      </c>
      <c r="Z128" t="str">
        <f t="shared" si="107"/>
        <v>0,999999936604272+0,000439447869456673i</v>
      </c>
      <c r="AA128" s="4">
        <f t="shared" si="123"/>
        <v>1.0000000331614884</v>
      </c>
      <c r="AB128" s="4">
        <f t="shared" si="124"/>
        <v>4.3944786902788197E-4</v>
      </c>
      <c r="AC128" s="47" t="str">
        <f t="shared" si="125"/>
        <v>0,786257244800805-6,15954649429445i</v>
      </c>
      <c r="AD128" s="20">
        <f t="shared" si="126"/>
        <v>15.861169033964732</v>
      </c>
      <c r="AE128" s="43">
        <f t="shared" si="127"/>
        <v>-82.725615964040614</v>
      </c>
      <c r="AF128" t="str">
        <f t="shared" si="108"/>
        <v>171,846459675999</v>
      </c>
      <c r="AG128" t="str">
        <f t="shared" si="109"/>
        <v>1+9,34376032432251i</v>
      </c>
      <c r="AH128">
        <f t="shared" si="128"/>
        <v>9.3971196117950679</v>
      </c>
      <c r="AI128">
        <f t="shared" si="129"/>
        <v>1.4641788626999412</v>
      </c>
      <c r="AJ128" t="str">
        <f t="shared" si="110"/>
        <v>1+0,0237301849506604i</v>
      </c>
      <c r="AK128">
        <f t="shared" si="130"/>
        <v>1.0002815212117999</v>
      </c>
      <c r="AL128">
        <f t="shared" si="131"/>
        <v>2.3725732127864316E-2</v>
      </c>
      <c r="AM128" t="str">
        <f t="shared" si="111"/>
        <v>1-0,000906211406597525i</v>
      </c>
      <c r="AN128">
        <f t="shared" si="132"/>
        <v>1.0000004106094724</v>
      </c>
      <c r="AO128">
        <f t="shared" si="133"/>
        <v>-9.0621115853160459E-4</v>
      </c>
      <c r="AP128" s="41" t="str">
        <f t="shared" si="134"/>
        <v>2,36109400873686-18,1392774715452i</v>
      </c>
      <c r="AQ128">
        <f t="shared" si="135"/>
        <v>25.245365175358359</v>
      </c>
      <c r="AR128" s="43">
        <f t="shared" si="136"/>
        <v>-82.583807042918437</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82,5539236952088+32,8318192014447i</v>
      </c>
      <c r="BG128" s="20">
        <f t="shared" si="147"/>
        <v>38.972464313979799</v>
      </c>
      <c r="BH128" s="43">
        <f t="shared" si="148"/>
        <v>21.687789920764111</v>
      </c>
      <c r="BI128" s="41" t="str">
        <f t="shared" si="152"/>
        <v>242,950892338455+97,3190403463008i</v>
      </c>
      <c r="BJ128" s="20">
        <f t="shared" si="149"/>
        <v>48.356660455373415</v>
      </c>
      <c r="BK128" s="43">
        <f t="shared" si="153"/>
        <v>21.829598841886302</v>
      </c>
      <c r="BL128">
        <f t="shared" si="150"/>
        <v>38.972464313979799</v>
      </c>
      <c r="BM128" s="43">
        <f t="shared" si="151"/>
        <v>21.687789920764111</v>
      </c>
    </row>
    <row r="129" spans="14:65" x14ac:dyDescent="0.25">
      <c r="N129" s="9">
        <v>11</v>
      </c>
      <c r="O129" s="34">
        <f t="shared" si="154"/>
        <v>128.82495516931343</v>
      </c>
      <c r="P129" s="33" t="str">
        <f t="shared" si="103"/>
        <v>58,4837545126354</v>
      </c>
      <c r="Q129" s="4" t="str">
        <f t="shared" si="104"/>
        <v>1+9,58605996545656i</v>
      </c>
      <c r="R129" s="4">
        <f t="shared" si="117"/>
        <v>9.6380779028460353</v>
      </c>
      <c r="S129" s="4">
        <f t="shared" si="118"/>
        <v>1.4668541356712115</v>
      </c>
      <c r="T129" s="4" t="str">
        <f t="shared" si="105"/>
        <v>1+0,024282931965537i</v>
      </c>
      <c r="U129" s="4">
        <f t="shared" si="119"/>
        <v>1.0002947869427505</v>
      </c>
      <c r="V129" s="4">
        <f t="shared" si="120"/>
        <v>2.4278160755886721E-2</v>
      </c>
      <c r="W129" t="str">
        <f t="shared" si="106"/>
        <v>1-0,00273182984612291i</v>
      </c>
      <c r="X129" s="4">
        <f t="shared" si="121"/>
        <v>1.0000037314401922</v>
      </c>
      <c r="Y129" s="4">
        <f t="shared" si="122"/>
        <v>-2.7318230503675361E-3</v>
      </c>
      <c r="Z129" t="str">
        <f t="shared" si="107"/>
        <v>0,999999933616524+0,000449683925287722i</v>
      </c>
      <c r="AA129" s="4">
        <f t="shared" si="123"/>
        <v>1.0000000347243418</v>
      </c>
      <c r="AB129" s="4">
        <f t="shared" si="124"/>
        <v>4.4968392482826387E-4</v>
      </c>
      <c r="AC129" s="47" t="str">
        <f t="shared" si="125"/>
        <v>0,756984711909756-6,02241259374794i</v>
      </c>
      <c r="AD129" s="20">
        <f t="shared" si="126"/>
        <v>15.663488482228182</v>
      </c>
      <c r="AE129" s="43">
        <f t="shared" si="127"/>
        <v>-82.83580191178838</v>
      </c>
      <c r="AF129" t="str">
        <f t="shared" si="108"/>
        <v>171,846459675999</v>
      </c>
      <c r="AG129" t="str">
        <f t="shared" si="109"/>
        <v>1+9,56140446143018i</v>
      </c>
      <c r="AH129">
        <f t="shared" si="128"/>
        <v>9.6135558080793899</v>
      </c>
      <c r="AI129">
        <f t="shared" si="129"/>
        <v>1.4665880390217683</v>
      </c>
      <c r="AJ129" t="str">
        <f t="shared" si="110"/>
        <v>1+0,024282931965537i</v>
      </c>
      <c r="AK129">
        <f t="shared" si="130"/>
        <v>1.0002947869427505</v>
      </c>
      <c r="AL129">
        <f t="shared" si="131"/>
        <v>2.4278160755886721E-2</v>
      </c>
      <c r="AM129" t="str">
        <f t="shared" si="111"/>
        <v>1-0,000927319781896132i</v>
      </c>
      <c r="AN129">
        <f t="shared" si="132"/>
        <v>1.0000004299608964</v>
      </c>
      <c r="AO129">
        <f t="shared" si="133"/>
        <v>-9.273195160887154E-4</v>
      </c>
      <c r="AP129" s="41" t="str">
        <f t="shared" si="134"/>
        <v>2,27466726288279-17,7354344482724i</v>
      </c>
      <c r="AQ129">
        <f t="shared" si="135"/>
        <v>25.047694595812771</v>
      </c>
      <c r="AR129" s="43">
        <f t="shared" si="136"/>
        <v>-82.69140026919456</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78,8619706923396+31,6994772506187i</v>
      </c>
      <c r="BG129" s="20">
        <f t="shared" si="147"/>
        <v>38.587817820111951</v>
      </c>
      <c r="BH129" s="43">
        <f t="shared" si="148"/>
        <v>21.898228869537967</v>
      </c>
      <c r="BI129" s="41" t="str">
        <f t="shared" si="152"/>
        <v>232,079276989117+93,9670390233299i</v>
      </c>
      <c r="BJ129" s="20">
        <f t="shared" si="149"/>
        <v>47.972023933696534</v>
      </c>
      <c r="BK129" s="43">
        <f t="shared" si="153"/>
        <v>22.042630512131819</v>
      </c>
      <c r="BL129">
        <f t="shared" si="150"/>
        <v>38.587817820111951</v>
      </c>
      <c r="BM129" s="43">
        <f t="shared" si="151"/>
        <v>21.898228869537967</v>
      </c>
    </row>
    <row r="130" spans="14:65" x14ac:dyDescent="0.25">
      <c r="N130" s="9">
        <v>12</v>
      </c>
      <c r="O130" s="34">
        <f t="shared" si="154"/>
        <v>131.82567385564084</v>
      </c>
      <c r="P130" s="33" t="str">
        <f t="shared" si="103"/>
        <v>58,4837545126354</v>
      </c>
      <c r="Q130" s="4" t="str">
        <f t="shared" si="104"/>
        <v>1+9,8093479862348i</v>
      </c>
      <c r="R130" s="4">
        <f t="shared" si="117"/>
        <v>9.8601880263536916</v>
      </c>
      <c r="S130" s="4">
        <f t="shared" si="118"/>
        <v>1.4692037154439823</v>
      </c>
      <c r="T130" s="4" t="str">
        <f t="shared" si="105"/>
        <v>1+0,0248485541123644i</v>
      </c>
      <c r="U130" s="4">
        <f t="shared" si="119"/>
        <v>1.0003086776797825</v>
      </c>
      <c r="V130" s="4">
        <f t="shared" si="120"/>
        <v>2.4843441754315909E-2</v>
      </c>
      <c r="W130" t="str">
        <f t="shared" si="106"/>
        <v>1-0,00279546233764099i</v>
      </c>
      <c r="X130" s="4">
        <f t="shared" si="121"/>
        <v>1.0000039072972071</v>
      </c>
      <c r="Y130" s="4">
        <f t="shared" si="122"/>
        <v>-2.7954550558594504E-3</v>
      </c>
      <c r="Z130" t="str">
        <f t="shared" si="107"/>
        <v>0,999999930487967+0,000460158409488228i</v>
      </c>
      <c r="AA130" s="4">
        <f t="shared" si="123"/>
        <v>1.0000000363608497</v>
      </c>
      <c r="AB130" s="4">
        <f t="shared" si="124"/>
        <v>4.6015840899590979E-4</v>
      </c>
      <c r="AC130" s="47" t="str">
        <f t="shared" si="125"/>
        <v>0,729001918398694-5,88819973693291i</v>
      </c>
      <c r="AD130" s="20">
        <f t="shared" si="126"/>
        <v>15.465715324792699</v>
      </c>
      <c r="AE130" s="43">
        <f t="shared" si="127"/>
        <v>-82.942280690040548</v>
      </c>
      <c r="AF130" t="str">
        <f t="shared" si="108"/>
        <v>171,846459675999</v>
      </c>
      <c r="AG130" t="str">
        <f t="shared" si="109"/>
        <v>1+9,78411818174345i</v>
      </c>
      <c r="AH130">
        <f t="shared" si="128"/>
        <v>9.8350886419148633</v>
      </c>
      <c r="AI130">
        <f t="shared" si="129"/>
        <v>1.4689435495188425</v>
      </c>
      <c r="AJ130" t="str">
        <f t="shared" si="110"/>
        <v>1+0,0248485541123644i</v>
      </c>
      <c r="AK130">
        <f t="shared" si="130"/>
        <v>1.0003086776797825</v>
      </c>
      <c r="AL130">
        <f t="shared" si="131"/>
        <v>2.4843441754315909E-2</v>
      </c>
      <c r="AM130" t="str">
        <f t="shared" si="111"/>
        <v>1-0,000948919834417631i</v>
      </c>
      <c r="AN130">
        <f t="shared" si="132"/>
        <v>1.0000004502243247</v>
      </c>
      <c r="AO130">
        <f t="shared" si="133"/>
        <v>-9.4891954959985965E-4</v>
      </c>
      <c r="AP130" s="41" t="str">
        <f t="shared" si="134"/>
        <v>2,19204803843582-17,3401895298987i</v>
      </c>
      <c r="AQ130">
        <f t="shared" si="135"/>
        <v>24.849930854770754</v>
      </c>
      <c r="AR130" s="43">
        <f t="shared" si="136"/>
        <v>-82.795210454584264</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75,3326842322568+30,6182634043188i</v>
      </c>
      <c r="BG130" s="20">
        <f t="shared" si="147"/>
        <v>38.203651180814035</v>
      </c>
      <c r="BH130" s="43">
        <f t="shared" si="148"/>
        <v>22.118822613066577</v>
      </c>
      <c r="BI130" s="41" t="str">
        <f t="shared" si="152"/>
        <v>221,686609636008+90,766178692693i</v>
      </c>
      <c r="BJ130" s="20">
        <f t="shared" si="149"/>
        <v>47.587866710792099</v>
      </c>
      <c r="BK130" s="43">
        <f t="shared" si="153"/>
        <v>22.265892848522778</v>
      </c>
      <c r="BL130">
        <f t="shared" si="150"/>
        <v>38.203651180814035</v>
      </c>
      <c r="BM130" s="43">
        <f t="shared" si="151"/>
        <v>22.118822613066577</v>
      </c>
    </row>
    <row r="131" spans="14:65" x14ac:dyDescent="0.25">
      <c r="N131" s="9">
        <v>13</v>
      </c>
      <c r="O131" s="34">
        <f t="shared" si="154"/>
        <v>134.89628825916537</v>
      </c>
      <c r="P131" s="33" t="str">
        <f t="shared" si="103"/>
        <v>58,4837545126354</v>
      </c>
      <c r="Q131" s="4" t="str">
        <f t="shared" si="104"/>
        <v>1+10,0378370531574i</v>
      </c>
      <c r="R131" s="4">
        <f t="shared" si="117"/>
        <v>10.087525598765025</v>
      </c>
      <c r="S131" s="4">
        <f t="shared" si="118"/>
        <v>1.4715009003794954</v>
      </c>
      <c r="T131" s="4" t="str">
        <f t="shared" si="105"/>
        <v>1+0,0254273512914915i</v>
      </c>
      <c r="U131" s="4">
        <f t="shared" si="119"/>
        <v>1.0003232228603418</v>
      </c>
      <c r="V131" s="4">
        <f t="shared" si="120"/>
        <v>2.5421873396740603E-2</v>
      </c>
      <c r="W131" t="str">
        <f t="shared" si="106"/>
        <v>1-0,0028605770202928i</v>
      </c>
      <c r="X131" s="4">
        <f t="shared" si="121"/>
        <v>1.0000040914420747</v>
      </c>
      <c r="Y131" s="4">
        <f t="shared" si="122"/>
        <v>-2.8605692177250275E-3</v>
      </c>
      <c r="Z131" t="str">
        <f t="shared" si="107"/>
        <v>0,999999927211966+0,000470876875768361i</v>
      </c>
      <c r="AA131" s="4">
        <f t="shared" si="123"/>
        <v>1.000000038074484</v>
      </c>
      <c r="AB131" s="4">
        <f t="shared" si="124"/>
        <v>4.7087687524083246E-4</v>
      </c>
      <c r="AC131" s="47" t="str">
        <f t="shared" si="125"/>
        <v>0,702253220448836-5,75685455545376i</v>
      </c>
      <c r="AD131" s="20">
        <f t="shared" si="126"/>
        <v>15.267854144552777</v>
      </c>
      <c r="AE131" s="43">
        <f t="shared" si="127"/>
        <v>-83.045102889298803</v>
      </c>
      <c r="AF131" t="str">
        <f t="shared" si="108"/>
        <v>171,846459675999</v>
      </c>
      <c r="AG131" t="str">
        <f t="shared" si="109"/>
        <v>1+10,0120195710248i</v>
      </c>
      <c r="AH131">
        <f t="shared" si="128"/>
        <v>10.061835612381252</v>
      </c>
      <c r="AI131">
        <f t="shared" si="129"/>
        <v>1.471246538501769</v>
      </c>
      <c r="AJ131" t="str">
        <f t="shared" si="110"/>
        <v>1+0,0254273512914915i</v>
      </c>
      <c r="AK131">
        <f t="shared" si="130"/>
        <v>1.0003232228603418</v>
      </c>
      <c r="AL131">
        <f t="shared" si="131"/>
        <v>2.5421873396740603E-2</v>
      </c>
      <c r="AM131" t="str">
        <f t="shared" si="111"/>
        <v>1-0,000971023016795774i</v>
      </c>
      <c r="AN131">
        <f t="shared" si="132"/>
        <v>1.0000004714427384</v>
      </c>
      <c r="AO131">
        <f t="shared" si="133"/>
        <v>-9.7102271160804125E-4</v>
      </c>
      <c r="AP131" s="41" t="str">
        <f t="shared" si="134"/>
        <v>2,11307210235869-16,9533858131213i</v>
      </c>
      <c r="AQ131">
        <f t="shared" si="135"/>
        <v>24.652078553670258</v>
      </c>
      <c r="AR131" s="43">
        <f t="shared" si="136"/>
        <v>-82.895286729620324</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71,9590463247962+29,5853602682169i</v>
      </c>
      <c r="BG131" s="20">
        <f t="shared" si="147"/>
        <v>37.819992210508097</v>
      </c>
      <c r="BH131" s="43">
        <f t="shared" si="148"/>
        <v>22.349604583110345</v>
      </c>
      <c r="BI131" s="41" t="str">
        <f t="shared" si="152"/>
        <v>211,752231415241+87,7081380181153i</v>
      </c>
      <c r="BJ131" s="20">
        <f t="shared" si="149"/>
        <v>47.204216619625569</v>
      </c>
      <c r="BK131" s="43">
        <f t="shared" si="153"/>
        <v>22.499420742788867</v>
      </c>
      <c r="BL131">
        <f t="shared" si="150"/>
        <v>37.819992210508097</v>
      </c>
      <c r="BM131" s="43">
        <f t="shared" si="151"/>
        <v>22.349604583110345</v>
      </c>
    </row>
    <row r="132" spans="14:65" x14ac:dyDescent="0.25">
      <c r="N132" s="9">
        <v>14</v>
      </c>
      <c r="O132" s="34">
        <f t="shared" si="154"/>
        <v>138.0384264602886</v>
      </c>
      <c r="P132" s="33" t="str">
        <f t="shared" si="103"/>
        <v>58,4837545126354</v>
      </c>
      <c r="Q132" s="4" t="str">
        <f t="shared" si="104"/>
        <v>1+10,2716483141521i</v>
      </c>
      <c r="R132" s="4">
        <f t="shared" si="117"/>
        <v>10.320211194041704</v>
      </c>
      <c r="S132" s="4">
        <f t="shared" si="118"/>
        <v>1.4737468114434209</v>
      </c>
      <c r="T132" s="4" t="str">
        <f t="shared" si="105"/>
        <v>1+0,0260196303888443i</v>
      </c>
      <c r="U132" s="4">
        <f t="shared" si="119"/>
        <v>1.0003384533074653</v>
      </c>
      <c r="V132" s="4">
        <f t="shared" si="120"/>
        <v>2.6013760826119597E-2</v>
      </c>
      <c r="W132" t="str">
        <f t="shared" si="106"/>
        <v>1-0,00292720841874498i</v>
      </c>
      <c r="X132" s="4">
        <f t="shared" si="121"/>
        <v>1.0000042842653858</v>
      </c>
      <c r="Y132" s="4">
        <f t="shared" si="122"/>
        <v>-2.927200058144916E-3</v>
      </c>
      <c r="Z132" t="str">
        <f t="shared" si="107"/>
        <v>0,999999923781571+0,000481845007200819i</v>
      </c>
      <c r="AA132" s="4">
        <f t="shared" si="123"/>
        <v>1.0000000398688786</v>
      </c>
      <c r="AB132" s="4">
        <f t="shared" si="124"/>
        <v>4.8184500663556222E-4</v>
      </c>
      <c r="AC132" s="47" t="str">
        <f t="shared" si="125"/>
        <v>0,676685271785329-5,62832405336902i</v>
      </c>
      <c r="AD132" s="20">
        <f t="shared" si="126"/>
        <v>15.069909349813326</v>
      </c>
      <c r="AE132" s="43">
        <f t="shared" si="127"/>
        <v>-83.14431755635276</v>
      </c>
      <c r="AF132" t="str">
        <f t="shared" si="108"/>
        <v>171,846459675999</v>
      </c>
      <c r="AG132" t="str">
        <f t="shared" si="109"/>
        <v>1+10,2452294656074i</v>
      </c>
      <c r="AH132">
        <f t="shared" si="128"/>
        <v>10.293916980574016</v>
      </c>
      <c r="AI132">
        <f t="shared" si="129"/>
        <v>1.473498129276271</v>
      </c>
      <c r="AJ132" t="str">
        <f t="shared" si="110"/>
        <v>1+0,0260196303888443i</v>
      </c>
      <c r="AK132">
        <f t="shared" si="130"/>
        <v>1.0003384533074653</v>
      </c>
      <c r="AL132">
        <f t="shared" si="131"/>
        <v>2.6013760826119597E-2</v>
      </c>
      <c r="AM132" t="str">
        <f t="shared" si="111"/>
        <v>1-0,000993641048430433i</v>
      </c>
      <c r="AN132">
        <f t="shared" si="132"/>
        <v>1.0000004936611446</v>
      </c>
      <c r="AO132">
        <f t="shared" si="133"/>
        <v>-9.9364072141589453E-4</v>
      </c>
      <c r="AP132" s="41" t="str">
        <f t="shared" si="134"/>
        <v>2,03758199962876-16,5748674731484i</v>
      </c>
      <c r="AQ132">
        <f t="shared" si="135"/>
        <v>24.454142118343796</v>
      </c>
      <c r="AR132" s="43">
        <f t="shared" si="136"/>
        <v>-82.991676643042567</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68,7343287542878+28,5981208559265i</v>
      </c>
      <c r="BG132" s="20">
        <f t="shared" si="147"/>
        <v>37.4368693216407</v>
      </c>
      <c r="BH132" s="43">
        <f t="shared" si="148"/>
        <v>22.590607741196198</v>
      </c>
      <c r="BI132" s="41" t="str">
        <f t="shared" si="152"/>
        <v>202,256336069194+84,7850987125438i</v>
      </c>
      <c r="BJ132" s="20">
        <f t="shared" si="149"/>
        <v>46.821102090171173</v>
      </c>
      <c r="BK132" s="43">
        <f t="shared" si="153"/>
        <v>22.743248654506381</v>
      </c>
      <c r="BL132">
        <f t="shared" si="150"/>
        <v>37.4368693216407</v>
      </c>
      <c r="BM132" s="43">
        <f t="shared" si="151"/>
        <v>22.590607741196198</v>
      </c>
    </row>
    <row r="133" spans="14:65" x14ac:dyDescent="0.25">
      <c r="N133" s="9">
        <v>15</v>
      </c>
      <c r="O133" s="34">
        <f t="shared" si="154"/>
        <v>141.25375446227542</v>
      </c>
      <c r="P133" s="33" t="str">
        <f t="shared" si="103"/>
        <v>58,4837545126354</v>
      </c>
      <c r="Q133" s="4" t="str">
        <f t="shared" si="104"/>
        <v>1+10,5109057390442i</v>
      </c>
      <c r="R133" s="4">
        <f t="shared" si="117"/>
        <v>10.558368219335422</v>
      </c>
      <c r="S133" s="4">
        <f t="shared" si="118"/>
        <v>1.4759425487686559</v>
      </c>
      <c r="T133" s="4" t="str">
        <f t="shared" si="105"/>
        <v>1+0,0266257054386397i</v>
      </c>
      <c r="U133" s="4">
        <f t="shared" si="119"/>
        <v>1.0003544012949137</v>
      </c>
      <c r="V133" s="4">
        <f t="shared" si="120"/>
        <v>2.6619416209201299E-2</v>
      </c>
      <c r="W133" t="str">
        <f t="shared" si="106"/>
        <v>1-0,00299539186184696i</v>
      </c>
      <c r="X133" s="4">
        <f t="shared" si="121"/>
        <v>1.0000044861761401</v>
      </c>
      <c r="Y133" s="4">
        <f t="shared" si="122"/>
        <v>-2.9953829033047591E-3</v>
      </c>
      <c r="Z133" t="str">
        <f t="shared" si="107"/>
        <v>0,999999920189507+0,000493068619234068i</v>
      </c>
      <c r="AA133" s="4">
        <f t="shared" si="123"/>
        <v>1.000000041747841</v>
      </c>
      <c r="AB133" s="4">
        <f t="shared" si="124"/>
        <v>4.9306861862838457E-4</v>
      </c>
      <c r="AC133" s="47" t="str">
        <f t="shared" si="125"/>
        <v>0,65224693787496-5,50255565150555i</v>
      </c>
      <c r="AD133" s="20">
        <f t="shared" si="126"/>
        <v>14.87188518258688</v>
      </c>
      <c r="AE133" s="43">
        <f t="shared" si="127"/>
        <v>-83.239972195579071</v>
      </c>
      <c r="AF133" t="str">
        <f t="shared" si="108"/>
        <v>171,846459675999</v>
      </c>
      <c r="AG133" t="str">
        <f t="shared" si="109"/>
        <v>1+10,4838715164644i</v>
      </c>
      <c r="AH133">
        <f t="shared" si="128"/>
        <v>10.53145583353667</v>
      </c>
      <c r="AI133">
        <f t="shared" si="129"/>
        <v>1.4756994242970201</v>
      </c>
      <c r="AJ133" t="str">
        <f t="shared" si="110"/>
        <v>1+0,0266257054386397i</v>
      </c>
      <c r="AK133">
        <f t="shared" si="130"/>
        <v>1.0003544012949137</v>
      </c>
      <c r="AL133">
        <f t="shared" si="131"/>
        <v>2.6619416209201299E-2</v>
      </c>
      <c r="AM133" t="str">
        <f t="shared" si="111"/>
        <v>1-0,00101678592170136i</v>
      </c>
      <c r="AN133">
        <f t="shared" si="132"/>
        <v>1.0000005169266717</v>
      </c>
      <c r="AO133">
        <f t="shared" si="133"/>
        <v>-1.0167855712989787E-3</v>
      </c>
      <c r="AP133" s="41" t="str">
        <f t="shared" si="134"/>
        <v>1,9654268003995-16,2044798952906i</v>
      </c>
      <c r="AQ133">
        <f t="shared" si="135"/>
        <v>24.256125807341299</v>
      </c>
      <c r="AR133" s="43">
        <f t="shared" si="136"/>
        <v>-83.084426162120423</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65,6520822578742+27,654058052558i</v>
      </c>
      <c r="BG133" s="20">
        <f t="shared" si="147"/>
        <v>37.054311543539214</v>
      </c>
      <c r="BH133" s="43">
        <f t="shared" si="148"/>
        <v>22.8418643275159</v>
      </c>
      <c r="BI133" s="41" t="str">
        <f t="shared" si="152"/>
        <v>193,179938141985+81,989714446979i</v>
      </c>
      <c r="BJ133" s="20">
        <f t="shared" si="149"/>
        <v>46.438552168293647</v>
      </c>
      <c r="BK133" s="43">
        <f t="shared" si="153"/>
        <v>22.997410360974534</v>
      </c>
      <c r="BL133">
        <f t="shared" si="150"/>
        <v>37.054311543539214</v>
      </c>
      <c r="BM133" s="43">
        <f t="shared" si="151"/>
        <v>22.8418643275159</v>
      </c>
    </row>
    <row r="134" spans="14:65" x14ac:dyDescent="0.25">
      <c r="N134" s="9">
        <v>16</v>
      </c>
      <c r="O134" s="34">
        <f t="shared" si="154"/>
        <v>144.54397707459285</v>
      </c>
      <c r="P134" s="33" t="str">
        <f t="shared" si="103"/>
        <v>58,4837545126354</v>
      </c>
      <c r="Q134" s="4" t="str">
        <f t="shared" si="104"/>
        <v>1+10,7557361852875i</v>
      </c>
      <c r="R134" s="4">
        <f t="shared" si="117"/>
        <v>10.802122980576682</v>
      </c>
      <c r="S134" s="4">
        <f t="shared" si="118"/>
        <v>1.4780891918277785</v>
      </c>
      <c r="T134" s="4" t="str">
        <f t="shared" si="105"/>
        <v>1+0,0272458977898916i</v>
      </c>
      <c r="U134" s="4">
        <f t="shared" si="119"/>
        <v>1.0003711006153553</v>
      </c>
      <c r="V134" s="4">
        <f t="shared" si="120"/>
        <v>2.7239158894144432E-2</v>
      </c>
      <c r="W134" t="str">
        <f t="shared" si="106"/>
        <v>1-0,0030651635013628i</v>
      </c>
      <c r="X134" s="4">
        <f t="shared" si="121"/>
        <v>1.0000046976026113</v>
      </c>
      <c r="Y134" s="4">
        <f t="shared" si="122"/>
        <v>-3.06515390211432E-3</v>
      </c>
      <c r="Z134" t="str">
        <f t="shared" si="107"/>
        <v>0,999999916428155+0,000504553662775769i</v>
      </c>
      <c r="AA134" s="4">
        <f t="shared" si="123"/>
        <v>1.0000000437153569</v>
      </c>
      <c r="AB134" s="4">
        <f t="shared" si="124"/>
        <v>5.0455366212676708E-4</v>
      </c>
      <c r="AC134" s="47" t="str">
        <f t="shared" si="125"/>
        <v>0,628889212511587-5,37949722760434i</v>
      </c>
      <c r="AD134" s="20">
        <f t="shared" si="126"/>
        <v>14.673785726626177</v>
      </c>
      <c r="AE134" s="43">
        <f t="shared" si="127"/>
        <v>-83.332112771040684</v>
      </c>
      <c r="AF134" t="str">
        <f t="shared" si="108"/>
        <v>171,846459675999</v>
      </c>
      <c r="AG134" t="str">
        <f t="shared" si="109"/>
        <v>1+10,7280722547698i</v>
      </c>
      <c r="AH134">
        <f t="shared" si="128"/>
        <v>10.774578149679996</v>
      </c>
      <c r="AI134">
        <f t="shared" si="129"/>
        <v>1.4778515053382983</v>
      </c>
      <c r="AJ134" t="str">
        <f t="shared" si="110"/>
        <v>1+0,0272458977898916i</v>
      </c>
      <c r="AK134">
        <f t="shared" si="130"/>
        <v>1.0003711006153553</v>
      </c>
      <c r="AL134">
        <f t="shared" si="131"/>
        <v>2.7239158894144432E-2</v>
      </c>
      <c r="AM134" t="str">
        <f t="shared" si="111"/>
        <v>1-0,00104046990832673i</v>
      </c>
      <c r="AN134">
        <f t="shared" si="132"/>
        <v>1.0000005412886686</v>
      </c>
      <c r="AO134">
        <f t="shared" si="133"/>
        <v>-1.0404695328638247E-3</v>
      </c>
      <c r="AP134" s="41" t="str">
        <f t="shared" si="134"/>
        <v>1,89646185417114-15,8420697942211i</v>
      </c>
      <c r="AQ134">
        <f t="shared" si="135"/>
        <v>24.058033719989535</v>
      </c>
      <c r="AR134" s="43">
        <f t="shared" si="136"/>
        <v>-83.173579673764294</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62,7061260049807+26,7508347165359i</v>
      </c>
      <c r="BG134" s="20">
        <f t="shared" si="147"/>
        <v>36.672348539674637</v>
      </c>
      <c r="BH134" s="43">
        <f t="shared" si="148"/>
        <v>23.103405596781009</v>
      </c>
      <c r="BI134" s="41" t="str">
        <f t="shared" si="152"/>
        <v>184,504842056576+79,3150816417108i</v>
      </c>
      <c r="BJ134" s="20">
        <f t="shared" si="149"/>
        <v>46.056596533037997</v>
      </c>
      <c r="BK134" s="43">
        <f t="shared" si="153"/>
        <v>23.261938694057438</v>
      </c>
      <c r="BL134">
        <f t="shared" si="150"/>
        <v>36.672348539674637</v>
      </c>
      <c r="BM134" s="43">
        <f t="shared" si="151"/>
        <v>23.103405596781009</v>
      </c>
    </row>
    <row r="135" spans="14:65" x14ac:dyDescent="0.25">
      <c r="N135" s="9">
        <v>17</v>
      </c>
      <c r="O135" s="34">
        <f t="shared" si="154"/>
        <v>147.91083881682084</v>
      </c>
      <c r="P135" s="33" t="str">
        <f t="shared" si="103"/>
        <v>58,4837545126354</v>
      </c>
      <c r="Q135" s="4" t="str">
        <f t="shared" si="104"/>
        <v>1+11,0062694652252i</v>
      </c>
      <c r="R135" s="4">
        <f t="shared" si="117"/>
        <v>11.051604749589472</v>
      </c>
      <c r="S135" s="4">
        <f t="shared" si="118"/>
        <v>1.4801877996205515</v>
      </c>
      <c r="T135" s="4" t="str">
        <f t="shared" si="105"/>
        <v>1+0,0278805362767937i</v>
      </c>
      <c r="U135" s="4">
        <f t="shared" si="119"/>
        <v>1.0003885866517479</v>
      </c>
      <c r="V135" s="4">
        <f t="shared" si="120"/>
        <v>2.7873315571382222E-2</v>
      </c>
      <c r="W135" t="str">
        <f t="shared" si="106"/>
        <v>1-0,0031365603311393i</v>
      </c>
      <c r="X135" s="4">
        <f t="shared" si="121"/>
        <v>1.0000049189932572</v>
      </c>
      <c r="Y135" s="4">
        <f t="shared" si="122"/>
        <v>-3.1365500453619708E-3</v>
      </c>
      <c r="Z135" t="str">
        <f t="shared" si="107"/>
        <v>0,999999912489535+0,000516306227348032i</v>
      </c>
      <c r="AA135" s="4">
        <f t="shared" si="123"/>
        <v>1.000000045775598</v>
      </c>
      <c r="AB135" s="4">
        <f t="shared" si="124"/>
        <v>5.1630622665261401E-4</v>
      </c>
      <c r="AC135" s="47" t="str">
        <f t="shared" si="125"/>
        <v>0,60656513680243-5,25909715256735i</v>
      </c>
      <c r="AD135" s="20">
        <f t="shared" si="126"/>
        <v>14.475614915204066</v>
      </c>
      <c r="AE135" s="43">
        <f t="shared" si="127"/>
        <v>-83.420783709291442</v>
      </c>
      <c r="AF135" t="str">
        <f t="shared" si="108"/>
        <v>171,846459675999</v>
      </c>
      <c r="AG135" t="str">
        <f t="shared" si="109"/>
        <v>1+10,9779611589875i</v>
      </c>
      <c r="AH135">
        <f t="shared" si="128"/>
        <v>11.023412865725305</v>
      </c>
      <c r="AI135">
        <f t="shared" si="129"/>
        <v>1.4799554336799052</v>
      </c>
      <c r="AJ135" t="str">
        <f t="shared" si="110"/>
        <v>1+0,0278805362767937i</v>
      </c>
      <c r="AK135">
        <f t="shared" si="130"/>
        <v>1.0003885866517479</v>
      </c>
      <c r="AL135">
        <f t="shared" si="131"/>
        <v>2.7873315571382222E-2</v>
      </c>
      <c r="AM135" t="str">
        <f t="shared" si="111"/>
        <v>1-0,00106470556586974i</v>
      </c>
      <c r="AN135">
        <f t="shared" si="132"/>
        <v>1.0000005667988103</v>
      </c>
      <c r="AO135">
        <f t="shared" si="133"/>
        <v>-1.0647051635540008E-3</v>
      </c>
      <c r="AP135" s="41" t="str">
        <f t="shared" si="134"/>
        <v>1,83054855101042-15,48748532169i</v>
      </c>
      <c r="AQ135">
        <f t="shared" si="135"/>
        <v>23.859869804194581</v>
      </c>
      <c r="AR135" s="43">
        <f t="shared" si="136"/>
        <v>-83.25917998633291</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59,8905373795948+25,8862543833522i</v>
      </c>
      <c r="BG135" s="20">
        <f t="shared" si="147"/>
        <v>36.291010623187134</v>
      </c>
      <c r="BH135" s="43">
        <f t="shared" si="148"/>
        <v>23.375261541097466</v>
      </c>
      <c r="BI135" s="41" t="str">
        <f t="shared" si="152"/>
        <v>176,213612078666+76,7547120328726i</v>
      </c>
      <c r="BJ135" s="20">
        <f t="shared" si="149"/>
        <v>45.675265512177667</v>
      </c>
      <c r="BK135" s="43">
        <f t="shared" si="153"/>
        <v>23.536865264055972</v>
      </c>
      <c r="BL135">
        <f t="shared" si="150"/>
        <v>36.291010623187134</v>
      </c>
      <c r="BM135" s="43">
        <f t="shared" si="151"/>
        <v>23.375261541097466</v>
      </c>
    </row>
    <row r="136" spans="14:65" x14ac:dyDescent="0.25">
      <c r="N136" s="9">
        <v>18</v>
      </c>
      <c r="O136" s="34">
        <f t="shared" si="154"/>
        <v>151.3561248436209</v>
      </c>
      <c r="P136" s="33" t="str">
        <f t="shared" si="103"/>
        <v>58,4837545126354</v>
      </c>
      <c r="Q136" s="4" t="str">
        <f t="shared" si="104"/>
        <v>1+11,2626384149186i</v>
      </c>
      <c r="R136" s="4">
        <f t="shared" si="117"/>
        <v>11.306945832770232</v>
      </c>
      <c r="S136" s="4">
        <f t="shared" si="118"/>
        <v>1.4822394108750094</v>
      </c>
      <c r="T136" s="4" t="str">
        <f t="shared" si="105"/>
        <v>1+0,0285299573930724i</v>
      </c>
      <c r="U136" s="4">
        <f t="shared" si="119"/>
        <v>1.0004068964520638</v>
      </c>
      <c r="V136" s="4">
        <f t="shared" si="120"/>
        <v>2.8522220437778543E-2</v>
      </c>
      <c r="W136" t="str">
        <f t="shared" si="106"/>
        <v>1-0,00320962020672064i</v>
      </c>
      <c r="X136" s="4">
        <f t="shared" si="121"/>
        <v>1.0000051508176702</v>
      </c>
      <c r="Y136" s="4">
        <f t="shared" si="122"/>
        <v>-3.209609185314728E-3</v>
      </c>
      <c r="Z136" t="str">
        <f t="shared" si="107"/>
        <v>0,999999908365294+0,000528332544316154i</v>
      </c>
      <c r="AA136" s="4">
        <f t="shared" si="123"/>
        <v>1.0000000479329356</v>
      </c>
      <c r="AB136" s="4">
        <f t="shared" si="124"/>
        <v>5.2833254357100002E-4</v>
      </c>
      <c r="AC136" s="47" t="str">
        <f t="shared" si="125"/>
        <v>0,585229720557701-5,14130432305781i</v>
      </c>
      <c r="AD136" s="20">
        <f t="shared" si="126"/>
        <v>14.277376538647692</v>
      </c>
      <c r="AE136" s="43">
        <f t="shared" si="127"/>
        <v>-83.506027902800099</v>
      </c>
      <c r="AF136" t="str">
        <f t="shared" si="108"/>
        <v>171,846459675999</v>
      </c>
      <c r="AG136" t="str">
        <f t="shared" si="109"/>
        <v>1+11,2336707235222i</v>
      </c>
      <c r="AH136">
        <f t="shared" si="128"/>
        <v>11.27809194520597</v>
      </c>
      <c r="AI136">
        <f t="shared" si="129"/>
        <v>1.4820122503067898</v>
      </c>
      <c r="AJ136" t="str">
        <f t="shared" si="110"/>
        <v>1+0,0285299573930724i</v>
      </c>
      <c r="AK136">
        <f t="shared" si="130"/>
        <v>1.0004068964520638</v>
      </c>
      <c r="AL136">
        <f t="shared" si="131"/>
        <v>2.8522220437778543E-2</v>
      </c>
      <c r="AM136" t="str">
        <f t="shared" si="111"/>
        <v>1-0,00108950574439682i</v>
      </c>
      <c r="AN136">
        <f t="shared" si="132"/>
        <v>1.0000005935112073</v>
      </c>
      <c r="AO136">
        <f t="shared" si="133"/>
        <v>-1.0895053133077525E-3</v>
      </c>
      <c r="AP136" s="41" t="str">
        <f t="shared" si="134"/>
        <v>1,76755408983185-15,1405761634506i</v>
      </c>
      <c r="AQ136">
        <f t="shared" si="135"/>
        <v>23.661637864000419</v>
      </c>
      <c r="AR136" s="43">
        <f t="shared" si="136"/>
        <v>-83.341268332047903</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57,1996420656574+25,0582525366956i</v>
      </c>
      <c r="BG136" s="20">
        <f t="shared" si="147"/>
        <v>35.910328770511065</v>
      </c>
      <c r="BH136" s="43">
        <f t="shared" si="148"/>
        <v>23.657460599993048</v>
      </c>
      <c r="BI136" s="41" t="str">
        <f t="shared" si="152"/>
        <v>168,289543168782+74,3025069125332i</v>
      </c>
      <c r="BJ136" s="20">
        <f t="shared" si="149"/>
        <v>45.294590095863796</v>
      </c>
      <c r="BK136" s="43">
        <f t="shared" si="153"/>
        <v>23.822220170745183</v>
      </c>
      <c r="BL136">
        <f t="shared" si="150"/>
        <v>35.910328770511065</v>
      </c>
      <c r="BM136" s="43">
        <f t="shared" si="151"/>
        <v>23.657460599993048</v>
      </c>
    </row>
    <row r="137" spans="14:65" x14ac:dyDescent="0.25">
      <c r="N137" s="9">
        <v>19</v>
      </c>
      <c r="O137" s="34">
        <f t="shared" si="154"/>
        <v>154.8816618912482</v>
      </c>
      <c r="P137" s="33" t="str">
        <f t="shared" si="103"/>
        <v>58,4837545126354</v>
      </c>
      <c r="Q137" s="4" t="str">
        <f t="shared" si="104"/>
        <v>1+11,5249789645783i</v>
      </c>
      <c r="R137" s="4">
        <f t="shared" si="117"/>
        <v>11.568281641366291</v>
      </c>
      <c r="S137" s="4">
        <f t="shared" si="118"/>
        <v>1.4842450442607236</v>
      </c>
      <c r="T137" s="4" t="str">
        <f t="shared" si="105"/>
        <v>1+0,0291945054703994i</v>
      </c>
      <c r="U137" s="4">
        <f t="shared" si="119"/>
        <v>1.0004260688075162</v>
      </c>
      <c r="V137" s="4">
        <f t="shared" si="120"/>
        <v>2.9186215364117318E-2</v>
      </c>
      <c r="W137" t="str">
        <f t="shared" si="106"/>
        <v>1-0,00328438186541994i</v>
      </c>
      <c r="X137" s="4">
        <f t="shared" si="121"/>
        <v>1.0000053935675737</v>
      </c>
      <c r="Y137" s="4">
        <f t="shared" si="122"/>
        <v>-3.2843700557741748E-3</v>
      </c>
      <c r="Z137" t="str">
        <f t="shared" si="107"/>
        <v>0,999999904046683+0,000540638990192582i</v>
      </c>
      <c r="AA137" s="4">
        <f t="shared" si="123"/>
        <v>1.000000050191945</v>
      </c>
      <c r="AB137" s="4">
        <f t="shared" si="124"/>
        <v>5.4063898939413527E-4</v>
      </c>
      <c r="AC137" s="47" t="str">
        <f t="shared" si="125"/>
        <v>0,56483986607782-5,02606819069629i</v>
      </c>
      <c r="AD137" s="20">
        <f t="shared" si="126"/>
        <v>14.079074251639119</v>
      </c>
      <c r="AE137" s="43">
        <f t="shared" si="127"/>
        <v>-83.587886713911217</v>
      </c>
      <c r="AF137" t="str">
        <f t="shared" si="108"/>
        <v>171,846459675999</v>
      </c>
      <c r="AG137" t="str">
        <f t="shared" si="109"/>
        <v>1+11,4953365289698i</v>
      </c>
      <c r="AH137">
        <f t="shared" si="128"/>
        <v>11.538750448565368</v>
      </c>
      <c r="AI137">
        <f t="shared" si="129"/>
        <v>1.4840229761210215</v>
      </c>
      <c r="AJ137" t="str">
        <f t="shared" si="110"/>
        <v>1+0,0291945054703994i</v>
      </c>
      <c r="AK137">
        <f t="shared" si="130"/>
        <v>1.0004260688075162</v>
      </c>
      <c r="AL137">
        <f t="shared" si="131"/>
        <v>2.9186215364117318E-2</v>
      </c>
      <c r="AM137" t="str">
        <f t="shared" si="111"/>
        <v>1-0,0011148835932909i</v>
      </c>
      <c r="AN137">
        <f t="shared" si="132"/>
        <v>1.0000006214825201</v>
      </c>
      <c r="AO137">
        <f t="shared" si="133"/>
        <v>-1.1148831313706575E-3</v>
      </c>
      <c r="AP137" s="41" t="str">
        <f t="shared" si="134"/>
        <v>1,7073512537248-14,8011936261032i</v>
      </c>
      <c r="AQ137">
        <f t="shared" si="135"/>
        <v>23.463341566910152</v>
      </c>
      <c r="AR137" s="43">
        <f t="shared" si="136"/>
        <v>-83.419884369932333</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54,6280044348466+24,2648884141583i</v>
      </c>
      <c r="BG137" s="20">
        <f t="shared" si="147"/>
        <v>35.530334632939969</v>
      </c>
      <c r="BH137" s="43">
        <f t="shared" si="148"/>
        <v>23.950029357790157</v>
      </c>
      <c r="BI137" s="41" t="str">
        <f t="shared" si="152"/>
        <v>160,716632720698+71,9527329456164i</v>
      </c>
      <c r="BJ137" s="20">
        <f t="shared" si="149"/>
        <v>44.914601948211008</v>
      </c>
      <c r="BK137" s="43">
        <f t="shared" si="153"/>
        <v>24.118031701769045</v>
      </c>
      <c r="BL137">
        <f t="shared" si="150"/>
        <v>35.530334632939969</v>
      </c>
      <c r="BM137" s="43">
        <f t="shared" si="151"/>
        <v>23.950029357790157</v>
      </c>
    </row>
    <row r="138" spans="14:65" x14ac:dyDescent="0.25">
      <c r="N138" s="9">
        <v>20</v>
      </c>
      <c r="O138" s="34">
        <f t="shared" si="154"/>
        <v>158.48931924611153</v>
      </c>
      <c r="P138" s="33" t="str">
        <f t="shared" si="103"/>
        <v>58,4837545126354</v>
      </c>
      <c r="Q138" s="4" t="str">
        <f t="shared" si="104"/>
        <v>1+11,793430210636i</v>
      </c>
      <c r="R138" s="4">
        <f t="shared" si="117"/>
        <v>11.835750763392321</v>
      </c>
      <c r="S138" s="4">
        <f t="shared" si="118"/>
        <v>1.4862056986129508</v>
      </c>
      <c r="T138" s="4" t="str">
        <f t="shared" si="105"/>
        <v>1+0,0298745328609619i</v>
      </c>
      <c r="U138" s="4">
        <f t="shared" si="119"/>
        <v>1.0004461443344468</v>
      </c>
      <c r="V138" s="4">
        <f t="shared" si="120"/>
        <v>2.9865650065971597E-2</v>
      </c>
      <c r="W138" t="str">
        <f t="shared" si="106"/>
        <v>1-0,00336088494685822i</v>
      </c>
      <c r="X138" s="4">
        <f t="shared" si="121"/>
        <v>1.0000056477578643</v>
      </c>
      <c r="Y138" s="4">
        <f t="shared" si="122"/>
        <v>-3.3608722925986545E-3</v>
      </c>
      <c r="Z138" t="str">
        <f t="shared" si="107"/>
        <v>0,999999899524543+0,000553232090017813i</v>
      </c>
      <c r="AA138" s="4">
        <f t="shared" si="123"/>
        <v>1.0000000525574193</v>
      </c>
      <c r="AB138" s="4">
        <f t="shared" si="124"/>
        <v>5.5323208916226163E-4</v>
      </c>
      <c r="AC138" s="47" t="str">
        <f t="shared" si="125"/>
        <v>0,545354294324078-4,91333878807894i</v>
      </c>
      <c r="AD138" s="20">
        <f t="shared" si="126"/>
        <v>13.880711580289519</v>
      </c>
      <c r="AE138" s="43">
        <f t="shared" si="127"/>
        <v>-83.666399979267865</v>
      </c>
      <c r="AF138" t="str">
        <f t="shared" si="108"/>
        <v>171,846459675999</v>
      </c>
      <c r="AG138" t="str">
        <f t="shared" si="109"/>
        <v>1+11,7630973140037i</v>
      </c>
      <c r="AH138">
        <f t="shared" si="128"/>
        <v>11.805526604888113</v>
      </c>
      <c r="AI138">
        <f t="shared" si="129"/>
        <v>1.4859886121647841</v>
      </c>
      <c r="AJ138" t="str">
        <f t="shared" si="110"/>
        <v>1+0,0298745328609619i</v>
      </c>
      <c r="AK138">
        <f t="shared" si="130"/>
        <v>1.0004461443344468</v>
      </c>
      <c r="AL138">
        <f t="shared" si="131"/>
        <v>2.9865650065971597E-2</v>
      </c>
      <c r="AM138" t="str">
        <f t="shared" si="111"/>
        <v>1-0,00114085256822336i</v>
      </c>
      <c r="AN138">
        <f t="shared" si="132"/>
        <v>1.0000006507720793</v>
      </c>
      <c r="AO138">
        <f t="shared" si="133"/>
        <v>-1.14085207326692E-3</v>
      </c>
      <c r="AP138" s="41" t="str">
        <f t="shared" si="134"/>
        <v>1,64981819228846-14,4691907145337i</v>
      </c>
      <c r="AQ138">
        <f t="shared" si="135"/>
        <v>23.264984450981459</v>
      </c>
      <c r="AR138" s="43">
        <f t="shared" si="136"/>
        <v>-83.49506618919682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52,1704182349762+23,5043373163822i</v>
      </c>
      <c r="BG138" s="20">
        <f t="shared" si="147"/>
        <v>35.151060545955978</v>
      </c>
      <c r="BH138" s="43">
        <f t="shared" si="148"/>
        <v>24.252992228604096</v>
      </c>
      <c r="BI138" s="41" t="str">
        <f t="shared" si="152"/>
        <v>153,47955318136+69,699999471913i</v>
      </c>
      <c r="BJ138" s="20">
        <f t="shared" si="149"/>
        <v>44.535333416647937</v>
      </c>
      <c r="BK138" s="43">
        <f t="shared" si="153"/>
        <v>24.42432601867511</v>
      </c>
      <c r="BL138">
        <f t="shared" si="150"/>
        <v>35.151060545955978</v>
      </c>
      <c r="BM138" s="43">
        <f t="shared" si="151"/>
        <v>24.252992228604096</v>
      </c>
    </row>
    <row r="139" spans="14:65" x14ac:dyDescent="0.25">
      <c r="N139" s="9">
        <v>21</v>
      </c>
      <c r="O139" s="34">
        <f t="shared" si="154"/>
        <v>162.18100973589304</v>
      </c>
      <c r="P139" s="33" t="str">
        <f t="shared" si="103"/>
        <v>58,4837545126354</v>
      </c>
      <c r="Q139" s="4" t="str">
        <f t="shared" si="104"/>
        <v>1+12,068134489496i</v>
      </c>
      <c r="R139" s="4">
        <f t="shared" si="117"/>
        <v>12.109495037224422</v>
      </c>
      <c r="S139" s="4">
        <f t="shared" si="118"/>
        <v>1.4881223531664642</v>
      </c>
      <c r="T139" s="4" t="str">
        <f t="shared" si="105"/>
        <v>1+0,0305704001242833i</v>
      </c>
      <c r="U139" s="4">
        <f t="shared" si="119"/>
        <v>1.000467165560049</v>
      </c>
      <c r="V139" s="4">
        <f t="shared" si="120"/>
        <v>3.0560882277989875E-2</v>
      </c>
      <c r="W139" t="str">
        <f t="shared" si="106"/>
        <v>1-0,00343917001398187i</v>
      </c>
      <c r="X139" s="4">
        <f t="shared" si="121"/>
        <v>1.0000059139277053</v>
      </c>
      <c r="Y139" s="4">
        <f t="shared" si="122"/>
        <v>-3.4391564547027829E-3</v>
      </c>
      <c r="Z139" t="str">
        <f t="shared" si="107"/>
        <v>0,99999989478928+0,000566118520820061i</v>
      </c>
      <c r="AA139" s="4">
        <f t="shared" si="123"/>
        <v>1.0000000550343739</v>
      </c>
      <c r="AB139" s="4">
        <f t="shared" si="124"/>
        <v>5.6611851990332157E-4</v>
      </c>
      <c r="AC139" s="47" t="str">
        <f t="shared" si="125"/>
        <v>0,526733473452198-4,80306675183431i</v>
      </c>
      <c r="AD139" s="20">
        <f t="shared" si="126"/>
        <v>13.682291928998154</v>
      </c>
      <c r="AE139" s="43">
        <f t="shared" si="127"/>
        <v>-83.741606014624296</v>
      </c>
      <c r="AF139" t="str">
        <f t="shared" si="108"/>
        <v>171,846459675999</v>
      </c>
      <c r="AG139" t="str">
        <f t="shared" si="109"/>
        <v>1+12,0370950489365i</v>
      </c>
      <c r="AH139">
        <f t="shared" si="128"/>
        <v>12.078561885304543</v>
      </c>
      <c r="AI139">
        <f t="shared" si="129"/>
        <v>1.4879101398531782</v>
      </c>
      <c r="AJ139" t="str">
        <f t="shared" si="110"/>
        <v>1+0,0305704001242833i</v>
      </c>
      <c r="AK139">
        <f t="shared" si="130"/>
        <v>1.000467165560049</v>
      </c>
      <c r="AL139">
        <f t="shared" si="131"/>
        <v>3.0560882277989875E-2</v>
      </c>
      <c r="AM139" t="str">
        <f t="shared" si="111"/>
        <v>1-0,00116742643828846i</v>
      </c>
      <c r="AN139">
        <f t="shared" si="132"/>
        <v>1.0000006814420122</v>
      </c>
      <c r="AO139">
        <f t="shared" si="133"/>
        <v>-1.1674259079330989E-3</v>
      </c>
      <c r="AP139" s="41" t="str">
        <f t="shared" si="134"/>
        <v>1,59483821091552-14,1444222005812i</v>
      </c>
      <c r="AQ139">
        <f t="shared" si="135"/>
        <v>23.066569931704201</v>
      </c>
      <c r="AR139" s="43">
        <f t="shared" si="136"/>
        <v>-83.566850313001012</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49,8218975764093+22,7748833901348i</v>
      </c>
      <c r="BG139" s="20">
        <f t="shared" si="147"/>
        <v>34.772539536146738</v>
      </c>
      <c r="BH139" s="43">
        <f t="shared" si="148"/>
        <v>24.566371129328257</v>
      </c>
      <c r="BI139" s="41" t="str">
        <f t="shared" si="152"/>
        <v>146,563625544907+67,5392372061754i</v>
      </c>
      <c r="BJ139" s="20">
        <f t="shared" si="149"/>
        <v>44.156817538852806</v>
      </c>
      <c r="BK139" s="43">
        <f t="shared" si="153"/>
        <v>24.74112683095149</v>
      </c>
      <c r="BL139">
        <f t="shared" si="150"/>
        <v>34.772539536146738</v>
      </c>
      <c r="BM139" s="43">
        <f t="shared" si="151"/>
        <v>24.566371129328257</v>
      </c>
    </row>
    <row r="140" spans="14:65" x14ac:dyDescent="0.25">
      <c r="N140" s="9">
        <v>22</v>
      </c>
      <c r="O140" s="34">
        <f t="shared" si="154"/>
        <v>165.95869074375622</v>
      </c>
      <c r="P140" s="33" t="str">
        <f t="shared" si="103"/>
        <v>58,4837545126354</v>
      </c>
      <c r="Q140" s="4" t="str">
        <f t="shared" si="104"/>
        <v>1+12,3492374530029i</v>
      </c>
      <c r="R140" s="4">
        <f t="shared" si="117"/>
        <v>12.389659626908625</v>
      </c>
      <c r="S140" s="4">
        <f t="shared" si="118"/>
        <v>1.4899959677979162</v>
      </c>
      <c r="T140" s="4" t="str">
        <f t="shared" si="105"/>
        <v>1+0,0312824762183979i</v>
      </c>
      <c r="U140" s="4">
        <f t="shared" si="119"/>
        <v>1.0004891770121027</v>
      </c>
      <c r="V140" s="4">
        <f t="shared" si="120"/>
        <v>3.1272277931644069E-2</v>
      </c>
      <c r="W140" t="str">
        <f t="shared" si="106"/>
        <v>1-0,00351927857456977i</v>
      </c>
      <c r="X140" s="4">
        <f t="shared" si="121"/>
        <v>1.0000061926416683</v>
      </c>
      <c r="Y140" s="4">
        <f t="shared" si="122"/>
        <v>-3.5192640455453225E-3</v>
      </c>
      <c r="Z140" t="str">
        <f t="shared" si="107"/>
        <v>0,999999889830852+0,000579305115155517i</v>
      </c>
      <c r="AA140" s="4">
        <f t="shared" si="123"/>
        <v>1.0000000576280648</v>
      </c>
      <c r="AB140" s="4">
        <f t="shared" si="124"/>
        <v>5.7930511417321267E-4</v>
      </c>
      <c r="AC140" s="47" t="str">
        <f t="shared" si="125"/>
        <v>0,508939549682093-4,6952033429222i</v>
      </c>
      <c r="AD140" s="20">
        <f t="shared" si="126"/>
        <v>13.483818587105574</v>
      </c>
      <c r="AE140" s="43">
        <f t="shared" si="127"/>
        <v>-83.813541619982161</v>
      </c>
      <c r="AF140" t="str">
        <f t="shared" si="108"/>
        <v>171,846459675999</v>
      </c>
      <c r="AG140" t="str">
        <f t="shared" si="109"/>
        <v>1+12,3174750109942i</v>
      </c>
      <c r="AH140">
        <f t="shared" si="128"/>
        <v>12.358001078105898</v>
      </c>
      <c r="AI140">
        <f t="shared" si="129"/>
        <v>1.4897885212156896</v>
      </c>
      <c r="AJ140" t="str">
        <f t="shared" si="110"/>
        <v>1+0,0312824762183979i</v>
      </c>
      <c r="AK140">
        <f t="shared" si="130"/>
        <v>1.0004891770121027</v>
      </c>
      <c r="AL140">
        <f t="shared" si="131"/>
        <v>3.1272277931644069E-2</v>
      </c>
      <c r="AM140" t="str">
        <f t="shared" si="111"/>
        <v>1-0,00119461929330387i</v>
      </c>
      <c r="AN140">
        <f t="shared" si="132"/>
        <v>1.0000007135573734</v>
      </c>
      <c r="AO140">
        <f t="shared" si="133"/>
        <v>-1.1946187250178838E-3</v>
      </c>
      <c r="AP140" s="41" t="str">
        <f t="shared" si="134"/>
        <v>1,54229956694841-13,8267446835388i</v>
      </c>
      <c r="AQ140">
        <f t="shared" si="135"/>
        <v>22.868101308671346</v>
      </c>
      <c r="AR140" s="43">
        <f t="shared" si="136"/>
        <v>-83.635271702522644</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47,5776682131147+22,0749128573603i</v>
      </c>
      <c r="BG140" s="20">
        <f t="shared" si="147"/>
        <v>34.39480532552497</v>
      </c>
      <c r="BH140" s="43">
        <f t="shared" si="148"/>
        <v>24.890185141068887</v>
      </c>
      <c r="BI140" s="41" t="str">
        <f t="shared" si="152"/>
        <v>139,954793711175+65,4656782538987i</v>
      </c>
      <c r="BJ140" s="20">
        <f t="shared" si="149"/>
        <v>43.77908804709071</v>
      </c>
      <c r="BK140" s="43">
        <f t="shared" si="153"/>
        <v>25.06845505852845</v>
      </c>
      <c r="BL140">
        <f t="shared" si="150"/>
        <v>34.39480532552497</v>
      </c>
      <c r="BM140" s="43">
        <f t="shared" si="151"/>
        <v>24.890185141068887</v>
      </c>
    </row>
    <row r="141" spans="14:65" x14ac:dyDescent="0.25">
      <c r="N141" s="9">
        <v>23</v>
      </c>
      <c r="O141" s="34">
        <f t="shared" si="154"/>
        <v>169.82436524617444</v>
      </c>
      <c r="P141" s="33" t="str">
        <f t="shared" si="103"/>
        <v>58,4837545126354</v>
      </c>
      <c r="Q141" s="4" t="str">
        <f t="shared" si="104"/>
        <v>1+12,6368881456689i</v>
      </c>
      <c r="R141" s="4">
        <f t="shared" si="117"/>
        <v>12.676393099227683</v>
      </c>
      <c r="S141" s="4">
        <f t="shared" si="118"/>
        <v>1.4918274832757097</v>
      </c>
      <c r="T141" s="4" t="str">
        <f t="shared" si="105"/>
        <v>1+0,0320111386954758i</v>
      </c>
      <c r="U141" s="4">
        <f t="shared" si="119"/>
        <v>1.0005122253129048</v>
      </c>
      <c r="V141" s="4">
        <f t="shared" si="120"/>
        <v>3.2000211336471969E-2</v>
      </c>
      <c r="W141" t="str">
        <f t="shared" si="106"/>
        <v>1-0,00360125310324103i</v>
      </c>
      <c r="X141" s="4">
        <f t="shared" si="121"/>
        <v>1.0000064844909324</v>
      </c>
      <c r="Y141" s="4">
        <f t="shared" si="122"/>
        <v>-3.6012375351163E-3</v>
      </c>
      <c r="Z141" t="str">
        <f t="shared" si="107"/>
        <v>0,99999988463874+0,000592798864731033i</v>
      </c>
      <c r="AA141" s="4">
        <f t="shared" si="123"/>
        <v>1.0000000603439918</v>
      </c>
      <c r="AB141" s="4">
        <f t="shared" si="124"/>
        <v>5.9279886367847483E-4</v>
      </c>
      <c r="AC141" s="47" t="str">
        <f t="shared" si="125"/>
        <v>0,491936280471706-4,58970046436605i</v>
      </c>
      <c r="AD141" s="20">
        <f t="shared" si="126"/>
        <v>13.285294735349474</v>
      </c>
      <c r="AE141" s="43">
        <f t="shared" si="127"/>
        <v>-83.882242084990224</v>
      </c>
      <c r="AF141" t="str">
        <f t="shared" si="108"/>
        <v>171,846459675999</v>
      </c>
      <c r="AG141" t="str">
        <f t="shared" si="109"/>
        <v>1+12,6043858613436i</v>
      </c>
      <c r="AH141">
        <f t="shared" si="128"/>
        <v>12.643992365611362</v>
      </c>
      <c r="AI141">
        <f t="shared" si="129"/>
        <v>1.4916246991452611</v>
      </c>
      <c r="AJ141" t="str">
        <f t="shared" si="110"/>
        <v>1+0,0320111386954758i</v>
      </c>
      <c r="AK141">
        <f t="shared" si="130"/>
        <v>1.0005122253129048</v>
      </c>
      <c r="AL141">
        <f t="shared" si="131"/>
        <v>3.2000211336471969E-2</v>
      </c>
      <c r="AM141" t="str">
        <f t="shared" si="111"/>
        <v>1-0,00122244555128123i</v>
      </c>
      <c r="AN141">
        <f t="shared" si="132"/>
        <v>1.0000007471862837</v>
      </c>
      <c r="AO141">
        <f t="shared" si="133"/>
        <v>-1.2224449423518494E-3</v>
      </c>
      <c r="AP141" s="41" t="str">
        <f t="shared" si="134"/>
        <v>1,49209527261574-13,5160166430549i</v>
      </c>
      <c r="AQ141">
        <f t="shared" si="135"/>
        <v>22.669581772052144</v>
      </c>
      <c r="AR141" s="43">
        <f t="shared" si="136"/>
        <v>-83.700363761271973</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45,4331591143355+21,4029076637361i</v>
      </c>
      <c r="BG141" s="20">
        <f t="shared" si="147"/>
        <v>34.017892333059962</v>
      </c>
      <c r="BH141" s="43">
        <f t="shared" si="148"/>
        <v>25.224450159589711</v>
      </c>
      <c r="BI141" s="41" t="str">
        <f t="shared" si="152"/>
        <v>133,639599697083+63,4748373647629i</v>
      </c>
      <c r="BJ141" s="20">
        <f t="shared" si="149"/>
        <v>43.402179369762607</v>
      </c>
      <c r="BK141" s="43">
        <f t="shared" si="153"/>
        <v>25.406328483307981</v>
      </c>
      <c r="BL141">
        <f t="shared" si="150"/>
        <v>34.017892333059962</v>
      </c>
      <c r="BM141" s="43">
        <f t="shared" si="151"/>
        <v>25.224450159589711</v>
      </c>
    </row>
    <row r="142" spans="14:65" x14ac:dyDescent="0.25">
      <c r="N142" s="9">
        <v>24</v>
      </c>
      <c r="O142" s="34">
        <f t="shared" si="154"/>
        <v>173.78008287493768</v>
      </c>
      <c r="P142" s="33" t="str">
        <f t="shared" si="103"/>
        <v>58,4837545126354</v>
      </c>
      <c r="Q142" s="4" t="str">
        <f t="shared" si="104"/>
        <v>1+12,9312390836988i</v>
      </c>
      <c r="R142" s="4">
        <f t="shared" si="117"/>
        <v>12.96984750256453</v>
      </c>
      <c r="S142" s="4">
        <f t="shared" si="118"/>
        <v>1.4936178215163811</v>
      </c>
      <c r="T142" s="4" t="str">
        <f t="shared" si="105"/>
        <v>1+0,0327567739020078i</v>
      </c>
      <c r="U142" s="4">
        <f t="shared" si="119"/>
        <v>1.0005363592775962</v>
      </c>
      <c r="V142" s="4">
        <f t="shared" si="120"/>
        <v>3.2745065364856156E-2</v>
      </c>
      <c r="W142" t="str">
        <f t="shared" si="106"/>
        <v>1-0,00368513706397588i</v>
      </c>
      <c r="X142" s="4">
        <f t="shared" si="121"/>
        <v>1.0000067900945375</v>
      </c>
      <c r="Y142" s="4">
        <f t="shared" si="122"/>
        <v>-3.6851203824358031E-3</v>
      </c>
      <c r="Z142" t="str">
        <f t="shared" si="107"/>
        <v>0,999999879201931+0,000606606924111256i</v>
      </c>
      <c r="AA142" s="4">
        <f t="shared" si="123"/>
        <v>1.0000000631879165</v>
      </c>
      <c r="AB142" s="4">
        <f t="shared" si="124"/>
        <v>6.0660692298341971E-4</v>
      </c>
      <c r="AC142" s="47" t="str">
        <f t="shared" si="125"/>
        <v>0,475688969958797-4,48651067660076i</v>
      </c>
      <c r="AD142" s="20">
        <f t="shared" si="126"/>
        <v>13.086723452134068</v>
      </c>
      <c r="AE142" s="43">
        <f t="shared" si="127"/>
        <v>-83.947741194548215</v>
      </c>
      <c r="AF142" t="str">
        <f t="shared" si="108"/>
        <v>171,846459675999</v>
      </c>
      <c r="AG142" t="str">
        <f t="shared" si="109"/>
        <v>1+12,8979797239156i</v>
      </c>
      <c r="AH142">
        <f t="shared" si="128"/>
        <v>12.936687402829905</v>
      </c>
      <c r="AI142">
        <f t="shared" si="129"/>
        <v>1.4934195976540039</v>
      </c>
      <c r="AJ142" t="str">
        <f t="shared" si="110"/>
        <v>1+0,0327567739020078i</v>
      </c>
      <c r="AK142">
        <f t="shared" si="130"/>
        <v>1.0005363592775962</v>
      </c>
      <c r="AL142">
        <f t="shared" si="131"/>
        <v>3.2745065364856156E-2</v>
      </c>
      <c r="AM142" t="str">
        <f t="shared" si="111"/>
        <v>1-0,00125091996607087i</v>
      </c>
      <c r="AN142">
        <f t="shared" si="132"/>
        <v>1.0000007824000747</v>
      </c>
      <c r="AO142">
        <f t="shared" si="133"/>
        <v>-1.2509193135913108E-3</v>
      </c>
      <c r="AP142" s="41" t="str">
        <f t="shared" si="134"/>
        <v>1,44412290464308-13,2120984849687i</v>
      </c>
      <c r="AQ142">
        <f t="shared" si="135"/>
        <v>22.471014408875952</v>
      </c>
      <c r="AR142" s="43">
        <f t="shared" si="136"/>
        <v>-83.762158339593853</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43,3839943222907+20,7574395217147i</v>
      </c>
      <c r="BG142" s="20">
        <f t="shared" si="147"/>
        <v>33.64183567322948</v>
      </c>
      <c r="BH142" s="43">
        <f t="shared" si="148"/>
        <v>25.569178535449574</v>
      </c>
      <c r="BI142" s="41" t="str">
        <f t="shared" si="152"/>
        <v>127,605159687607+61,5624943499391i</v>
      </c>
      <c r="BJ142" s="20">
        <f t="shared" si="149"/>
        <v>43.026126629971372</v>
      </c>
      <c r="BK142" s="43">
        <f t="shared" si="153"/>
        <v>25.754761390403868</v>
      </c>
      <c r="BL142">
        <f t="shared" si="150"/>
        <v>33.64183567322948</v>
      </c>
      <c r="BM142" s="43">
        <f t="shared" si="151"/>
        <v>25.569178535449574</v>
      </c>
    </row>
    <row r="143" spans="14:65" x14ac:dyDescent="0.25">
      <c r="N143" s="9">
        <v>25</v>
      </c>
      <c r="O143" s="34">
        <f t="shared" si="154"/>
        <v>177.82794100389242</v>
      </c>
      <c r="P143" s="33" t="str">
        <f t="shared" si="103"/>
        <v>58,4837545126354</v>
      </c>
      <c r="Q143" s="4" t="str">
        <f t="shared" si="104"/>
        <v>1+13,232446335856i</v>
      </c>
      <c r="R143" s="4">
        <f t="shared" si="117"/>
        <v>13.27017844760608</v>
      </c>
      <c r="S143" s="4">
        <f t="shared" si="118"/>
        <v>1.495367885846598</v>
      </c>
      <c r="T143" s="4" t="str">
        <f t="shared" si="105"/>
        <v>1+0,0335197771836498i</v>
      </c>
      <c r="U143" s="4">
        <f t="shared" si="119"/>
        <v>1.0005616300170828</v>
      </c>
      <c r="V143" s="4">
        <f t="shared" si="120"/>
        <v>3.3507231640366474E-2</v>
      </c>
      <c r="W143" t="str">
        <f t="shared" si="106"/>
        <v>1-0,00377097493316061i</v>
      </c>
      <c r="X143" s="4">
        <f t="shared" si="121"/>
        <v>1.0000071101006964</v>
      </c>
      <c r="Y143" s="4">
        <f t="shared" si="122"/>
        <v>-3.7709570585752403E-3</v>
      </c>
      <c r="Z143" t="str">
        <f t="shared" si="107"/>
        <v>0,999999873508894+0,000620736614512033i</v>
      </c>
      <c r="AA143" s="4">
        <f t="shared" si="123"/>
        <v>1.0000000661658719</v>
      </c>
      <c r="AB143" s="4">
        <f t="shared" si="124"/>
        <v>6.2073661330353425E-4</v>
      </c>
      <c r="AC143" s="47" t="str">
        <f t="shared" si="125"/>
        <v>0,460164406630294-4,38558721060632i</v>
      </c>
      <c r="AD143" s="20">
        <f t="shared" si="126"/>
        <v>12.888107719621855</v>
      </c>
      <c r="AE143" s="43">
        <f t="shared" si="127"/>
        <v>-84.010071234563455</v>
      </c>
      <c r="AF143" t="str">
        <f t="shared" si="108"/>
        <v>171,846459675999</v>
      </c>
      <c r="AG143" t="str">
        <f t="shared" si="109"/>
        <v>1+13,1984122660621i</v>
      </c>
      <c r="AH143">
        <f t="shared" si="128"/>
        <v>13.236241397955029</v>
      </c>
      <c r="AI143">
        <f t="shared" si="129"/>
        <v>1.495174122134602</v>
      </c>
      <c r="AJ143" t="str">
        <f t="shared" si="110"/>
        <v>1+0,0335197771836498i</v>
      </c>
      <c r="AK143">
        <f t="shared" si="130"/>
        <v>1.0005616300170828</v>
      </c>
      <c r="AL143">
        <f t="shared" si="131"/>
        <v>3.3507231640366474E-2</v>
      </c>
      <c r="AM143" t="str">
        <f t="shared" si="111"/>
        <v>1-0,00128005763518441i</v>
      </c>
      <c r="AN143">
        <f t="shared" si="132"/>
        <v>1.0000008192734391</v>
      </c>
      <c r="AO143">
        <f t="shared" si="133"/>
        <v>-1.2800569360399969E-3</v>
      </c>
      <c r="AP143" s="41" t="str">
        <f t="shared" si="134"/>
        <v>1,39828442042183-12,9148525805882i</v>
      </c>
      <c r="AQ143">
        <f t="shared" si="135"/>
        <v>22.272402209138203</v>
      </c>
      <c r="AR143" s="43">
        <f t="shared" si="136"/>
        <v>-83.820685739301922</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41,4259850908264+20,1371643243822i</v>
      </c>
      <c r="BG143" s="20">
        <f t="shared" si="147"/>
        <v>33.266671151393375</v>
      </c>
      <c r="BH143" s="43">
        <f t="shared" si="148"/>
        <v>25.924378704630527</v>
      </c>
      <c r="BI143" s="41" t="str">
        <f t="shared" si="152"/>
        <v>121,839140911654+59,7246775935024i</v>
      </c>
      <c r="BJ143" s="20">
        <f t="shared" si="149"/>
        <v>42.650965640909746</v>
      </c>
      <c r="BK143" s="43">
        <f t="shared" si="153"/>
        <v>26.11376419989201</v>
      </c>
      <c r="BL143">
        <f t="shared" si="150"/>
        <v>33.266671151393375</v>
      </c>
      <c r="BM143" s="43">
        <f t="shared" si="151"/>
        <v>25.924378704630527</v>
      </c>
    </row>
    <row r="144" spans="14:65" x14ac:dyDescent="0.25">
      <c r="N144" s="9">
        <v>26</v>
      </c>
      <c r="O144" s="34">
        <f t="shared" si="154"/>
        <v>181.9700858609983</v>
      </c>
      <c r="P144" s="33" t="str">
        <f t="shared" si="103"/>
        <v>58,4837545126354</v>
      </c>
      <c r="Q144" s="4" t="str">
        <f t="shared" si="104"/>
        <v>1+13,5406696062125i</v>
      </c>
      <c r="R144" s="4">
        <f t="shared" si="117"/>
        <v>13.577545189930579</v>
      </c>
      <c r="S144" s="4">
        <f t="shared" si="118"/>
        <v>1.4970785612699267</v>
      </c>
      <c r="T144" s="4" t="str">
        <f t="shared" si="105"/>
        <v>1+0,0343005530948409i</v>
      </c>
      <c r="U144" s="4">
        <f t="shared" si="119"/>
        <v>1.000588091045767</v>
      </c>
      <c r="V144" s="4">
        <f t="shared" si="120"/>
        <v>3.4287110729702287E-2</v>
      </c>
      <c r="W144" t="str">
        <f t="shared" si="106"/>
        <v>1-0,00385881222316961i</v>
      </c>
      <c r="X144" s="4">
        <f t="shared" si="121"/>
        <v>1.0000074451881713</v>
      </c>
      <c r="Y144" s="4">
        <f t="shared" si="122"/>
        <v>-3.8587930702140148E-3</v>
      </c>
      <c r="Z144" t="str">
        <f t="shared" si="107"/>
        <v>0,999999867547551+0,000635195427682239i</v>
      </c>
      <c r="AA144" s="4">
        <f t="shared" si="123"/>
        <v>1.0000000692841731</v>
      </c>
      <c r="AB144" s="4">
        <f t="shared" si="124"/>
        <v>6.3519542638730965E-4</v>
      </c>
      <c r="AC144" s="47" t="str">
        <f t="shared" si="125"/>
        <v>0,445330803175811-4,28688397898766i</v>
      </c>
      <c r="AD144" s="20">
        <f t="shared" si="126"/>
        <v>12.689450429656628</v>
      </c>
      <c r="AE144" s="43">
        <f t="shared" si="127"/>
        <v>-84.069262997810156</v>
      </c>
      <c r="AF144" t="str">
        <f t="shared" si="108"/>
        <v>171,846459675999</v>
      </c>
      <c r="AG144" t="str">
        <f t="shared" si="109"/>
        <v>1+13,5058427810936i</v>
      </c>
      <c r="AH144">
        <f t="shared" si="128"/>
        <v>13.542813194739788</v>
      </c>
      <c r="AI144">
        <f t="shared" si="129"/>
        <v>1.4968891596265914</v>
      </c>
      <c r="AJ144" t="str">
        <f t="shared" si="110"/>
        <v>1+0,0343005530948409i</v>
      </c>
      <c r="AK144">
        <f t="shared" si="130"/>
        <v>1.000588091045767</v>
      </c>
      <c r="AL144">
        <f t="shared" si="131"/>
        <v>3.4287110729702287E-2</v>
      </c>
      <c r="AM144" t="str">
        <f t="shared" si="111"/>
        <v>1-0,00130987400779967i</v>
      </c>
      <c r="AN144">
        <f t="shared" si="132"/>
        <v>1.0000008578845903</v>
      </c>
      <c r="AO144">
        <f t="shared" si="133"/>
        <v>-1.3098732586529689E-3</v>
      </c>
      <c r="AP144" s="41" t="str">
        <f t="shared" si="134"/>
        <v>1,35448598060885-12,6241432998835i</v>
      </c>
      <c r="AQ144">
        <f t="shared" si="135"/>
        <v>22.073748071736503</v>
      </c>
      <c r="AR144" s="43">
        <f t="shared" si="136"/>
        <v>-83.875974718396492</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39,5551222995478+19,5408169077892i</v>
      </c>
      <c r="BG144" s="20">
        <f t="shared" si="147"/>
        <v>32.89243525579321</v>
      </c>
      <c r="BH144" s="43">
        <f t="shared" si="148"/>
        <v>26.290054810588739</v>
      </c>
      <c r="BI144" s="41" t="str">
        <f t="shared" si="152"/>
        <v>116,32973932691+57,9576485920459i</v>
      </c>
      <c r="BJ144" s="20">
        <f t="shared" si="149"/>
        <v>42.276732897873089</v>
      </c>
      <c r="BK144" s="43">
        <f t="shared" si="153"/>
        <v>26.483343090002453</v>
      </c>
      <c r="BL144">
        <f t="shared" si="150"/>
        <v>32.89243525579321</v>
      </c>
      <c r="BM144" s="43">
        <f t="shared" si="151"/>
        <v>26.290054810588739</v>
      </c>
    </row>
    <row r="145" spans="14:65" x14ac:dyDescent="0.25">
      <c r="N145" s="9">
        <v>27</v>
      </c>
      <c r="O145" s="34">
        <f t="shared" si="154"/>
        <v>186.20871366628685</v>
      </c>
      <c r="P145" s="33" t="str">
        <f t="shared" si="103"/>
        <v>58,4837545126354</v>
      </c>
      <c r="Q145" s="4" t="str">
        <f t="shared" si="104"/>
        <v>1+13,8560723188262i</v>
      </c>
      <c r="R145" s="4">
        <f t="shared" si="117"/>
        <v>13.89211071452217</v>
      </c>
      <c r="S145" s="4">
        <f t="shared" si="118"/>
        <v>1.4987507147375922</v>
      </c>
      <c r="T145" s="4" t="str">
        <f t="shared" si="105"/>
        <v>1+0,0350995156133046i</v>
      </c>
      <c r="U145" s="4">
        <f t="shared" si="119"/>
        <v>1.0006157983943131</v>
      </c>
      <c r="V145" s="4">
        <f t="shared" si="120"/>
        <v>3.5085112338261004E-2</v>
      </c>
      <c r="W145" t="str">
        <f t="shared" si="106"/>
        <v>1-0,00394869550649677i</v>
      </c>
      <c r="X145" s="4">
        <f t="shared" si="121"/>
        <v>1.0000077960677123</v>
      </c>
      <c r="Y145" s="4">
        <f t="shared" si="122"/>
        <v>-3.9486749837437394E-3</v>
      </c>
      <c r="Z145" t="str">
        <f t="shared" si="107"/>
        <v>0,99999986130526+0,000649991029876011i</v>
      </c>
      <c r="AA145" s="4">
        <f t="shared" si="123"/>
        <v>1.0000000725494367</v>
      </c>
      <c r="AB145" s="4">
        <f t="shared" si="124"/>
        <v>6.4999102848846868E-4</v>
      </c>
      <c r="AC145" s="47" t="str">
        <f t="shared" si="125"/>
        <v>0,43115773847925-4,19035558515237i</v>
      </c>
      <c r="AD145" s="20">
        <f t="shared" si="126"/>
        <v>12.490754389527947</v>
      </c>
      <c r="AE145" s="43">
        <f t="shared" si="127"/>
        <v>-84.125345789846051</v>
      </c>
      <c r="AF145" t="str">
        <f t="shared" si="108"/>
        <v>171,846459675999</v>
      </c>
      <c r="AG145" t="str">
        <f t="shared" si="109"/>
        <v>1+13,8204342727387i</v>
      </c>
      <c r="AH145">
        <f t="shared" si="128"/>
        <v>13.856565356793526</v>
      </c>
      <c r="AI145">
        <f t="shared" si="129"/>
        <v>1.4985655790867085</v>
      </c>
      <c r="AJ145" t="str">
        <f t="shared" si="110"/>
        <v>1+0,0350995156133046i</v>
      </c>
      <c r="AK145">
        <f t="shared" si="130"/>
        <v>1.0006157983943131</v>
      </c>
      <c r="AL145">
        <f t="shared" si="131"/>
        <v>3.5085112338261004E-2</v>
      </c>
      <c r="AM145" t="str">
        <f t="shared" si="111"/>
        <v>1-0,00134038489295211i</v>
      </c>
      <c r="AN145">
        <f t="shared" si="132"/>
        <v>1.0000008983154272</v>
      </c>
      <c r="AO145">
        <f t="shared" si="133"/>
        <v>-1.3403840902269965E-3</v>
      </c>
      <c r="AP145" s="41" t="str">
        <f t="shared" si="134"/>
        <v>1,31263777802252-12,3398370390421i</v>
      </c>
      <c r="AQ145">
        <f t="shared" si="135"/>
        <v>21.875054810245697</v>
      </c>
      <c r="AR145" s="43">
        <f t="shared" si="136"/>
        <v>-83.928052495818307</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37,7675691376071+18,967206140653i</v>
      </c>
      <c r="BG145" s="20">
        <f t="shared" si="147"/>
        <v>32.519165145979564</v>
      </c>
      <c r="BH145" s="43">
        <f t="shared" si="148"/>
        <v>26.666206318801123</v>
      </c>
      <c r="BI145" s="41" t="str">
        <f t="shared" si="152"/>
        <v>111,065658096682+56,2578874602667i</v>
      </c>
      <c r="BJ145" s="20">
        <f t="shared" si="149"/>
        <v>41.903465566697321</v>
      </c>
      <c r="BK145" s="43">
        <f t="shared" si="153"/>
        <v>26.863499612828818</v>
      </c>
      <c r="BL145">
        <f t="shared" si="150"/>
        <v>32.519165145979564</v>
      </c>
      <c r="BM145" s="43">
        <f t="shared" si="151"/>
        <v>26.666206318801123</v>
      </c>
    </row>
    <row r="146" spans="14:65" x14ac:dyDescent="0.25">
      <c r="N146" s="9">
        <v>28</v>
      </c>
      <c r="O146" s="34">
        <f t="shared" si="154"/>
        <v>190.54607179632498</v>
      </c>
      <c r="P146" s="33" t="str">
        <f t="shared" si="103"/>
        <v>58,4837545126354</v>
      </c>
      <c r="Q146" s="4" t="str">
        <f t="shared" si="104"/>
        <v>1+14,1788217043903i</v>
      </c>
      <c r="R146" s="4">
        <f t="shared" si="117"/>
        <v>14.214041822257643</v>
      </c>
      <c r="S146" s="4">
        <f t="shared" si="118"/>
        <v>1.5003851954225031</v>
      </c>
      <c r="T146" s="4" t="str">
        <f t="shared" si="105"/>
        <v>1+0,0359170883595438i</v>
      </c>
      <c r="U146" s="4">
        <f t="shared" si="119"/>
        <v>1.0006448107276764</v>
      </c>
      <c r="V146" s="4">
        <f t="shared" si="120"/>
        <v>3.5901655509354438E-2</v>
      </c>
      <c r="W146" t="str">
        <f t="shared" si="106"/>
        <v>1-0,00404067244044868i</v>
      </c>
      <c r="X146" s="4">
        <f t="shared" si="121"/>
        <v>1.0000081634835642</v>
      </c>
      <c r="Y146" s="4">
        <f t="shared" si="122"/>
        <v>-4.0406504499323056E-3</v>
      </c>
      <c r="Z146" t="str">
        <f t="shared" si="107"/>
        <v>0,999999854768778+0,000665131265917478i</v>
      </c>
      <c r="AA146" s="4">
        <f t="shared" si="123"/>
        <v>1.0000000759685861</v>
      </c>
      <c r="AB146" s="4">
        <f t="shared" si="124"/>
        <v>6.6513126443069979E-4</v>
      </c>
      <c r="AC146" s="47" t="str">
        <f t="shared" si="125"/>
        <v>0,417616101700101-4,09595733072811i</v>
      </c>
      <c r="AD146" s="20">
        <f t="shared" si="126"/>
        <v>12.292022327585881</v>
      </c>
      <c r="AE146" s="43">
        <f t="shared" si="127"/>
        <v>-84.178347434944897</v>
      </c>
      <c r="AF146" t="str">
        <f t="shared" si="108"/>
        <v>171,846459675999</v>
      </c>
      <c r="AG146" t="str">
        <f t="shared" si="109"/>
        <v>1+14,1423535415704i</v>
      </c>
      <c r="AH146">
        <f t="shared" si="128"/>
        <v>14.17766425384551</v>
      </c>
      <c r="AI146">
        <f t="shared" si="129"/>
        <v>1.5002042316625821</v>
      </c>
      <c r="AJ146" t="str">
        <f t="shared" si="110"/>
        <v>1+0,0359170883595438i</v>
      </c>
      <c r="AK146">
        <f t="shared" si="130"/>
        <v>1.0006448107276764</v>
      </c>
      <c r="AL146">
        <f t="shared" si="131"/>
        <v>3.5901655509354438E-2</v>
      </c>
      <c r="AM146" t="str">
        <f t="shared" si="111"/>
        <v>1-0,00137160646791689i</v>
      </c>
      <c r="AN146">
        <f t="shared" si="132"/>
        <v>1.000000940651709</v>
      </c>
      <c r="AO146">
        <f t="shared" si="133"/>
        <v>-1.3716056077814776E-3</v>
      </c>
      <c r="AP146" s="41" t="str">
        <f t="shared" si="134"/>
        <v>1,27265387269397-12,0618022428095i</v>
      </c>
      <c r="AQ146">
        <f t="shared" si="135"/>
        <v>21.67632515854331</v>
      </c>
      <c r="AR146" s="43">
        <f t="shared" si="136"/>
        <v>-83.976944756196147</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36,0596540510587+18,415210321521i</v>
      </c>
      <c r="BG146" s="20">
        <f t="shared" si="147"/>
        <v>32.146898637473186</v>
      </c>
      <c r="BH146" s="43">
        <f t="shared" si="148"/>
        <v>27.052827625018672</v>
      </c>
      <c r="BI146" s="41" t="str">
        <f t="shared" si="152"/>
        <v>106,03608684101+54,6220793438217i</v>
      </c>
      <c r="BJ146" s="20">
        <f t="shared" si="149"/>
        <v>41.531201468430616</v>
      </c>
      <c r="BK146" s="43">
        <f t="shared" si="153"/>
        <v>27.254230303767386</v>
      </c>
      <c r="BL146">
        <f t="shared" si="150"/>
        <v>32.146898637473186</v>
      </c>
      <c r="BM146" s="43">
        <f t="shared" si="151"/>
        <v>27.052827625018672</v>
      </c>
    </row>
    <row r="147" spans="14:65" x14ac:dyDescent="0.25">
      <c r="N147" s="9">
        <v>29</v>
      </c>
      <c r="O147" s="34">
        <f t="shared" si="154"/>
        <v>194.98445997580458</v>
      </c>
      <c r="P147" s="33" t="str">
        <f t="shared" ref="P147:P210" si="155">COMPLEX(Adc,0)</f>
        <v>58,4837545126354</v>
      </c>
      <c r="Q147" s="4" t="str">
        <f t="shared" ref="Q147:Q210" si="156">IMSUM(COMPLEX(1,0),IMDIV(COMPLEX(0,2*PI()*O147),COMPLEX(wp_lf,0)))</f>
        <v>1+14,5090888889008i</v>
      </c>
      <c r="R147" s="4">
        <f t="shared" si="117"/>
        <v>14.54350921841165</v>
      </c>
      <c r="S147" s="4">
        <f t="shared" si="118"/>
        <v>1.5019828349958741</v>
      </c>
      <c r="T147" s="4" t="str">
        <f t="shared" ref="T147:T210" si="157">IMSUM(COMPLEX(1,0),IMDIV(COMPLEX(0,2*PI()*O147),COMPLEX(wz_esr,0)))</f>
        <v>1+0,0367537048214496i</v>
      </c>
      <c r="U147" s="4">
        <f t="shared" si="119"/>
        <v>1.0006751894686419</v>
      </c>
      <c r="V147" s="4">
        <f t="shared" si="120"/>
        <v>3.6737168827097745E-2</v>
      </c>
      <c r="W147" t="str">
        <f t="shared" ref="W147:W210" si="158">IMSUB(COMPLEX(1,0),IMDIV(COMPLEX(0,2*PI()*O147),COMPLEX(wz_rhp,0)))</f>
        <v>1-0,00413479179241308i</v>
      </c>
      <c r="X147" s="4">
        <f t="shared" si="121"/>
        <v>1.0000085482150474</v>
      </c>
      <c r="Y147" s="4">
        <f t="shared" si="122"/>
        <v>-4.1347682291611315E-3</v>
      </c>
      <c r="Z147" t="str">
        <f t="shared" ref="Z147:Z210" si="159">IMSUM(COMPLEX(1,0),IMDIV(COMPLEX(0,2*PI()*O147),COMPLEX(Q*(wsl/2),0)),IMDIV(IMPOWER(COMPLEX(0,2*PI()*O147),2),IMPOWER(COMPLEX(wsl/2,0),2)))</f>
        <v>0,999999847924241+0,000680624163360178i</v>
      </c>
      <c r="AA147" s="4">
        <f t="shared" si="123"/>
        <v>1.0000000795488753</v>
      </c>
      <c r="AB147" s="4">
        <f t="shared" si="124"/>
        <v>6.8062416176706655E-4</v>
      </c>
      <c r="AC147" s="47" t="str">
        <f t="shared" si="125"/>
        <v>0,404678038394413-4,00364522135321i</v>
      </c>
      <c r="AD147" s="20">
        <f t="shared" si="126"/>
        <v>12.09325689871523</v>
      </c>
      <c r="AE147" s="43">
        <f t="shared" si="127"/>
        <v>-84.228294282005237</v>
      </c>
      <c r="AF147" t="str">
        <f t="shared" ref="AF147:AF210" si="160">COMPLEX($B$72,0)</f>
        <v>171,846459675999</v>
      </c>
      <c r="AG147" t="str">
        <f t="shared" ref="AG147:AG210" si="161">IMSUM(COMPLEX(1,0),IMDIV(COMPLEX(0,2*PI()*O147),COMPLEX(wp_lf_DCM,0)))</f>
        <v>1+14,4717712734458i</v>
      </c>
      <c r="AH147">
        <f t="shared" si="128"/>
        <v>14.506280150022301</v>
      </c>
      <c r="AI147">
        <f t="shared" si="129"/>
        <v>1.5018059509690997</v>
      </c>
      <c r="AJ147" t="str">
        <f t="shared" ref="AJ147:AJ210" si="162">IMSUM(COMPLEX(1,0),IMDIV(COMPLEX(0,2*PI()*O147),COMPLEX(wz1_dcm,0)))</f>
        <v>1+0,0367537048214496i</v>
      </c>
      <c r="AK147">
        <f t="shared" si="130"/>
        <v>1.0006751894686419</v>
      </c>
      <c r="AL147">
        <f t="shared" si="131"/>
        <v>3.6737168827097745E-2</v>
      </c>
      <c r="AM147" t="str">
        <f t="shared" ref="AM147:AM210" si="163">IMSUB(COMPLEX(1,0),IMDIV(COMPLEX(0,2*PI()*O147),COMPLEX(wz2_dcm,0)))</f>
        <v>1-0,0014035552867863i</v>
      </c>
      <c r="AN147">
        <f t="shared" si="132"/>
        <v>1.0000009849832365</v>
      </c>
      <c r="AO147">
        <f t="shared" si="133"/>
        <v>-1.4035543651346495E-3</v>
      </c>
      <c r="AP147" s="41" t="str">
        <f t="shared" si="134"/>
        <v>1,23445203292669-11,7899094220062i</v>
      </c>
      <c r="AQ147">
        <f t="shared" si="135"/>
        <v>21.477561776291925</v>
      </c>
      <c r="AR147" s="43">
        <f t="shared" si="136"/>
        <v>-84.022675654547569</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34,42786394746+17,8837728646228i</v>
      </c>
      <c r="BG147" s="20">
        <f t="shared" si="147"/>
        <v>31.77567418246927</v>
      </c>
      <c r="BH147" s="43">
        <f t="shared" si="148"/>
        <v>27.44990765859907</v>
      </c>
      <c r="BI147" s="41" t="str">
        <f t="shared" si="152"/>
        <v>101,230681643566+53,0471016840671i</v>
      </c>
      <c r="BJ147" s="20">
        <f t="shared" si="149"/>
        <v>41.159979060045977</v>
      </c>
      <c r="BK147" s="43">
        <f t="shared" si="153"/>
        <v>27.655526286056713</v>
      </c>
      <c r="BL147">
        <f t="shared" si="150"/>
        <v>31.77567418246927</v>
      </c>
      <c r="BM147" s="43">
        <f t="shared" si="151"/>
        <v>27.44990765859907</v>
      </c>
    </row>
    <row r="148" spans="14:65" x14ac:dyDescent="0.25">
      <c r="N148" s="9">
        <v>30</v>
      </c>
      <c r="O148" s="34">
        <f t="shared" si="154"/>
        <v>199.52623149688802</v>
      </c>
      <c r="P148" s="33" t="str">
        <f t="shared" si="155"/>
        <v>58,4837545126354</v>
      </c>
      <c r="Q148" s="4" t="str">
        <f t="shared" si="156"/>
        <v>1+14,8470489843907i</v>
      </c>
      <c r="R148" s="4">
        <f t="shared" ref="R148:R211" si="168">IMABS(Q148)</f>
        <v>14.880687603229124</v>
      </c>
      <c r="S148" s="4">
        <f t="shared" ref="S148:S211" si="169">IMARGUMENT(Q148)</f>
        <v>1.5035444479058406</v>
      </c>
      <c r="T148" s="4" t="str">
        <f t="shared" si="157"/>
        <v>1+0,0376098085841448i</v>
      </c>
      <c r="U148" s="4">
        <f t="shared" ref="U148:U211" si="170">IMABS(T148)</f>
        <v>1.0007069989271267</v>
      </c>
      <c r="V148" s="4">
        <f t="shared" ref="V148:V211" si="171">IMARGUMENT(T148)</f>
        <v>3.7592090622989884E-2</v>
      </c>
      <c r="W148" t="str">
        <f t="shared" si="158"/>
        <v>1-0,00423110346571629i</v>
      </c>
      <c r="X148" s="4">
        <f t="shared" ref="X148:X211" si="172">IMABS(W148)</f>
        <v>1.000008951078208</v>
      </c>
      <c r="Y148" s="4">
        <f t="shared" ref="Y148:Y211" si="173">IMARGUMENT(W148)</f>
        <v>-4.2310782172491389E-3</v>
      </c>
      <c r="Z148" t="str">
        <f t="shared" si="159"/>
        <v>0,999999840757132+0,000696477936743422i</v>
      </c>
      <c r="AA148" s="4">
        <f t="shared" ref="AA148:AA211" si="174">IMABS(Z148)</f>
        <v>1.0000000832978995</v>
      </c>
      <c r="AB148" s="4">
        <f t="shared" ref="AB148:AB211" si="175">IMARGUMENT(Z148)</f>
        <v>6.9647793503637161E-4</v>
      </c>
      <c r="AC148" s="47" t="str">
        <f t="shared" ref="AC148:AC211" si="176">(IMDIV(IMPRODUCT(P148,T148,W148),IMPRODUCT(Q148,Z148)))</f>
        <v>0,392316898623855-3,91337597096541i</v>
      </c>
      <c r="AD148" s="20">
        <f t="shared" ref="AD148:AD211" si="177">20*LOG(IMABS(AC148))</f>
        <v>11.894460689677667</v>
      </c>
      <c r="AE148" s="43">
        <f t="shared" ref="AE148:AE211" si="178">(180/PI())*IMARGUMENT(AC148)</f>
        <v>-84.275211210401167</v>
      </c>
      <c r="AF148" t="str">
        <f t="shared" si="160"/>
        <v>171,846459675999</v>
      </c>
      <c r="AG148" t="str">
        <f t="shared" si="161"/>
        <v>1+14,808862130007i</v>
      </c>
      <c r="AH148">
        <f t="shared" ref="AH148:AH211" si="179">IMABS(AG148)</f>
        <v>14.842587294186799</v>
      </c>
      <c r="AI148">
        <f t="shared" ref="AI148:AI211" si="180">IMARGUMENT(AG148)</f>
        <v>1.5033715533668288</v>
      </c>
      <c r="AJ148" t="str">
        <f t="shared" si="162"/>
        <v>1+0,0376098085841448i</v>
      </c>
      <c r="AK148">
        <f t="shared" ref="AK148:AK211" si="181">IMABS(AJ148)</f>
        <v>1.0007069989271267</v>
      </c>
      <c r="AL148">
        <f t="shared" ref="AL148:AL211" si="182">IMARGUMENT(AJ148)</f>
        <v>3.7592090622989884E-2</v>
      </c>
      <c r="AM148" t="str">
        <f t="shared" si="163"/>
        <v>1-0,00143624828924703i</v>
      </c>
      <c r="AN148">
        <f t="shared" ref="AN148:AN211" si="183">IMABS(AM148)</f>
        <v>1.0000010314040424</v>
      </c>
      <c r="AO148">
        <f t="shared" ref="AO148:AO211" si="184">IMARGUMENT(AM148)</f>
        <v>-1.4362473016795488E-3</v>
      </c>
      <c r="AP148" s="41" t="str">
        <f t="shared" ref="AP148:AP211" si="185">(IMDIV(IMPRODUCT(AF148,AJ148,AM148),IMPRODUCT(AG148)))</f>
        <v>1,19795358221354-11,5240311665938i</v>
      </c>
      <c r="AQ148">
        <f t="shared" ref="AQ148:AQ211" si="186">20*LOG(IMABS(AP148))</f>
        <v>21.278767254289001</v>
      </c>
      <c r="AR148" s="43">
        <f t="shared" ref="AR148:AR211" si="187">(180/PI())*IMARGUMENT(AP148)</f>
        <v>-84.065267820898541</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32,8688376512228+17,3718982567134i</v>
      </c>
      <c r="BG148" s="20">
        <f t="shared" ref="BG148:BG211" si="198">20*LOG(IMABS(BF148))</f>
        <v>31.405530846400449</v>
      </c>
      <c r="BH148" s="43">
        <f t="shared" ref="BH148:BH211" si="199">(180/PI())*IMARGUMENT(BF148)</f>
        <v>27.857429482445983</v>
      </c>
      <c r="BI148" s="41" t="str">
        <f t="shared" si="152"/>
        <v>96,6395457953777+51,5300122824977i</v>
      </c>
      <c r="BJ148" s="20">
        <f t="shared" ref="BJ148:BJ211" si="200">20*LOG(IMABS(BI148))</f>
        <v>40.789837411011774</v>
      </c>
      <c r="BK148" s="43">
        <f t="shared" si="153"/>
        <v>28.06737287194867</v>
      </c>
      <c r="BL148">
        <f t="shared" ref="BL148:BL211" si="201">IF($B$31=0,BJ148,BG148)</f>
        <v>31.405530846400449</v>
      </c>
      <c r="BM148" s="43">
        <f t="shared" ref="BM148:BM211" si="202">IF($B$31=0,BK148,BH148)</f>
        <v>27.857429482445983</v>
      </c>
    </row>
    <row r="149" spans="14:65" x14ac:dyDescent="0.25">
      <c r="N149" s="9">
        <v>31</v>
      </c>
      <c r="O149" s="34">
        <f t="shared" si="154"/>
        <v>204.17379446695315</v>
      </c>
      <c r="P149" s="33" t="str">
        <f t="shared" si="155"/>
        <v>58,4837545126354</v>
      </c>
      <c r="Q149" s="4" t="str">
        <f t="shared" si="156"/>
        <v>1+15,1928811817761i</v>
      </c>
      <c r="R149" s="4">
        <f t="shared" si="168"/>
        <v>15.225755764610383</v>
      </c>
      <c r="S149" s="4">
        <f t="shared" si="169"/>
        <v>1.5050708316574772</v>
      </c>
      <c r="T149" s="4" t="str">
        <f t="shared" si="157"/>
        <v>1+0,0384858535651758i</v>
      </c>
      <c r="U149" s="4">
        <f t="shared" si="170"/>
        <v>1.0007403064355109</v>
      </c>
      <c r="V149" s="4">
        <f t="shared" si="171"/>
        <v>3.8466869186190203E-2</v>
      </c>
      <c r="W149" t="str">
        <f t="shared" si="158"/>
        <v>1-0,00432965852608228i</v>
      </c>
      <c r="X149" s="4">
        <f t="shared" si="172"/>
        <v>1.0000093729275503</v>
      </c>
      <c r="Y149" s="4">
        <f t="shared" si="173"/>
        <v>-4.3296314718759953E-3</v>
      </c>
      <c r="Z149" t="str">
        <f t="shared" si="159"/>
        <v>0,999999833252247+0,0007127009919477i</v>
      </c>
      <c r="AA149" s="4">
        <f t="shared" si="174"/>
        <v>1.000000087223609</v>
      </c>
      <c r="AB149" s="4">
        <f t="shared" si="175"/>
        <v>7.1270099011856226E-4</v>
      </c>
      <c r="AC149" s="47" t="str">
        <f t="shared" si="176"/>
        <v>0,380507187000498-3,82510700470676i</v>
      </c>
      <c r="AD149" s="20">
        <f t="shared" si="177"/>
        <v>11.695636224331929</v>
      </c>
      <c r="AE149" s="43">
        <f t="shared" si="178"/>
        <v>-84.319121635741809</v>
      </c>
      <c r="AF149" t="str">
        <f t="shared" si="160"/>
        <v>171,846459675999</v>
      </c>
      <c r="AG149" t="str">
        <f t="shared" si="161"/>
        <v>1+15,153804841288i</v>
      </c>
      <c r="AH149">
        <f t="shared" si="179"/>
        <v>15.186764012384064</v>
      </c>
      <c r="AI149">
        <f t="shared" si="180"/>
        <v>1.5049018382419028</v>
      </c>
      <c r="AJ149" t="str">
        <f t="shared" si="162"/>
        <v>1+0,0384858535651758i</v>
      </c>
      <c r="AK149">
        <f t="shared" si="181"/>
        <v>1.0007403064355109</v>
      </c>
      <c r="AL149">
        <f t="shared" si="182"/>
        <v>3.8466869186190203E-2</v>
      </c>
      <c r="AM149" t="str">
        <f t="shared" si="163"/>
        <v>1-0,0014697028095617i</v>
      </c>
      <c r="AN149">
        <f t="shared" si="183"/>
        <v>1.0000010800125909</v>
      </c>
      <c r="AO149">
        <f t="shared" si="184"/>
        <v>-1.4697017513641405E-3</v>
      </c>
      <c r="AP149" s="41" t="str">
        <f t="shared" si="185"/>
        <v>1,16308325185775-11,2640421546376i</v>
      </c>
      <c r="AQ149">
        <f t="shared" si="186"/>
        <v>21.079944119693042</v>
      </c>
      <c r="AR149" s="43">
        <f t="shared" si="187"/>
        <v>-84.104742364785949</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31,3793596031026+16,8786482682347i</v>
      </c>
      <c r="BG149" s="20">
        <f t="shared" si="198"/>
        <v>31.036508280185465</v>
      </c>
      <c r="BH149" s="43">
        <f t="shared" si="199"/>
        <v>28.275369891237212</v>
      </c>
      <c r="BI149" s="41" t="str">
        <f t="shared" si="152"/>
        <v>92,2532112560313+50,0680381157008i</v>
      </c>
      <c r="BJ149" s="20">
        <f t="shared" si="200"/>
        <v>40.420816175546591</v>
      </c>
      <c r="BK149" s="43">
        <f t="shared" si="153"/>
        <v>28.489749162193068</v>
      </c>
      <c r="BL149">
        <f t="shared" si="201"/>
        <v>31.036508280185465</v>
      </c>
      <c r="BM149" s="43">
        <f t="shared" si="202"/>
        <v>28.275369891237212</v>
      </c>
    </row>
    <row r="150" spans="14:65" x14ac:dyDescent="0.25">
      <c r="N150" s="9">
        <v>32</v>
      </c>
      <c r="O150" s="34">
        <f t="shared" si="154"/>
        <v>208.92961308540396</v>
      </c>
      <c r="P150" s="33" t="str">
        <f t="shared" si="155"/>
        <v>58,4837545126354</v>
      </c>
      <c r="Q150" s="4" t="str">
        <f t="shared" si="156"/>
        <v>1+15,5467688458657i</v>
      </c>
      <c r="R150" s="4">
        <f t="shared" si="168"/>
        <v>15.578896672960518</v>
      </c>
      <c r="S150" s="4">
        <f t="shared" si="169"/>
        <v>1.5065627670937116</v>
      </c>
      <c r="T150" s="4" t="str">
        <f t="shared" si="157"/>
        <v>1+0,0393823042551879i</v>
      </c>
      <c r="U150" s="4">
        <f t="shared" si="170"/>
        <v>1.0007751824902775</v>
      </c>
      <c r="V150" s="4">
        <f t="shared" si="171"/>
        <v>3.936196297750922E-2</v>
      </c>
      <c r="W150" t="str">
        <f t="shared" si="158"/>
        <v>1-0,00443050922870864i</v>
      </c>
      <c r="X150" s="4">
        <f t="shared" si="172"/>
        <v>1.0000098146578491</v>
      </c>
      <c r="Y150" s="4">
        <f t="shared" si="173"/>
        <v>-4.430480239619684E-3</v>
      </c>
      <c r="Z150" t="str">
        <f t="shared" si="159"/>
        <v>0,999999825393667+0,000729301930651628i</v>
      </c>
      <c r="AA150" s="4">
        <f t="shared" si="174"/>
        <v>1.0000000913343312</v>
      </c>
      <c r="AB150" s="4">
        <f t="shared" si="175"/>
        <v>7.2930192869167176E-4</v>
      </c>
      <c r="AC150" s="47" t="str">
        <f t="shared" si="176"/>
        <v>0,369224514614038-3,7387964605543i</v>
      </c>
      <c r="AD150" s="20">
        <f t="shared" si="177"/>
        <v>11.496785968739962</v>
      </c>
      <c r="AE150" s="43">
        <f t="shared" si="178"/>
        <v>-84.360047515510146</v>
      </c>
      <c r="AF150" t="str">
        <f t="shared" si="160"/>
        <v>171,846459675999</v>
      </c>
      <c r="AG150" t="str">
        <f t="shared" si="161"/>
        <v>1+15,5067823004802i</v>
      </c>
      <c r="AH150">
        <f t="shared" si="179"/>
        <v>15.538992802446561</v>
      </c>
      <c r="AI150">
        <f t="shared" si="180"/>
        <v>1.5063975882868601</v>
      </c>
      <c r="AJ150" t="str">
        <f t="shared" si="162"/>
        <v>1+0,0393823042551879i</v>
      </c>
      <c r="AK150">
        <f t="shared" si="181"/>
        <v>1.0007751824902775</v>
      </c>
      <c r="AL150">
        <f t="shared" si="182"/>
        <v>3.936196297750922E-2</v>
      </c>
      <c r="AM150" t="str">
        <f t="shared" si="163"/>
        <v>1-0,00150393658575983i</v>
      </c>
      <c r="AN150">
        <f t="shared" si="183"/>
        <v>1.0000011309119876</v>
      </c>
      <c r="AO150">
        <f t="shared" si="184"/>
        <v>-1.5039354518807855E-3</v>
      </c>
      <c r="AP150" s="41" t="str">
        <f t="shared" si="185"/>
        <v>1,12976903914137-11,0098191574908i</v>
      </c>
      <c r="AQ150">
        <f t="shared" si="186"/>
        <v>20.881094841134473</v>
      </c>
      <c r="AR150" s="43">
        <f t="shared" si="187"/>
        <v>-84.141118879614254</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29,9563537971106+16,4031384030978i</v>
      </c>
      <c r="BG150" s="20">
        <f t="shared" si="198"/>
        <v>30.668646688000528</v>
      </c>
      <c r="BH150" s="43">
        <f t="shared" si="199"/>
        <v>28.703699009800413</v>
      </c>
      <c r="BI150" s="41" t="str">
        <f t="shared" si="152"/>
        <v>88,0626208126994+48,6585648545199i</v>
      </c>
      <c r="BJ150" s="20">
        <f t="shared" si="200"/>
        <v>40.052955560395048</v>
      </c>
      <c r="BK150" s="43">
        <f t="shared" si="153"/>
        <v>28.922627645696295</v>
      </c>
      <c r="BL150">
        <f t="shared" si="201"/>
        <v>30.668646688000528</v>
      </c>
      <c r="BM150" s="43">
        <f t="shared" si="202"/>
        <v>28.703699009800413</v>
      </c>
    </row>
    <row r="151" spans="14:65" x14ac:dyDescent="0.25">
      <c r="N151" s="9">
        <v>33</v>
      </c>
      <c r="O151" s="34">
        <f t="shared" si="154"/>
        <v>213.79620895022339</v>
      </c>
      <c r="P151" s="33" t="str">
        <f t="shared" si="155"/>
        <v>58,4837545126354</v>
      </c>
      <c r="Q151" s="4" t="str">
        <f t="shared" si="156"/>
        <v>1+15,9088996125831i</v>
      </c>
      <c r="R151" s="4">
        <f t="shared" si="168"/>
        <v>15.940297578252633</v>
      </c>
      <c r="S151" s="4">
        <f t="shared" si="169"/>
        <v>1.5080210186766418</v>
      </c>
      <c r="T151" s="4" t="str">
        <f t="shared" si="157"/>
        <v>1+0,0402996359642022i</v>
      </c>
      <c r="U151" s="4">
        <f t="shared" si="170"/>
        <v>1.0008117009002477</v>
      </c>
      <c r="V151" s="4">
        <f t="shared" si="171"/>
        <v>4.0277840847107116E-2</v>
      </c>
      <c r="W151" t="str">
        <f t="shared" si="158"/>
        <v>1-0,00453370904597275i</v>
      </c>
      <c r="X151" s="4">
        <f t="shared" si="172"/>
        <v>1.0000102772060462</v>
      </c>
      <c r="Y151" s="4">
        <f t="shared" si="173"/>
        <v>-4.5336779836215348E-3</v>
      </c>
      <c r="Z151" t="str">
        <f t="shared" si="159"/>
        <v>0,999999817164724+0,000746289554892633i</v>
      </c>
      <c r="AA151" s="4">
        <f t="shared" si="174"/>
        <v>1.000000095638786</v>
      </c>
      <c r="AB151" s="4">
        <f t="shared" si="175"/>
        <v>7.4628955279250179E-4</v>
      </c>
      <c r="AC151" s="47" t="str">
        <f t="shared" si="176"/>
        <v>0,35844555278789-3,65440318978008i</v>
      </c>
      <c r="AD151" s="20">
        <f t="shared" si="177"/>
        <v>11.297912336168794</v>
      </c>
      <c r="AE151" s="43">
        <f t="shared" si="178"/>
        <v>-84.398009354554404</v>
      </c>
      <c r="AF151" t="str">
        <f t="shared" si="160"/>
        <v>171,846459675999</v>
      </c>
      <c r="AG151" t="str">
        <f t="shared" si="161"/>
        <v>1+15,8679816609046i</v>
      </c>
      <c r="AH151">
        <f t="shared" si="179"/>
        <v>15.899460430807228</v>
      </c>
      <c r="AI151">
        <f t="shared" si="180"/>
        <v>1.5078595697819404</v>
      </c>
      <c r="AJ151" t="str">
        <f t="shared" si="162"/>
        <v>1+0,0402996359642022i</v>
      </c>
      <c r="AK151">
        <f t="shared" si="181"/>
        <v>1.0008117009002477</v>
      </c>
      <c r="AL151">
        <f t="shared" si="182"/>
        <v>4.0277840847107116E-2</v>
      </c>
      <c r="AM151" t="str">
        <f t="shared" si="163"/>
        <v>1-0,00153896776904268i</v>
      </c>
      <c r="AN151">
        <f t="shared" si="183"/>
        <v>1.0000011842101959</v>
      </c>
      <c r="AO151">
        <f t="shared" si="184"/>
        <v>-1.5389665540694716E-3</v>
      </c>
      <c r="AP151" s="41" t="str">
        <f t="shared" si="185"/>
        <v>1,09794207088385-10,7612410415063i</v>
      </c>
      <c r="AQ151">
        <f t="shared" si="186"/>
        <v>20.682221833720718</v>
      </c>
      <c r="AR151" s="43">
        <f t="shared" si="187"/>
        <v>-84.174415446838339</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28,5968779480842+15,9445345723049i</v>
      </c>
      <c r="BG151" s="20">
        <f t="shared" si="198"/>
        <v>30.301986790425506</v>
      </c>
      <c r="BH151" s="43">
        <f t="shared" si="199"/>
        <v>29.142379893650709</v>
      </c>
      <c r="BI151" s="41" t="str">
        <f t="shared" si="152"/>
        <v>84,0591109171971+47,2991270438237i</v>
      </c>
      <c r="BJ151" s="20">
        <f t="shared" si="200"/>
        <v>39.686296287977434</v>
      </c>
      <c r="BK151" s="43">
        <f t="shared" si="153"/>
        <v>29.36597380136676</v>
      </c>
      <c r="BL151">
        <f t="shared" si="201"/>
        <v>30.301986790425506</v>
      </c>
      <c r="BM151" s="43">
        <f t="shared" si="202"/>
        <v>29.142379893650709</v>
      </c>
    </row>
    <row r="152" spans="14:65" x14ac:dyDescent="0.25">
      <c r="N152" s="9">
        <v>34</v>
      </c>
      <c r="O152" s="34">
        <f t="shared" si="154"/>
        <v>218.77616239495524</v>
      </c>
      <c r="P152" s="33" t="str">
        <f t="shared" si="155"/>
        <v>58,4837545126354</v>
      </c>
      <c r="Q152" s="4" t="str">
        <f t="shared" si="156"/>
        <v>1+16,2794654884543i</v>
      </c>
      <c r="R152" s="4">
        <f t="shared" si="168"/>
        <v>16.310150109357505</v>
      </c>
      <c r="S152" s="4">
        <f t="shared" si="169"/>
        <v>1.509446334768823</v>
      </c>
      <c r="T152" s="4" t="str">
        <f t="shared" si="157"/>
        <v>1+0,0412383350736336i</v>
      </c>
      <c r="U152" s="4">
        <f t="shared" si="170"/>
        <v>1.0008499389417203</v>
      </c>
      <c r="V152" s="4">
        <f t="shared" si="171"/>
        <v>4.1214982255905398E-2</v>
      </c>
      <c r="W152" t="str">
        <f t="shared" si="158"/>
        <v>1-0,00463931269578378i</v>
      </c>
      <c r="X152" s="4">
        <f t="shared" si="172"/>
        <v>1.0000107615532392</v>
      </c>
      <c r="Y152" s="4">
        <f t="shared" si="173"/>
        <v>-4.6392794118941313E-3</v>
      </c>
      <c r="Z152" t="str">
        <f t="shared" si="159"/>
        <v>0,999999808547963+0,000763672871733955i</v>
      </c>
      <c r="AA152" s="4">
        <f t="shared" si="174"/>
        <v>1.0000001001461039</v>
      </c>
      <c r="AB152" s="4">
        <f t="shared" si="175"/>
        <v>7.6367286948362363E-4</v>
      </c>
      <c r="AC152" s="47" t="str">
        <f t="shared" si="176"/>
        <v>0,348147988610201-3,57188675633623i</v>
      </c>
      <c r="AD152" s="20">
        <f t="shared" si="177"/>
        <v>11.099017691995032</v>
      </c>
      <c r="AE152" s="43">
        <f t="shared" si="178"/>
        <v>-84.433026210408286</v>
      </c>
      <c r="AF152" t="str">
        <f t="shared" si="160"/>
        <v>171,846459675999</v>
      </c>
      <c r="AG152" t="str">
        <f t="shared" si="161"/>
        <v>1+16,2375944352432i</v>
      </c>
      <c r="AH152">
        <f t="shared" si="179"/>
        <v>16.268358031572852</v>
      </c>
      <c r="AI152">
        <f t="shared" si="180"/>
        <v>1.5092885328763943</v>
      </c>
      <c r="AJ152" t="str">
        <f t="shared" si="162"/>
        <v>1+0,0412383350736336i</v>
      </c>
      <c r="AK152">
        <f t="shared" si="181"/>
        <v>1.0008499389417203</v>
      </c>
      <c r="AL152">
        <f t="shared" si="182"/>
        <v>4.1214982255905398E-2</v>
      </c>
      <c r="AM152" t="str">
        <f t="shared" si="163"/>
        <v>1-0,00157481493340732i</v>
      </c>
      <c r="AN152">
        <f t="shared" si="183"/>
        <v>1.0000012400202685</v>
      </c>
      <c r="AO152">
        <f t="shared" si="184"/>
        <v>-1.5748136315401591E-3</v>
      </c>
      <c r="AP152" s="41" t="str">
        <f t="shared" si="185"/>
        <v>1,06753647223274-10,5181887665599i</v>
      </c>
      <c r="AQ152">
        <f t="shared" si="186"/>
        <v>20.483327463942636</v>
      </c>
      <c r="AR152" s="43">
        <f t="shared" si="187"/>
        <v>-84.204648639946342</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27,2981178831299+15,5020499775082i</v>
      </c>
      <c r="BG152" s="20">
        <f t="shared" si="198"/>
        <v>29.936569782835981</v>
      </c>
      <c r="BH152" s="43">
        <f t="shared" si="199"/>
        <v>29.591368133874909</v>
      </c>
      <c r="BI152" s="41" t="str">
        <f t="shared" si="152"/>
        <v>80,2343951811791+45,9873989018708i</v>
      </c>
      <c r="BJ152" s="20">
        <f t="shared" si="200"/>
        <v>39.320879554783581</v>
      </c>
      <c r="BK152" s="43">
        <f t="shared" si="153"/>
        <v>29.819745704336931</v>
      </c>
      <c r="BL152">
        <f t="shared" si="201"/>
        <v>29.936569782835981</v>
      </c>
      <c r="BM152" s="43">
        <f t="shared" si="202"/>
        <v>29.591368133874909</v>
      </c>
    </row>
    <row r="153" spans="14:65" x14ac:dyDescent="0.25">
      <c r="N153" s="9">
        <v>35</v>
      </c>
      <c r="O153" s="34">
        <f t="shared" si="154"/>
        <v>223.87211385683412</v>
      </c>
      <c r="P153" s="33" t="str">
        <f t="shared" si="155"/>
        <v>58,4837545126354</v>
      </c>
      <c r="Q153" s="4" t="str">
        <f t="shared" si="156"/>
        <v>1+16,6586629524117i</v>
      </c>
      <c r="R153" s="4">
        <f t="shared" si="168"/>
        <v>16.688650375691083</v>
      </c>
      <c r="S153" s="4">
        <f t="shared" si="169"/>
        <v>1.5108394479141074</v>
      </c>
      <c r="T153" s="4" t="str">
        <f t="shared" si="157"/>
        <v>1+0,042198899294175i</v>
      </c>
      <c r="U153" s="4">
        <f t="shared" si="170"/>
        <v>1.0008899775208262</v>
      </c>
      <c r="V153" s="4">
        <f t="shared" si="171"/>
        <v>4.2173877500694006E-2</v>
      </c>
      <c r="W153" t="str">
        <f t="shared" si="158"/>
        <v>1-0,00474737617059469i</v>
      </c>
      <c r="X153" s="4">
        <f t="shared" si="172"/>
        <v>1.0000112687267604</v>
      </c>
      <c r="Y153" s="4">
        <f t="shared" si="173"/>
        <v>-4.7473405062860834E-3</v>
      </c>
      <c r="Z153" t="str">
        <f t="shared" si="159"/>
        <v>0,999999799525107+0,000781461098040278i</v>
      </c>
      <c r="AA153" s="4">
        <f t="shared" si="174"/>
        <v>1.0000001048658456</v>
      </c>
      <c r="AB153" s="4">
        <f t="shared" si="175"/>
        <v>7.8146109562900385E-4</v>
      </c>
      <c r="AC153" s="47" t="str">
        <f t="shared" si="176"/>
        <v>0,338310482186216-3,49120743525645i</v>
      </c>
      <c r="AD153" s="20">
        <f t="shared" si="177"/>
        <v>10.900104358523182</v>
      </c>
      <c r="AE153" s="43">
        <f t="shared" si="178"/>
        <v>-84.465115698417137</v>
      </c>
      <c r="AF153" t="str">
        <f t="shared" si="160"/>
        <v>171,846459675999</v>
      </c>
      <c r="AG153" t="str">
        <f t="shared" si="161"/>
        <v>1+16,6158165970814i</v>
      </c>
      <c r="AH153">
        <f t="shared" si="179"/>
        <v>16.645881207909831</v>
      </c>
      <c r="AI153">
        <f t="shared" si="180"/>
        <v>1.510685211869393</v>
      </c>
      <c r="AJ153" t="str">
        <f t="shared" si="162"/>
        <v>1+0,042198899294175i</v>
      </c>
      <c r="AK153">
        <f t="shared" si="181"/>
        <v>1.0008899775208262</v>
      </c>
      <c r="AL153">
        <f t="shared" si="182"/>
        <v>4.2173877500694006E-2</v>
      </c>
      <c r="AM153" t="str">
        <f t="shared" si="163"/>
        <v>1-0,00161149708549479i</v>
      </c>
      <c r="AN153">
        <f t="shared" si="183"/>
        <v>1.0000012984605853</v>
      </c>
      <c r="AO153">
        <f t="shared" si="184"/>
        <v>-1.6114956905190921E-3</v>
      </c>
      <c r="AP153" s="41" t="str">
        <f t="shared" si="185"/>
        <v>1,03848924052845-10,2805453816555i</v>
      </c>
      <c r="AQ153">
        <f t="shared" si="186"/>
        <v>20.284414054493816</v>
      </c>
      <c r="AR153" s="43">
        <f t="shared" si="187"/>
        <v>-84.231833528221529</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26,0573821501561+15,0749421914252i</v>
      </c>
      <c r="BG153" s="20">
        <f t="shared" si="198"/>
        <v>29.572437288932669</v>
      </c>
      <c r="BH153" s="43">
        <f t="shared" si="199"/>
        <v>30.050611468702325</v>
      </c>
      <c r="BI153" s="41" t="str">
        <f t="shared" si="152"/>
        <v>76,580548509611+44,7211857006757i</v>
      </c>
      <c r="BJ153" s="20">
        <f t="shared" si="200"/>
        <v>38.956746984903297</v>
      </c>
      <c r="BK153" s="43">
        <f t="shared" si="153"/>
        <v>30.283893638897876</v>
      </c>
      <c r="BL153">
        <f t="shared" si="201"/>
        <v>29.572437288932669</v>
      </c>
      <c r="BM153" s="43">
        <f t="shared" si="202"/>
        <v>30.050611468702325</v>
      </c>
    </row>
    <row r="154" spans="14:65" x14ac:dyDescent="0.25">
      <c r="N154" s="9">
        <v>36</v>
      </c>
      <c r="O154" s="34">
        <f t="shared" si="154"/>
        <v>229.08676527677744</v>
      </c>
      <c r="P154" s="33" t="str">
        <f t="shared" si="155"/>
        <v>58,4837545126354</v>
      </c>
      <c r="Q154" s="4" t="str">
        <f t="shared" si="156"/>
        <v>1+17,0466930599699i</v>
      </c>
      <c r="R154" s="4">
        <f t="shared" si="168"/>
        <v>17.075999071235213</v>
      </c>
      <c r="S154" s="4">
        <f t="shared" si="169"/>
        <v>1.5122010751176753</v>
      </c>
      <c r="T154" s="4" t="str">
        <f t="shared" si="157"/>
        <v>1+0,0431818379296905i</v>
      </c>
      <c r="U154" s="4">
        <f t="shared" si="170"/>
        <v>1.0009319013434361</v>
      </c>
      <c r="V154" s="4">
        <f t="shared" si="171"/>
        <v>4.3155027942923523E-2</v>
      </c>
      <c r="W154" t="str">
        <f t="shared" si="158"/>
        <v>1-0,00485795676709019i</v>
      </c>
      <c r="X154" s="4">
        <f t="shared" si="172"/>
        <v>1.0000117998023577</v>
      </c>
      <c r="Y154" s="4">
        <f t="shared" si="173"/>
        <v>-4.8579185521193642E-3</v>
      </c>
      <c r="Z154" t="str">
        <f t="shared" si="159"/>
        <v>0,999999790077016+0,000799663665364639i</v>
      </c>
      <c r="AA154" s="4">
        <f t="shared" si="174"/>
        <v>1.0000001098080209</v>
      </c>
      <c r="AB154" s="4">
        <f t="shared" si="175"/>
        <v>7.9966366278091212E-4</v>
      </c>
      <c r="AC154" s="47" t="str">
        <f t="shared" si="176"/>
        <v>0,328912625558263-3,41232621015743i</v>
      </c>
      <c r="AD154" s="20">
        <f t="shared" si="177"/>
        <v>10.701174619724325</v>
      </c>
      <c r="AE154" s="43">
        <f t="shared" si="178"/>
        <v>-84.494293996651777</v>
      </c>
      <c r="AF154" t="str">
        <f t="shared" si="160"/>
        <v>171,846459675999</v>
      </c>
      <c r="AG154" t="str">
        <f t="shared" si="161"/>
        <v>1+17,0028486848156i</v>
      </c>
      <c r="AH154">
        <f t="shared" si="179"/>
        <v>17.032230135796532</v>
      </c>
      <c r="AI154">
        <f t="shared" si="180"/>
        <v>1.512050325490166</v>
      </c>
      <c r="AJ154" t="str">
        <f t="shared" si="162"/>
        <v>1+0,0431818379296905i</v>
      </c>
      <c r="AK154">
        <f t="shared" si="181"/>
        <v>1.0009319013434361</v>
      </c>
      <c r="AL154">
        <f t="shared" si="182"/>
        <v>4.3155027942923523E-2</v>
      </c>
      <c r="AM154" t="str">
        <f t="shared" si="163"/>
        <v>1-0,00164903367466768i</v>
      </c>
      <c r="AN154">
        <f t="shared" si="183"/>
        <v>1.0000013596551058</v>
      </c>
      <c r="AO154">
        <f t="shared" si="184"/>
        <v>-1.6490321799243991E-3</v>
      </c>
      <c r="AP154" s="41" t="str">
        <f t="shared" si="185"/>
        <v>1,01074012408564-10,048196017858i</v>
      </c>
      <c r="AQ154">
        <f t="shared" si="186"/>
        <v>20.085483889007985</v>
      </c>
      <c r="AR154" s="43">
        <f t="shared" si="187"/>
        <v>-84.25598368026121</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24,8720968367421+14,6625104228155i</v>
      </c>
      <c r="BG154" s="20">
        <f t="shared" si="198"/>
        <v>29.209631309324735</v>
      </c>
      <c r="BH154" s="43">
        <f t="shared" si="199"/>
        <v>30.520049404262654</v>
      </c>
      <c r="BI154" s="41" t="str">
        <f t="shared" si="152"/>
        <v>73,0899918526973+43,4984156911023i</v>
      </c>
      <c r="BJ154" s="20">
        <f t="shared" si="200"/>
        <v>38.593940578608382</v>
      </c>
      <c r="BK154" s="43">
        <f t="shared" si="153"/>
        <v>30.758359720653146</v>
      </c>
      <c r="BL154">
        <f t="shared" si="201"/>
        <v>29.209631309324735</v>
      </c>
      <c r="BM154" s="43">
        <f t="shared" si="202"/>
        <v>30.520049404262654</v>
      </c>
    </row>
    <row r="155" spans="14:65" x14ac:dyDescent="0.25">
      <c r="N155" s="9">
        <v>37</v>
      </c>
      <c r="O155" s="34">
        <f t="shared" si="154"/>
        <v>234.42288153199232</v>
      </c>
      <c r="P155" s="33" t="str">
        <f t="shared" si="155"/>
        <v>58,4837545126354</v>
      </c>
      <c r="Q155" s="4" t="str">
        <f t="shared" si="156"/>
        <v>1+17,443761549828i</v>
      </c>
      <c r="R155" s="4">
        <f t="shared" si="168"/>
        <v>17.47240158098645</v>
      </c>
      <c r="S155" s="4">
        <f t="shared" si="169"/>
        <v>1.5135319181249107</v>
      </c>
      <c r="T155" s="4" t="str">
        <f t="shared" si="157"/>
        <v>1+0,0441876721472554i</v>
      </c>
      <c r="U155" s="4">
        <f t="shared" si="170"/>
        <v>1.0009757990929617</v>
      </c>
      <c r="V155" s="4">
        <f t="shared" si="171"/>
        <v>4.4158946241156544E-2</v>
      </c>
      <c r="W155" t="str">
        <f t="shared" si="158"/>
        <v>1-0,00497111311656623i</v>
      </c>
      <c r="X155" s="4">
        <f t="shared" si="172"/>
        <v>1.0000123559064746</v>
      </c>
      <c r="Y155" s="4">
        <f t="shared" si="173"/>
        <v>-4.971072168514566E-3</v>
      </c>
      <c r="Z155" t="str">
        <f t="shared" si="159"/>
        <v>0,99999978018365+0,000818290224949172i</v>
      </c>
      <c r="AA155" s="4">
        <f t="shared" si="174"/>
        <v>1.0000001149831137</v>
      </c>
      <c r="AB155" s="4">
        <f t="shared" si="175"/>
        <v>8.1829022218065891E-4</v>
      </c>
      <c r="AC155" s="47" t="str">
        <f t="shared" si="176"/>
        <v>0,319934903240282-3,33520476991928i</v>
      </c>
      <c r="AD155" s="20">
        <f t="shared" si="177"/>
        <v>10.502230725904308</v>
      </c>
      <c r="AE155" s="43">
        <f t="shared" si="178"/>
        <v>-84.520575850592692</v>
      </c>
      <c r="AF155" t="str">
        <f t="shared" si="160"/>
        <v>171,846459675999</v>
      </c>
      <c r="AG155" t="str">
        <f t="shared" si="161"/>
        <v>1+17,3988959079818i</v>
      </c>
      <c r="AH155">
        <f t="shared" si="179"/>
        <v>17.427609670198198</v>
      </c>
      <c r="AI155">
        <f t="shared" si="180"/>
        <v>1.5133845771770247</v>
      </c>
      <c r="AJ155" t="str">
        <f t="shared" si="162"/>
        <v>1+0,0441876721472554i</v>
      </c>
      <c r="AK155">
        <f t="shared" si="181"/>
        <v>1.0009757990929617</v>
      </c>
      <c r="AL155">
        <f t="shared" si="182"/>
        <v>4.4158946241156544E-2</v>
      </c>
      <c r="AM155" t="str">
        <f t="shared" si="163"/>
        <v>1-0,00168744460332241i</v>
      </c>
      <c r="AN155">
        <f t="shared" si="183"/>
        <v>1.0000014237336312</v>
      </c>
      <c r="AO155">
        <f t="shared" si="184"/>
        <v>-1.6874430016762512E-3</v>
      </c>
      <c r="AP155" s="41" t="str">
        <f t="shared" si="185"/>
        <v>0,984231505734994-9,82102787879009i</v>
      </c>
      <c r="AQ155">
        <f t="shared" si="186"/>
        <v>19.886539216725296</v>
      </c>
      <c r="AR155" s="43">
        <f t="shared" si="187"/>
        <v>-84.277111167235702</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23,7398005926375+14,2640929544605i</v>
      </c>
      <c r="BG155" s="20">
        <f t="shared" si="198"/>
        <v>28.848194165110499</v>
      </c>
      <c r="BH155" s="43">
        <f t="shared" si="199"/>
        <v>30.999612847176607</v>
      </c>
      <c r="BI155" s="41" t="str">
        <f t="shared" si="152"/>
        <v>69,7554775566199+42,3171325385844i</v>
      </c>
      <c r="BJ155" s="20">
        <f t="shared" si="200"/>
        <v>38.232502655931484</v>
      </c>
      <c r="BK155" s="43">
        <f t="shared" si="153"/>
        <v>31.243077530533601</v>
      </c>
      <c r="BL155">
        <f t="shared" si="201"/>
        <v>28.848194165110499</v>
      </c>
      <c r="BM155" s="43">
        <f t="shared" si="202"/>
        <v>30.999612847176607</v>
      </c>
    </row>
    <row r="156" spans="14:65" x14ac:dyDescent="0.25">
      <c r="N156" s="9">
        <v>38</v>
      </c>
      <c r="O156" s="34">
        <f t="shared" si="154"/>
        <v>239.88329190194912</v>
      </c>
      <c r="P156" s="33" t="str">
        <f t="shared" si="155"/>
        <v>58,4837545126354</v>
      </c>
      <c r="Q156" s="4" t="str">
        <f t="shared" si="156"/>
        <v>1+17,8500789529556i</v>
      </c>
      <c r="R156" s="4">
        <f t="shared" si="168"/>
        <v>17.878068089890153</v>
      </c>
      <c r="S156" s="4">
        <f t="shared" si="169"/>
        <v>1.5148326636988201</v>
      </c>
      <c r="T156" s="4" t="str">
        <f t="shared" si="157"/>
        <v>1+0,045216935253486i</v>
      </c>
      <c r="U156" s="4">
        <f t="shared" si="170"/>
        <v>1.0010217636164152</v>
      </c>
      <c r="V156" s="4">
        <f t="shared" si="171"/>
        <v>4.5186156587146024E-2</v>
      </c>
      <c r="W156" t="str">
        <f t="shared" si="158"/>
        <v>1-0,00508690521601718i</v>
      </c>
      <c r="X156" s="4">
        <f t="shared" si="172"/>
        <v>1.0000129382186396</v>
      </c>
      <c r="Y156" s="4">
        <f t="shared" si="173"/>
        <v>-5.0868613394199702E-3</v>
      </c>
      <c r="Z156" t="str">
        <f t="shared" si="159"/>
        <v>0,999999769824025+0,000837350652842333i</v>
      </c>
      <c r="AA156" s="4">
        <f t="shared" si="174"/>
        <v>1.0000001204021023</v>
      </c>
      <c r="AB156" s="4">
        <f t="shared" si="175"/>
        <v>8.3735064987581695E-4</v>
      </c>
      <c r="AC156" s="47" t="str">
        <f t="shared" si="176"/>
        <v>0,3113586543143-3,25980550461865i</v>
      </c>
      <c r="AD156" s="20">
        <f t="shared" si="177"/>
        <v>10.303274898310113</v>
      </c>
      <c r="AE156" s="43">
        <f t="shared" si="178"/>
        <v>-84.543974577569514</v>
      </c>
      <c r="AF156" t="str">
        <f t="shared" si="160"/>
        <v>171,846459675999</v>
      </c>
      <c r="AG156" t="str">
        <f t="shared" si="161"/>
        <v>1+17,8041682560601i</v>
      </c>
      <c r="AH156">
        <f t="shared" si="179"/>
        <v>17.83222945371941</v>
      </c>
      <c r="AI156">
        <f t="shared" si="180"/>
        <v>1.5146886553549535</v>
      </c>
      <c r="AJ156" t="str">
        <f t="shared" si="162"/>
        <v>1+0,045216935253486i</v>
      </c>
      <c r="AK156">
        <f t="shared" si="181"/>
        <v>1.0010217636164152</v>
      </c>
      <c r="AL156">
        <f t="shared" si="182"/>
        <v>4.5186156587146024E-2</v>
      </c>
      <c r="AM156" t="str">
        <f t="shared" si="163"/>
        <v>1-0,00172675023744181i</v>
      </c>
      <c r="AN156">
        <f t="shared" si="183"/>
        <v>1.00000149083208</v>
      </c>
      <c r="AO156">
        <f t="shared" si="184"/>
        <v>-1.7267485212471689E-3</v>
      </c>
      <c r="AP156" s="41" t="str">
        <f t="shared" si="185"/>
        <v>0,95890829097056-9,59893022890951i</v>
      </c>
      <c r="AQ156">
        <f t="shared" si="186"/>
        <v>19.687582257095006</v>
      </c>
      <c r="AR156" s="43">
        <f t="shared" si="187"/>
        <v>-84.295226565871729</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22,6581398492607+13,8790647432873i</v>
      </c>
      <c r="BG156" s="20">
        <f t="shared" si="198"/>
        <v>28.488168436432048</v>
      </c>
      <c r="BH156" s="43">
        <f t="shared" si="199"/>
        <v>31.489223751757603</v>
      </c>
      <c r="BI156" s="41" t="str">
        <f t="shared" si="152"/>
        <v>66,5700752936178+41,1754882374307i</v>
      </c>
      <c r="BJ156" s="20">
        <f t="shared" si="200"/>
        <v>37.872475795216957</v>
      </c>
      <c r="BK156" s="43">
        <f t="shared" si="153"/>
        <v>31.737971763455398</v>
      </c>
      <c r="BL156">
        <f t="shared" si="201"/>
        <v>28.488168436432048</v>
      </c>
      <c r="BM156" s="43">
        <f t="shared" si="202"/>
        <v>31.489223751757603</v>
      </c>
    </row>
    <row r="157" spans="14:65" x14ac:dyDescent="0.25">
      <c r="N157" s="9">
        <v>39</v>
      </c>
      <c r="O157" s="34">
        <f t="shared" si="154"/>
        <v>245.4708915685033</v>
      </c>
      <c r="P157" s="33" t="str">
        <f t="shared" si="155"/>
        <v>58,4837545126354</v>
      </c>
      <c r="Q157" s="4" t="str">
        <f t="shared" si="156"/>
        <v>1+18,2658607042176i</v>
      </c>
      <c r="R157" s="4">
        <f t="shared" si="168"/>
        <v>18.293213694315188</v>
      </c>
      <c r="S157" s="4">
        <f t="shared" si="169"/>
        <v>1.5161039838956987</v>
      </c>
      <c r="T157" s="4" t="str">
        <f t="shared" si="157"/>
        <v>1+0,0462701729773047i</v>
      </c>
      <c r="U157" s="4">
        <f t="shared" si="170"/>
        <v>1.0010698921191017</v>
      </c>
      <c r="V157" s="4">
        <f t="shared" si="171"/>
        <v>4.6237194945498855E-2</v>
      </c>
      <c r="W157" t="str">
        <f t="shared" si="158"/>
        <v>1-0,00520539445994678i</v>
      </c>
      <c r="X157" s="4">
        <f t="shared" si="172"/>
        <v>1.000013547973968</v>
      </c>
      <c r="Y157" s="4">
        <f t="shared" si="173"/>
        <v>-5.2053474453602217E-3</v>
      </c>
      <c r="Z157" t="str">
        <f t="shared" si="159"/>
        <v>0,999999758976166+0,000856855055135272i</v>
      </c>
      <c r="AA157" s="4">
        <f t="shared" si="174"/>
        <v>1.0000001260764799</v>
      </c>
      <c r="AB157" s="4">
        <f t="shared" si="175"/>
        <v>8.5685505195659203E-4</v>
      </c>
      <c r="AC157" s="47" t="str">
        <f t="shared" si="176"/>
        <v>0,303166036036928-3,18609150078318i</v>
      </c>
      <c r="AD157" s="20">
        <f t="shared" si="177"/>
        <v>10.104309333682872</v>
      </c>
      <c r="AE157" s="43">
        <f t="shared" si="178"/>
        <v>-84.564502070942879</v>
      </c>
      <c r="AF157" t="str">
        <f t="shared" si="160"/>
        <v>171,846459675999</v>
      </c>
      <c r="AG157" t="str">
        <f t="shared" si="161"/>
        <v>1+18,2188806098137i</v>
      </c>
      <c r="AH157">
        <f t="shared" si="179"/>
        <v>18.246304027792739</v>
      </c>
      <c r="AI157">
        <f t="shared" si="180"/>
        <v>1.5159632337114914</v>
      </c>
      <c r="AJ157" t="str">
        <f t="shared" si="162"/>
        <v>1+0,0462701729773047i</v>
      </c>
      <c r="AK157">
        <f t="shared" si="181"/>
        <v>1.0010698921191017</v>
      </c>
      <c r="AL157">
        <f t="shared" si="182"/>
        <v>4.6237194945498855E-2</v>
      </c>
      <c r="AM157" t="str">
        <f t="shared" si="163"/>
        <v>1-0,00176697141739332i</v>
      </c>
      <c r="AN157">
        <f t="shared" si="183"/>
        <v>1.0000015610927764</v>
      </c>
      <c r="AO157">
        <f t="shared" si="184"/>
        <v>-1.7669695784577855E-3</v>
      </c>
      <c r="AP157" s="41" t="str">
        <f t="shared" si="185"/>
        <v>0,934717800550049-9,38179437977083i</v>
      </c>
      <c r="AQ157">
        <f t="shared" si="186"/>
        <v>19.488615204323679</v>
      </c>
      <c r="AR157" s="43">
        <f t="shared" si="187"/>
        <v>-84.310338961145831</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21,6248642296457+13,5068351724357i</v>
      </c>
      <c r="BG157" s="20">
        <f t="shared" si="198"/>
        <v>28.129596896013712</v>
      </c>
      <c r="BH157" s="43">
        <f t="shared" si="199"/>
        <v>31.988794784724636</v>
      </c>
      <c r="BI157" s="41" t="str">
        <f t="shared" si="152"/>
        <v>63,5271585521937+40,0717364736183i</v>
      </c>
      <c r="BJ157" s="20">
        <f t="shared" si="200"/>
        <v>37.513902766654546</v>
      </c>
      <c r="BK157" s="43">
        <f t="shared" si="153"/>
        <v>32.242957894521716</v>
      </c>
      <c r="BL157">
        <f t="shared" si="201"/>
        <v>28.129596896013712</v>
      </c>
      <c r="BM157" s="43">
        <f t="shared" si="202"/>
        <v>31.988794784724636</v>
      </c>
    </row>
    <row r="158" spans="14:65" x14ac:dyDescent="0.25">
      <c r="N158" s="9">
        <v>40</v>
      </c>
      <c r="O158" s="34">
        <f t="shared" si="154"/>
        <v>251.18864315095806</v>
      </c>
      <c r="P158" s="33" t="str">
        <f t="shared" si="155"/>
        <v>58,4837545126354</v>
      </c>
      <c r="Q158" s="4" t="str">
        <f t="shared" si="156"/>
        <v>1+18,6913272566023i</v>
      </c>
      <c r="R158" s="4">
        <f t="shared" si="168"/>
        <v>18.718058516133667</v>
      </c>
      <c r="S158" s="4">
        <f t="shared" si="169"/>
        <v>1.5173465363388114</v>
      </c>
      <c r="T158" s="4" t="str">
        <f t="shared" si="157"/>
        <v>1+0,0473479437592945i</v>
      </c>
      <c r="U158" s="4">
        <f t="shared" si="170"/>
        <v>1.001120286368343</v>
      </c>
      <c r="V158" s="4">
        <f t="shared" si="171"/>
        <v>4.7312609296878284E-2</v>
      </c>
      <c r="W158" t="str">
        <f t="shared" si="158"/>
        <v>1-0,00532664367292063i</v>
      </c>
      <c r="X158" s="4">
        <f t="shared" si="172"/>
        <v>1.0000141864657812</v>
      </c>
      <c r="Y158" s="4">
        <f t="shared" si="173"/>
        <v>-5.3265932959221029E-3</v>
      </c>
      <c r="Z158" t="str">
        <f t="shared" si="159"/>
        <v>0,999999747617062+0,000876813773320267i</v>
      </c>
      <c r="AA158" s="4">
        <f t="shared" si="174"/>
        <v>1.0000001320182819</v>
      </c>
      <c r="AB158" s="4">
        <f t="shared" si="175"/>
        <v>8.7681376991425013E-4</v>
      </c>
      <c r="AC158" s="47" t="str">
        <f t="shared" si="176"/>
        <v>0,295339988904665-3,11402653603101i</v>
      </c>
      <c r="AD158" s="20">
        <f t="shared" si="177"/>
        <v>9.9053362087652523</v>
      </c>
      <c r="AE158" s="43">
        <f t="shared" si="178"/>
        <v>-84.582168804019204</v>
      </c>
      <c r="AF158" t="str">
        <f t="shared" si="160"/>
        <v>171,846459675999</v>
      </c>
      <c r="AG158" t="str">
        <f t="shared" si="161"/>
        <v>1+18,6432528552222i</v>
      </c>
      <c r="AH158">
        <f t="shared" si="179"/>
        <v>18.670052946463507</v>
      </c>
      <c r="AI158">
        <f t="shared" si="180"/>
        <v>1.5172089714706434</v>
      </c>
      <c r="AJ158" t="str">
        <f t="shared" si="162"/>
        <v>1+0,0473479437592945i</v>
      </c>
      <c r="AK158">
        <f t="shared" si="181"/>
        <v>1.001120286368343</v>
      </c>
      <c r="AL158">
        <f t="shared" si="182"/>
        <v>4.7312609296878284E-2</v>
      </c>
      <c r="AM158" t="str">
        <f t="shared" si="163"/>
        <v>1-0,00180812946897899i</v>
      </c>
      <c r="AN158">
        <f t="shared" si="183"/>
        <v>1.0000016346647522</v>
      </c>
      <c r="AO158">
        <f t="shared" si="184"/>
        <v>-1.8081274985242378E-3</v>
      </c>
      <c r="AP158" s="41" t="str">
        <f t="shared" si="185"/>
        <v>0,91160966739728-9,16951367445932i</v>
      </c>
      <c r="AQ158">
        <f t="shared" si="186"/>
        <v>19.289640231875481</v>
      </c>
      <c r="AR158" s="43">
        <f t="shared" si="187"/>
        <v>-84.322455948676833</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20,6378221423849+13,146845945692i</v>
      </c>
      <c r="BG158" s="20">
        <f t="shared" si="198"/>
        <v>27.772522437733098</v>
      </c>
      <c r="BH158" s="43">
        <f t="shared" si="199"/>
        <v>32.498229010435992</v>
      </c>
      <c r="BI158" s="41" t="str">
        <f t="shared" si="152"/>
        <v>60,6203916684994+39,0042264078112i</v>
      </c>
      <c r="BJ158" s="20">
        <f t="shared" si="200"/>
        <v>37.156826460843327</v>
      </c>
      <c r="BK158" s="43">
        <f t="shared" si="153"/>
        <v>32.757941865778342</v>
      </c>
      <c r="BL158">
        <f t="shared" si="201"/>
        <v>27.772522437733098</v>
      </c>
      <c r="BM158" s="43">
        <f t="shared" si="202"/>
        <v>32.498229010435992</v>
      </c>
    </row>
    <row r="159" spans="14:65" x14ac:dyDescent="0.25">
      <c r="N159" s="9">
        <v>41</v>
      </c>
      <c r="O159" s="34">
        <f t="shared" si="154"/>
        <v>257.03957827688663</v>
      </c>
      <c r="P159" s="33" t="str">
        <f t="shared" si="155"/>
        <v>58,4837545126354</v>
      </c>
      <c r="Q159" s="4" t="str">
        <f t="shared" si="156"/>
        <v>1+19,1267041981074i</v>
      </c>
      <c r="R159" s="4">
        <f t="shared" si="168"/>
        <v>19.15282781946048</v>
      </c>
      <c r="S159" s="4">
        <f t="shared" si="169"/>
        <v>1.5185609644898348</v>
      </c>
      <c r="T159" s="4" t="str">
        <f t="shared" si="157"/>
        <v>1+0,0484508190477891i</v>
      </c>
      <c r="U159" s="4">
        <f t="shared" si="170"/>
        <v>1.0011730529066398</v>
      </c>
      <c r="V159" s="4">
        <f t="shared" si="171"/>
        <v>4.8412959884677219E-2</v>
      </c>
      <c r="W159" t="str">
        <f t="shared" si="158"/>
        <v>1-0,00545071714287628i</v>
      </c>
      <c r="X159" s="4">
        <f t="shared" si="172"/>
        <v>1.0000148550483496</v>
      </c>
      <c r="Y159" s="4">
        <f t="shared" si="173"/>
        <v>-5.4506631629931265E-3</v>
      </c>
      <c r="Z159" t="str">
        <f t="shared" si="159"/>
        <v>0,999999735722621+0,000897237389773872i</v>
      </c>
      <c r="AA159" s="4">
        <f t="shared" si="174"/>
        <v>1.0000001382401131</v>
      </c>
      <c r="AB159" s="4">
        <f t="shared" si="175"/>
        <v>8.9723738612425827E-4</v>
      </c>
      <c r="AC159" s="47" t="str">
        <f t="shared" si="176"/>
        <v>0,287864203127812-3,04357507315506i</v>
      </c>
      <c r="AD159" s="20">
        <f t="shared" si="177"/>
        <v>9.7063576847716941</v>
      </c>
      <c r="AE159" s="43">
        <f t="shared" si="178"/>
        <v>-84.596983833688242</v>
      </c>
      <c r="AF159" t="str">
        <f t="shared" si="160"/>
        <v>171,846459675999</v>
      </c>
      <c r="AG159" t="str">
        <f t="shared" si="161"/>
        <v>1+19,0775100000669i</v>
      </c>
      <c r="AH159">
        <f t="shared" si="179"/>
        <v>19.1037008928284</v>
      </c>
      <c r="AI159">
        <f t="shared" si="180"/>
        <v>1.5184265136645814</v>
      </c>
      <c r="AJ159" t="str">
        <f t="shared" si="162"/>
        <v>1+0,0484508190477891i</v>
      </c>
      <c r="AK159">
        <f t="shared" si="181"/>
        <v>1.0011730529066398</v>
      </c>
      <c r="AL159">
        <f t="shared" si="182"/>
        <v>4.8412959884677219E-2</v>
      </c>
      <c r="AM159" t="str">
        <f t="shared" si="163"/>
        <v>1-0,00185024621474251i</v>
      </c>
      <c r="AN159">
        <f t="shared" si="183"/>
        <v>1.0000017117040625</v>
      </c>
      <c r="AO159">
        <f t="shared" si="184"/>
        <v>-1.8502441033623981E-3</v>
      </c>
      <c r="AP159" s="41" t="str">
        <f t="shared" si="185"/>
        <v>0,889535737659116-8,96198347037608i</v>
      </c>
      <c r="AQ159">
        <f t="shared" si="186"/>
        <v>19.090659496935373</v>
      </c>
      <c r="AR159" s="43">
        <f t="shared" si="187"/>
        <v>-84.331583636807608</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19,6949565532278+12,7985691152941i</v>
      </c>
      <c r="BG159" s="20">
        <f t="shared" si="198"/>
        <v>27.41698800031368</v>
      </c>
      <c r="BH159" s="43">
        <f t="shared" si="199"/>
        <v>33.017419599723581</v>
      </c>
      <c r="BI159" s="41" t="str">
        <f t="shared" si="152"/>
        <v>57,8437173803041+37,9713968520703i</v>
      </c>
      <c r="BJ159" s="20">
        <f t="shared" si="200"/>
        <v>36.801289812477364</v>
      </c>
      <c r="BK159" s="43">
        <f t="shared" si="153"/>
        <v>33.28281979660418</v>
      </c>
      <c r="BL159">
        <f t="shared" si="201"/>
        <v>27.41698800031368</v>
      </c>
      <c r="BM159" s="43">
        <f t="shared" si="202"/>
        <v>33.017419599723581</v>
      </c>
    </row>
    <row r="160" spans="14:65" x14ac:dyDescent="0.25">
      <c r="N160" s="9">
        <v>42</v>
      </c>
      <c r="O160" s="34">
        <f t="shared" si="154"/>
        <v>263.02679918953817</v>
      </c>
      <c r="P160" s="33" t="str">
        <f t="shared" si="155"/>
        <v>58,4837545126354</v>
      </c>
      <c r="Q160" s="4" t="str">
        <f t="shared" si="156"/>
        <v>1+19,5722223713501i</v>
      </c>
      <c r="R160" s="4">
        <f t="shared" si="168"/>
        <v>19.597752130118835</v>
      </c>
      <c r="S160" s="4">
        <f t="shared" si="169"/>
        <v>1.5197478979178665</v>
      </c>
      <c r="T160" s="4" t="str">
        <f t="shared" si="157"/>
        <v>1+0,0495793836018655i</v>
      </c>
      <c r="U160" s="4">
        <f t="shared" si="170"/>
        <v>1.0012283032747031</v>
      </c>
      <c r="V160" s="4">
        <f t="shared" si="171"/>
        <v>4.953881946510004E-2</v>
      </c>
      <c r="W160" t="str">
        <f t="shared" si="158"/>
        <v>1-0,00557768065520986i</v>
      </c>
      <c r="X160" s="4">
        <f t="shared" si="172"/>
        <v>1.0000155551397645</v>
      </c>
      <c r="Y160" s="4">
        <f t="shared" si="173"/>
        <v>-5.5776228147715583E-3</v>
      </c>
      <c r="Z160" t="str">
        <f t="shared" si="159"/>
        <v>0,999999723267612+0,000918136733367878i</v>
      </c>
      <c r="AA160" s="4">
        <f t="shared" si="174"/>
        <v>1.0000001447551703</v>
      </c>
      <c r="AB160" s="4">
        <f t="shared" si="175"/>
        <v>9.1813672945724575E-4</v>
      </c>
      <c r="AC160" s="47" t="str">
        <f t="shared" si="176"/>
        <v>0,280723086463669-2,97470225370788i</v>
      </c>
      <c r="AD160" s="20">
        <f t="shared" si="177"/>
        <v>9.5073759118307279</v>
      </c>
      <c r="AE160" s="43">
        <f t="shared" si="178"/>
        <v>-84.608954803777792</v>
      </c>
      <c r="AF160" t="str">
        <f t="shared" si="160"/>
        <v>171,846459675999</v>
      </c>
      <c r="AG160" t="str">
        <f t="shared" si="161"/>
        <v>1+19,5218822932345i</v>
      </c>
      <c r="AH160">
        <f t="shared" si="179"/>
        <v>19.547477798194397</v>
      </c>
      <c r="AI160">
        <f t="shared" si="180"/>
        <v>1.519616491402942</v>
      </c>
      <c r="AJ160" t="str">
        <f t="shared" si="162"/>
        <v>1+0,0495793836018655i</v>
      </c>
      <c r="AK160">
        <f t="shared" si="181"/>
        <v>1.0012283032747031</v>
      </c>
      <c r="AL160">
        <f t="shared" si="182"/>
        <v>4.953881946510004E-2</v>
      </c>
      <c r="AM160" t="str">
        <f t="shared" si="163"/>
        <v>1-0,00189334398554i</v>
      </c>
      <c r="AN160">
        <f t="shared" si="183"/>
        <v>1.0000017923741176</v>
      </c>
      <c r="AO160">
        <f t="shared" si="184"/>
        <v>-1.8933417231556684E-3</v>
      </c>
      <c r="AP160" s="41" t="str">
        <f t="shared" si="185"/>
        <v>0,86844997577137-8,75910112053607i</v>
      </c>
      <c r="AQ160">
        <f t="shared" si="186"/>
        <v>18.891675144840971</v>
      </c>
      <c r="AR160" s="43">
        <f t="shared" si="187"/>
        <v>-84.337726648368815</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18,7943009281192+12,4615052346741i</v>
      </c>
      <c r="BG160" s="20">
        <f t="shared" si="198"/>
        <v>27.063036486275209</v>
      </c>
      <c r="BH160" s="43">
        <f t="shared" si="199"/>
        <v>33.546249565478135</v>
      </c>
      <c r="BI160" s="41" t="str">
        <f t="shared" si="152"/>
        <v>55,1913448852646+36,97177081535i</v>
      </c>
      <c r="BJ160" s="20">
        <f t="shared" si="200"/>
        <v>36.447335719285448</v>
      </c>
      <c r="BK160" s="43">
        <f t="shared" si="153"/>
        <v>33.817477720887233</v>
      </c>
      <c r="BL160">
        <f t="shared" si="201"/>
        <v>27.063036486275209</v>
      </c>
      <c r="BM160" s="43">
        <f t="shared" si="202"/>
        <v>33.546249565478135</v>
      </c>
    </row>
    <row r="161" spans="14:65" x14ac:dyDescent="0.25">
      <c r="N161" s="9">
        <v>43</v>
      </c>
      <c r="O161" s="34">
        <f t="shared" si="154"/>
        <v>269.15348039269179</v>
      </c>
      <c r="P161" s="33" t="str">
        <f t="shared" si="155"/>
        <v>58,4837545126354</v>
      </c>
      <c r="Q161" s="4" t="str">
        <f t="shared" si="156"/>
        <v>1+20,0281179959632i</v>
      </c>
      <c r="R161" s="4">
        <f t="shared" si="168"/>
        <v>20.053067357893781</v>
      </c>
      <c r="S161" s="4">
        <f t="shared" si="169"/>
        <v>1.5209079525658122</v>
      </c>
      <c r="T161" s="4" t="str">
        <f t="shared" si="157"/>
        <v>1+0,0507342358013884i</v>
      </c>
      <c r="U161" s="4">
        <f t="shared" si="170"/>
        <v>1.0012861542448048</v>
      </c>
      <c r="V161" s="4">
        <f t="shared" si="171"/>
        <v>5.0690773560557352E-2</v>
      </c>
      <c r="W161" t="str">
        <f t="shared" si="158"/>
        <v>1-0,00570760152765619i</v>
      </c>
      <c r="X161" s="4">
        <f t="shared" si="172"/>
        <v>1.0000162882249461</v>
      </c>
      <c r="Y161" s="4">
        <f t="shared" si="173"/>
        <v>-5.7075395505644475E-3</v>
      </c>
      <c r="Z161" t="str">
        <f t="shared" si="159"/>
        <v>0,999999710225616+0,000939522885210895i</v>
      </c>
      <c r="AA161" s="4">
        <f t="shared" si="174"/>
        <v>1.0000001515772723</v>
      </c>
      <c r="AB161" s="4">
        <f t="shared" si="175"/>
        <v>9.3952288102057662E-4</v>
      </c>
      <c r="AC161" s="47" t="str">
        <f t="shared" si="176"/>
        <v>0,273901733360663-2,90737389113806i</v>
      </c>
      <c r="AD161" s="20">
        <f t="shared" si="177"/>
        <v>9.3083930334057978</v>
      </c>
      <c r="AE161" s="43">
        <f t="shared" si="178"/>
        <v>-84.618087948120774</v>
      </c>
      <c r="AF161" t="str">
        <f t="shared" si="160"/>
        <v>171,846459675999</v>
      </c>
      <c r="AG161" t="str">
        <f t="shared" si="161"/>
        <v>1+19,9766053467966i</v>
      </c>
      <c r="AH161">
        <f t="shared" si="179"/>
        <v>20.001618964015449</v>
      </c>
      <c r="AI161">
        <f t="shared" si="180"/>
        <v>1.5207795221395084</v>
      </c>
      <c r="AJ161" t="str">
        <f t="shared" si="162"/>
        <v>1+0,0507342358013884i</v>
      </c>
      <c r="AK161">
        <f t="shared" si="181"/>
        <v>1.0012861542448048</v>
      </c>
      <c r="AL161">
        <f t="shared" si="182"/>
        <v>5.0690773560557352E-2</v>
      </c>
      <c r="AM161" t="str">
        <f t="shared" si="163"/>
        <v>1-0,00193744563238i</v>
      </c>
      <c r="AN161">
        <f t="shared" si="183"/>
        <v>1.0000018768460279</v>
      </c>
      <c r="AO161">
        <f t="shared" si="184"/>
        <v>-1.9374432081917586E-3</v>
      </c>
      <c r="AP161" s="41" t="str">
        <f t="shared" si="185"/>
        <v>0,848308373391786-8,56076595353398i</v>
      </c>
      <c r="AQ161">
        <f t="shared" si="186"/>
        <v>18.692689313493137</v>
      </c>
      <c r="AR161" s="43">
        <f t="shared" si="187"/>
        <v>-84.340888122118358</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17,9339753415804+12,1351816282144i</v>
      </c>
      <c r="BG161" s="20">
        <f t="shared" si="198"/>
        <v>26.710710676320208</v>
      </c>
      <c r="BH161" s="43">
        <f t="shared" si="199"/>
        <v>34.084591528156245</v>
      </c>
      <c r="BI161" s="41" t="str">
        <f t="shared" si="152"/>
        <v>52,6577383856225+36,0039503944175i</v>
      </c>
      <c r="BJ161" s="20">
        <f t="shared" si="200"/>
        <v>36.095006956407559</v>
      </c>
      <c r="BK161" s="43">
        <f t="shared" si="153"/>
        <v>34.361791354158726</v>
      </c>
      <c r="BL161">
        <f t="shared" si="201"/>
        <v>26.710710676320208</v>
      </c>
      <c r="BM161" s="43">
        <f t="shared" si="202"/>
        <v>34.084591528156245</v>
      </c>
    </row>
    <row r="162" spans="14:65" x14ac:dyDescent="0.25">
      <c r="N162" s="9">
        <v>44</v>
      </c>
      <c r="O162" s="34">
        <f t="shared" si="154"/>
        <v>275.42287033381683</v>
      </c>
      <c r="P162" s="33" t="str">
        <f t="shared" si="155"/>
        <v>58,4837545126354</v>
      </c>
      <c r="Q162" s="4" t="str">
        <f t="shared" si="156"/>
        <v>1+20,4946327938413i</v>
      </c>
      <c r="R162" s="4">
        <f t="shared" si="168"/>
        <v>20.519014921637815</v>
      </c>
      <c r="S162" s="4">
        <f t="shared" si="169"/>
        <v>1.5220417310139773</v>
      </c>
      <c r="T162" s="4" t="str">
        <f t="shared" si="157"/>
        <v>1+0,0519159879642802i</v>
      </c>
      <c r="U162" s="4">
        <f t="shared" si="170"/>
        <v>1.0013467280649131</v>
      </c>
      <c r="V162" s="4">
        <f t="shared" si="171"/>
        <v>5.1869420716285537E-2</v>
      </c>
      <c r="W162" t="str">
        <f t="shared" si="158"/>
        <v>1-0,00584054864598152i</v>
      </c>
      <c r="X162" s="4">
        <f t="shared" si="172"/>
        <v>1.000017055858792</v>
      </c>
      <c r="Y162" s="4">
        <f t="shared" si="173"/>
        <v>-5.8404822363924084E-3</v>
      </c>
      <c r="Z162" t="str">
        <f t="shared" si="159"/>
        <v>0,99999969656897+0,000961407184523706i</v>
      </c>
      <c r="AA162" s="4">
        <f t="shared" si="174"/>
        <v>1.0000001587208907</v>
      </c>
      <c r="AB162" s="4">
        <f t="shared" si="175"/>
        <v>9.6140718003369819E-4</v>
      </c>
      <c r="AC162" s="47" t="str">
        <f t="shared" si="176"/>
        <v>0,267385895366284-2,84155646352689i</v>
      </c>
      <c r="AD162" s="20">
        <f t="shared" si="177"/>
        <v>9.1094111907049111</v>
      </c>
      <c r="AE162" s="43">
        <f t="shared" si="178"/>
        <v>-84.624388093331319</v>
      </c>
      <c r="AF162" t="str">
        <f t="shared" si="160"/>
        <v>171,846459675999</v>
      </c>
      <c r="AG162" t="str">
        <f t="shared" si="161"/>
        <v>1+20,4419202609353i</v>
      </c>
      <c r="AH162">
        <f t="shared" si="179"/>
        <v>20.466365186677319</v>
      </c>
      <c r="AI162">
        <f t="shared" si="180"/>
        <v>1.521916209936127</v>
      </c>
      <c r="AJ162" t="str">
        <f t="shared" si="162"/>
        <v>1+0,0519159879642802i</v>
      </c>
      <c r="AK162">
        <f t="shared" si="181"/>
        <v>1.0013467280649131</v>
      </c>
      <c r="AL162">
        <f t="shared" si="182"/>
        <v>5.1869420716285537E-2</v>
      </c>
      <c r="AM162" t="str">
        <f t="shared" si="163"/>
        <v>1-0,00198257453853941i</v>
      </c>
      <c r="AN162">
        <f t="shared" si="183"/>
        <v>1.0000019652989693</v>
      </c>
      <c r="AO162">
        <f t="shared" si="184"/>
        <v>-1.9825719409751856E-3</v>
      </c>
      <c r="AP162" s="41" t="str">
        <f t="shared" si="185"/>
        <v>0,82906886206076-8,36687925231887i</v>
      </c>
      <c r="AQ162">
        <f t="shared" si="186"/>
        <v>18.493704137752548</v>
      </c>
      <c r="AR162" s="43">
        <f t="shared" si="187"/>
        <v>-84.341069713853571</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17,1121827444843+11,8191507705943i</v>
      </c>
      <c r="BG162" s="20">
        <f t="shared" si="198"/>
        <v>26.360053139389624</v>
      </c>
      <c r="BH162" s="43">
        <f t="shared" si="199"/>
        <v>34.632307514385673</v>
      </c>
      <c r="BI162" s="41" t="str">
        <f t="shared" si="152"/>
        <v>50,2376061018255+35,0666119882722i</v>
      </c>
      <c r="BJ162" s="20">
        <f t="shared" si="200"/>
        <v>35.744346086437282</v>
      </c>
      <c r="BK162" s="43">
        <f t="shared" si="153"/>
        <v>34.915625893863407</v>
      </c>
      <c r="BL162">
        <f t="shared" si="201"/>
        <v>26.360053139389624</v>
      </c>
      <c r="BM162" s="43">
        <f t="shared" si="202"/>
        <v>34.632307514385673</v>
      </c>
    </row>
    <row r="163" spans="14:65" x14ac:dyDescent="0.25">
      <c r="N163" s="9">
        <v>45</v>
      </c>
      <c r="O163" s="34">
        <f t="shared" si="154"/>
        <v>281.83829312644554</v>
      </c>
      <c r="P163" s="33" t="str">
        <f t="shared" si="155"/>
        <v>58,4837545126354</v>
      </c>
      <c r="Q163" s="4" t="str">
        <f t="shared" si="156"/>
        <v>1+20,9720141173051i</v>
      </c>
      <c r="R163" s="4">
        <f t="shared" si="168"/>
        <v>20.99584187729667</v>
      </c>
      <c r="S163" s="4">
        <f t="shared" si="169"/>
        <v>1.5231498227407223</v>
      </c>
      <c r="T163" s="4" t="str">
        <f t="shared" si="157"/>
        <v>1+0,0531252666711799i</v>
      </c>
      <c r="U163" s="4">
        <f t="shared" si="170"/>
        <v>1.0014101527141035</v>
      </c>
      <c r="V163" s="4">
        <f t="shared" si="171"/>
        <v>5.3075372760074284E-2</v>
      </c>
      <c r="W163" t="str">
        <f t="shared" si="158"/>
        <v>1-0,00597659250050773i</v>
      </c>
      <c r="X163" s="4">
        <f t="shared" si="172"/>
        <v>1.0000178596694747</v>
      </c>
      <c r="Y163" s="4">
        <f t="shared" si="173"/>
        <v>-5.9765213414195812E-3</v>
      </c>
      <c r="Z163" t="str">
        <f t="shared" si="159"/>
        <v>0,999999682268706+0,000983801234651478i</v>
      </c>
      <c r="AA163" s="4">
        <f t="shared" si="174"/>
        <v>1.0000001662011773</v>
      </c>
      <c r="AB163" s="4">
        <f t="shared" si="175"/>
        <v>9.8380122984034735E-4</v>
      </c>
      <c r="AC163" s="47" t="str">
        <f t="shared" si="176"/>
        <v>0,261161952752628-2,77721710596917i</v>
      </c>
      <c r="AD163" s="20">
        <f t="shared" si="177"/>
        <v>8.9104325270852751</v>
      </c>
      <c r="AE163" s="43">
        <f t="shared" si="178"/>
        <v>-84.627858661289835</v>
      </c>
      <c r="AF163" t="str">
        <f t="shared" si="160"/>
        <v>171,846459675999</v>
      </c>
      <c r="AG163" t="str">
        <f t="shared" si="161"/>
        <v>1+20,918073751777i</v>
      </c>
      <c r="AH163">
        <f t="shared" si="179"/>
        <v>20.941962885192542</v>
      </c>
      <c r="AI163">
        <f t="shared" si="180"/>
        <v>1.5230271457236957</v>
      </c>
      <c r="AJ163" t="str">
        <f t="shared" si="162"/>
        <v>1+0,0531252666711799i</v>
      </c>
      <c r="AK163">
        <f t="shared" si="181"/>
        <v>1.0014101527141035</v>
      </c>
      <c r="AL163">
        <f t="shared" si="182"/>
        <v>5.3075372760074284E-2</v>
      </c>
      <c r="AM163" t="str">
        <f t="shared" si="163"/>
        <v>1-0,00202875463196163i</v>
      </c>
      <c r="AN163">
        <f t="shared" si="183"/>
        <v>1.0000020579205608</v>
      </c>
      <c r="AO163">
        <f t="shared" si="184"/>
        <v>-2.0287518486217264E-3</v>
      </c>
      <c r="AP163" s="41" t="str">
        <f t="shared" si="185"/>
        <v>0,810691229454193-8,17734423190987i</v>
      </c>
      <c r="AQ163">
        <f t="shared" si="186"/>
        <v>18.29472175383053</v>
      </c>
      <c r="AR163" s="43">
        <f t="shared" si="187"/>
        <v>-84.338271597193483</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16,327205385404+11,5129887687563i</v>
      </c>
      <c r="BG163" s="20">
        <f t="shared" si="198"/>
        <v>26.011106138666008</v>
      </c>
      <c r="BH163" s="43">
        <f t="shared" si="199"/>
        <v>35.189248791808915</v>
      </c>
      <c r="BI163" s="41" t="str">
        <f t="shared" si="152"/>
        <v>47,9258897379933+34,1585018155034i</v>
      </c>
      <c r="BJ163" s="20">
        <f t="shared" si="200"/>
        <v>35.395395365411268</v>
      </c>
      <c r="BK163" s="43">
        <f t="shared" si="153"/>
        <v>35.478835855905082</v>
      </c>
      <c r="BL163">
        <f t="shared" si="201"/>
        <v>26.011106138666008</v>
      </c>
      <c r="BM163" s="43">
        <f t="shared" si="202"/>
        <v>35.189248791808915</v>
      </c>
    </row>
    <row r="164" spans="14:65" x14ac:dyDescent="0.25">
      <c r="N164" s="9">
        <v>46</v>
      </c>
      <c r="O164" s="34">
        <f t="shared" si="154"/>
        <v>288.40315031266073</v>
      </c>
      <c r="P164" s="33" t="str">
        <f t="shared" si="155"/>
        <v>58,4837545126354</v>
      </c>
      <c r="Q164" s="4" t="str">
        <f t="shared" si="156"/>
        <v>1+21,4605150802514i</v>
      </c>
      <c r="R164" s="4">
        <f t="shared" si="168"/>
        <v>21.483801048922832</v>
      </c>
      <c r="S164" s="4">
        <f t="shared" si="169"/>
        <v>1.5242328043800455</v>
      </c>
      <c r="T164" s="4" t="str">
        <f t="shared" si="157"/>
        <v>1+0,0543627130976647i</v>
      </c>
      <c r="U164" s="4">
        <f t="shared" si="170"/>
        <v>1.001476562169749</v>
      </c>
      <c r="V164" s="4">
        <f t="shared" si="171"/>
        <v>5.4309255064976809E-2</v>
      </c>
      <c r="W164" t="str">
        <f t="shared" si="158"/>
        <v>1-0,00611580522348727i</v>
      </c>
      <c r="X164" s="4">
        <f t="shared" si="172"/>
        <v>1.0000187013618953</v>
      </c>
      <c r="Y164" s="4">
        <f t="shared" si="173"/>
        <v>-6.1157289752275879E-3</v>
      </c>
      <c r="Z164" t="str">
        <f t="shared" si="159"/>
        <v>0,999999667294492+0,00100671690921601i</v>
      </c>
      <c r="AA164" s="4">
        <f t="shared" si="174"/>
        <v>1.0000001740339999</v>
      </c>
      <c r="AB164" s="4">
        <f t="shared" si="175"/>
        <v>1.0067169040607889E-3</v>
      </c>
      <c r="AC164" s="47" t="str">
        <f t="shared" si="176"/>
        <v>0,255216887314692-2,71432360264006i</v>
      </c>
      <c r="AD164" s="20">
        <f t="shared" si="177"/>
        <v>8.7114591924627103</v>
      </c>
      <c r="AE164" s="43">
        <f t="shared" si="178"/>
        <v>-84.628501671337133</v>
      </c>
      <c r="AF164" t="str">
        <f t="shared" si="160"/>
        <v>171,846459675999</v>
      </c>
      <c r="AG164" t="str">
        <f t="shared" si="161"/>
        <v>1+21,4053182822054i</v>
      </c>
      <c r="AH164">
        <f t="shared" si="179"/>
        <v>21.428664231876812</v>
      </c>
      <c r="AI164">
        <f t="shared" si="180"/>
        <v>1.5241129075600979</v>
      </c>
      <c r="AJ164" t="str">
        <f t="shared" si="162"/>
        <v>1+0,0543627130976647i</v>
      </c>
      <c r="AK164">
        <f t="shared" si="181"/>
        <v>1.001476562169749</v>
      </c>
      <c r="AL164">
        <f t="shared" si="182"/>
        <v>5.4309255064976809E-2</v>
      </c>
      <c r="AM164" t="str">
        <f t="shared" si="163"/>
        <v>1-0,00207601039794346i</v>
      </c>
      <c r="AN164">
        <f t="shared" si="183"/>
        <v>1.0000021549072644</v>
      </c>
      <c r="AO164">
        <f t="shared" si="184"/>
        <v>-2.0760074155413669E-3</v>
      </c>
      <c r="AP164" s="41" t="str">
        <f t="shared" si="185"/>
        <v>0,793137039095915-7,99206601617546i</v>
      </c>
      <c r="AQ164">
        <f t="shared" si="186"/>
        <v>18.095744303682327</v>
      </c>
      <c r="AR164" s="43">
        <f t="shared" si="187"/>
        <v>-84.332492464031915</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15,5774013798722+11,216293939963i</v>
      </c>
      <c r="BG164" s="20">
        <f t="shared" si="198"/>
        <v>25.663911533860372</v>
      </c>
      <c r="BH164" s="43">
        <f t="shared" si="199"/>
        <v>35.755255743232475</v>
      </c>
      <c r="BI164" s="41" t="str">
        <f t="shared" si="152"/>
        <v>45,7177543825755+33,2784317153113i</v>
      </c>
      <c r="BJ164" s="20">
        <f t="shared" si="200"/>
        <v>35.048196645079983</v>
      </c>
      <c r="BK164" s="43">
        <f t="shared" si="153"/>
        <v>36.05126495053775</v>
      </c>
      <c r="BL164">
        <f t="shared" si="201"/>
        <v>25.663911533860372</v>
      </c>
      <c r="BM164" s="43">
        <f t="shared" si="202"/>
        <v>35.755255743232475</v>
      </c>
    </row>
    <row r="165" spans="14:65" x14ac:dyDescent="0.25">
      <c r="N165" s="9">
        <v>47</v>
      </c>
      <c r="O165" s="34">
        <f t="shared" si="154"/>
        <v>295.12092266663871</v>
      </c>
      <c r="P165" s="33" t="str">
        <f t="shared" si="155"/>
        <v>58,4837545126354</v>
      </c>
      <c r="Q165" s="4" t="str">
        <f t="shared" si="156"/>
        <v>1+21,9603946923566i</v>
      </c>
      <c r="R165" s="4">
        <f t="shared" si="168"/>
        <v>21.983151162744708</v>
      </c>
      <c r="S165" s="4">
        <f t="shared" si="169"/>
        <v>1.525291239975975</v>
      </c>
      <c r="T165" s="4" t="str">
        <f t="shared" si="157"/>
        <v>1+0,0556289833542094i</v>
      </c>
      <c r="U165" s="4">
        <f t="shared" si="170"/>
        <v>1.0015460966870287</v>
      </c>
      <c r="V165" s="4">
        <f t="shared" si="171"/>
        <v>5.5571706814857791E-2</v>
      </c>
      <c r="W165" t="str">
        <f t="shared" si="158"/>
        <v>1-0,00625826062734855i</v>
      </c>
      <c r="X165" s="4">
        <f t="shared" si="172"/>
        <v>1.0000195827212985</v>
      </c>
      <c r="Y165" s="4">
        <f t="shared" si="173"/>
        <v>-6.2581789259527187E-3</v>
      </c>
      <c r="Z165" t="str">
        <f t="shared" si="159"/>
        <v>0,999999651614564+0,00103016635841128i</v>
      </c>
      <c r="AA165" s="4">
        <f t="shared" si="174"/>
        <v>1.000000182235971</v>
      </c>
      <c r="AB165" s="4">
        <f t="shared" si="175"/>
        <v>1.0301663528873605E-3</v>
      </c>
      <c r="AC165" s="47" t="str">
        <f t="shared" si="176"/>
        <v>0,249538256297594-2,65284437858606i</v>
      </c>
      <c r="AD165" s="20">
        <f t="shared" si="177"/>
        <v>8.512493347733205</v>
      </c>
      <c r="AE165" s="43">
        <f t="shared" si="178"/>
        <v>-84.6263177421813</v>
      </c>
      <c r="AF165" t="str">
        <f t="shared" si="160"/>
        <v>171,846459675999</v>
      </c>
      <c r="AG165" t="str">
        <f t="shared" si="161"/>
        <v>1+21,9039121957199i</v>
      </c>
      <c r="AH165">
        <f t="shared" si="179"/>
        <v>21.926727286072744</v>
      </c>
      <c r="AI165">
        <f t="shared" si="180"/>
        <v>1.525174060884956</v>
      </c>
      <c r="AJ165" t="str">
        <f t="shared" si="162"/>
        <v>1+0,0556289833542094i</v>
      </c>
      <c r="AK165">
        <f t="shared" si="181"/>
        <v>1.0015460966870287</v>
      </c>
      <c r="AL165">
        <f t="shared" si="182"/>
        <v>5.5571706814857791E-2</v>
      </c>
      <c r="AM165" t="str">
        <f t="shared" si="163"/>
        <v>1-0,00212436689211752i</v>
      </c>
      <c r="AN165">
        <f t="shared" si="183"/>
        <v>1.0000022564648003</v>
      </c>
      <c r="AO165">
        <f t="shared" si="184"/>
        <v>-2.1243636964164911E-3</v>
      </c>
      <c r="AP165" s="41" t="str">
        <f t="shared" si="185"/>
        <v>0,776369553400877-7,81095161379042i</v>
      </c>
      <c r="AQ165">
        <f t="shared" si="186"/>
        <v>17.896773939411478</v>
      </c>
      <c r="AR165" s="43">
        <f t="shared" si="187"/>
        <v>-84.323729524662554</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14,8612014220279+10,9286854798201i</v>
      </c>
      <c r="BG165" s="20">
        <f t="shared" si="198"/>
        <v>25.318510680167993</v>
      </c>
      <c r="BH165" s="43">
        <f t="shared" si="199"/>
        <v>36.330157783045678</v>
      </c>
      <c r="BI165" s="41" t="str">
        <f t="shared" si="152"/>
        <v>43,6085788279776+32,4252752141182i</v>
      </c>
      <c r="BJ165" s="20">
        <f t="shared" si="200"/>
        <v>34.702791271846273</v>
      </c>
      <c r="BK165" s="43">
        <f t="shared" si="153"/>
        <v>36.63274600056441</v>
      </c>
      <c r="BL165">
        <f t="shared" si="201"/>
        <v>25.318510680167993</v>
      </c>
      <c r="BM165" s="43">
        <f t="shared" si="202"/>
        <v>36.330157783045678</v>
      </c>
    </row>
    <row r="166" spans="14:65" x14ac:dyDescent="0.25">
      <c r="N166" s="9">
        <v>48</v>
      </c>
      <c r="O166" s="34">
        <f t="shared" si="154"/>
        <v>301.99517204020168</v>
      </c>
      <c r="P166" s="33" t="str">
        <f t="shared" si="155"/>
        <v>58,4837545126354</v>
      </c>
      <c r="Q166" s="4" t="str">
        <f t="shared" si="156"/>
        <v>1+22,471917996408i</v>
      </c>
      <c r="R166" s="4">
        <f t="shared" si="168"/>
        <v>22.494156984365642</v>
      </c>
      <c r="S166" s="4">
        <f t="shared" si="169"/>
        <v>1.5263256812336741</v>
      </c>
      <c r="T166" s="4" t="str">
        <f t="shared" si="157"/>
        <v>1+0,0569247488340652i</v>
      </c>
      <c r="U166" s="4">
        <f t="shared" si="170"/>
        <v>1.0016189030913012</v>
      </c>
      <c r="V166" s="4">
        <f t="shared" si="171"/>
        <v>5.6863381272619064E-2</v>
      </c>
      <c r="W166" t="str">
        <f t="shared" si="158"/>
        <v>1-0,00640403424383233i</v>
      </c>
      <c r="X166" s="4">
        <f t="shared" si="172"/>
        <v>1.0000205056170579</v>
      </c>
      <c r="Y166" s="4">
        <f t="shared" si="173"/>
        <v>-6.4039466993063834E-3</v>
      </c>
      <c r="Z166" t="str">
        <f t="shared" si="159"/>
        <v>0,999999635195664+0,00105416201544565i</v>
      </c>
      <c r="AA166" s="4">
        <f t="shared" si="174"/>
        <v>1.0000001908244898</v>
      </c>
      <c r="AB166" s="4">
        <f t="shared" si="175"/>
        <v>1.0541620095266626E-3</v>
      </c>
      <c r="AC166" s="47" t="str">
        <f t="shared" si="176"/>
        <v>0,244114167410183-2,59274849127573i</v>
      </c>
      <c r="AD166" s="20">
        <f t="shared" si="177"/>
        <v>8.3135371692149871</v>
      </c>
      <c r="AE166" s="43">
        <f t="shared" si="178"/>
        <v>-84.621306093521341</v>
      </c>
      <c r="AF166" t="str">
        <f t="shared" si="160"/>
        <v>171,846459675999</v>
      </c>
      <c r="AG166" t="str">
        <f t="shared" si="161"/>
        <v>1+22,4141198534131i</v>
      </c>
      <c r="AH166">
        <f t="shared" si="179"/>
        <v>22.436416130994882</v>
      </c>
      <c r="AI166">
        <f t="shared" si="180"/>
        <v>1.5262111587711078</v>
      </c>
      <c r="AJ166" t="str">
        <f t="shared" si="162"/>
        <v>1+0,0569247488340652i</v>
      </c>
      <c r="AK166">
        <f t="shared" si="181"/>
        <v>1.0016189030913012</v>
      </c>
      <c r="AL166">
        <f t="shared" si="182"/>
        <v>5.6863381272619064E-2</v>
      </c>
      <c r="AM166" t="str">
        <f t="shared" si="163"/>
        <v>1-0,0021738497537371i</v>
      </c>
      <c r="AN166">
        <f t="shared" si="183"/>
        <v>1.0000023628085846</v>
      </c>
      <c r="AO166">
        <f t="shared" si="184"/>
        <v>-2.1738463294821903E-3</v>
      </c>
      <c r="AP166" s="41" t="str">
        <f t="shared" si="185"/>
        <v>0,760353659923539-7,63390989347521i</v>
      </c>
      <c r="AQ166">
        <f t="shared" si="186"/>
        <v>17.697812827692772</v>
      </c>
      <c r="AR166" s="43">
        <f t="shared" si="187"/>
        <v>-84.311978507580292</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14,1771056332834+10,6498022145229i</v>
      </c>
      <c r="BG166" s="20">
        <f t="shared" si="198"/>
        <v>24.974944324332657</v>
      </c>
      <c r="BH166" s="43">
        <f t="shared" si="199"/>
        <v>36.913773318707527</v>
      </c>
      <c r="BI166" s="41" t="str">
        <f t="shared" si="152"/>
        <v>41,5939462933746+31,5979638408231i</v>
      </c>
      <c r="BJ166" s="20">
        <f t="shared" si="200"/>
        <v>34.359219982810451</v>
      </c>
      <c r="BK166" s="43">
        <f t="shared" si="153"/>
        <v>37.223100904648518</v>
      </c>
      <c r="BL166">
        <f t="shared" si="201"/>
        <v>24.974944324332657</v>
      </c>
      <c r="BM166" s="43">
        <f t="shared" si="202"/>
        <v>36.913773318707527</v>
      </c>
    </row>
    <row r="167" spans="14:65" x14ac:dyDescent="0.25">
      <c r="N167" s="9">
        <v>49</v>
      </c>
      <c r="O167" s="34">
        <f t="shared" si="154"/>
        <v>309.02954325135937</v>
      </c>
      <c r="P167" s="33" t="str">
        <f t="shared" si="155"/>
        <v>58,4837545126354</v>
      </c>
      <c r="Q167" s="4" t="str">
        <f t="shared" si="156"/>
        <v>1+22,9953562088321i</v>
      </c>
      <c r="R167" s="4">
        <f t="shared" si="168"/>
        <v>23.017089459162143</v>
      </c>
      <c r="S167" s="4">
        <f t="shared" si="169"/>
        <v>1.5273366677671636</v>
      </c>
      <c r="T167" s="4" t="str">
        <f t="shared" si="157"/>
        <v>1+0,0582506965692409i</v>
      </c>
      <c r="U167" s="4">
        <f t="shared" si="170"/>
        <v>1.0016951350839245</v>
      </c>
      <c r="V167" s="4">
        <f t="shared" si="171"/>
        <v>5.8184946050920595E-2</v>
      </c>
      <c r="W167" t="str">
        <f t="shared" si="158"/>
        <v>1-0,0065532033640396i</v>
      </c>
      <c r="X167" s="4">
        <f t="shared" si="172"/>
        <v>1.0000214720066416</v>
      </c>
      <c r="Y167" s="4">
        <f t="shared" si="173"/>
        <v>-6.5531095584987634E-3</v>
      </c>
      <c r="Z167" t="str">
        <f t="shared" si="159"/>
        <v>0,999999618002966+0,00107871660313409i</v>
      </c>
      <c r="AA167" s="4">
        <f t="shared" si="174"/>
        <v>1.0000001998177739</v>
      </c>
      <c r="AB167" s="4">
        <f t="shared" si="175"/>
        <v>1.0787165967917789E-3</v>
      </c>
      <c r="AC167" s="47" t="str">
        <f t="shared" si="176"/>
        <v>0,238933254883673-2,53400562194324i</v>
      </c>
      <c r="AD167" s="20">
        <f t="shared" si="177"/>
        <v>8.1145928531198415</v>
      </c>
      <c r="AE167" s="43">
        <f t="shared" si="178"/>
        <v>-84.613464547394827</v>
      </c>
      <c r="AF167" t="str">
        <f t="shared" si="160"/>
        <v>171,846459675999</v>
      </c>
      <c r="AG167" t="str">
        <f t="shared" si="161"/>
        <v>1+22,9362117741386i</v>
      </c>
      <c r="AH167">
        <f t="shared" si="179"/>
        <v>22.958001013767163</v>
      </c>
      <c r="AI167">
        <f t="shared" si="180"/>
        <v>1.5272247421727139</v>
      </c>
      <c r="AJ167" t="str">
        <f t="shared" si="162"/>
        <v>1+0,0582506965692409i</v>
      </c>
      <c r="AK167">
        <f t="shared" si="181"/>
        <v>1.0016951350839245</v>
      </c>
      <c r="AL167">
        <f t="shared" si="182"/>
        <v>5.8184946050920595E-2</v>
      </c>
      <c r="AM167" t="str">
        <f t="shared" si="163"/>
        <v>1-0,00222448521927042i</v>
      </c>
      <c r="AN167">
        <f t="shared" si="183"/>
        <v>1.0000024741641846</v>
      </c>
      <c r="AO167">
        <f t="shared" si="184"/>
        <v>-2.2244815501156687E-3</v>
      </c>
      <c r="AP167" s="41" t="str">
        <f t="shared" si="185"/>
        <v>0,745055800689606-7,46085155861551i</v>
      </c>
      <c r="AQ167">
        <f t="shared" si="186"/>
        <v>17.498863154222224</v>
      </c>
      <c r="AR167" s="43">
        <f t="shared" si="187"/>
        <v>-84.297233658964032</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13,5236805427948+10,379301431951i</v>
      </c>
      <c r="BG167" s="20">
        <f t="shared" si="198"/>
        <v>24.633252498311904</v>
      </c>
      <c r="BH167" s="43">
        <f t="shared" si="199"/>
        <v>37.505909759926354</v>
      </c>
      <c r="BI167" s="41" t="str">
        <f t="shared" si="152"/>
        <v>39,6696355353797+30,7954836748287i</v>
      </c>
      <c r="BJ167" s="20">
        <f t="shared" si="200"/>
        <v>34.017522799414294</v>
      </c>
      <c r="BK167" s="43">
        <f t="shared" si="153"/>
        <v>37.822140648357269</v>
      </c>
      <c r="BL167">
        <f t="shared" si="201"/>
        <v>24.633252498311904</v>
      </c>
      <c r="BM167" s="43">
        <f t="shared" si="202"/>
        <v>37.505909759926354</v>
      </c>
    </row>
    <row r="168" spans="14:65" x14ac:dyDescent="0.25">
      <c r="N168" s="9">
        <v>50</v>
      </c>
      <c r="O168" s="34">
        <f t="shared" si="154"/>
        <v>316.22776601683825</v>
      </c>
      <c r="P168" s="33" t="str">
        <f t="shared" si="155"/>
        <v>58,4837545126354</v>
      </c>
      <c r="Q168" s="4" t="str">
        <f t="shared" si="156"/>
        <v>1+23,5309868634976i</v>
      </c>
      <c r="R168" s="4">
        <f t="shared" si="168"/>
        <v>23.552225855958852</v>
      </c>
      <c r="S168" s="4">
        <f t="shared" si="169"/>
        <v>1.5283247273435945</v>
      </c>
      <c r="T168" s="4" t="str">
        <f t="shared" si="157"/>
        <v>1+0,0596075295947767i</v>
      </c>
      <c r="U168" s="4">
        <f t="shared" si="170"/>
        <v>1.0017749535621223</v>
      </c>
      <c r="V168" s="4">
        <f t="shared" si="171"/>
        <v>5.9537083385197025E-2</v>
      </c>
      <c r="W168" t="str">
        <f t="shared" si="158"/>
        <v>1-0,00670584707941237i</v>
      </c>
      <c r="X168" s="4">
        <f t="shared" si="172"/>
        <v>1.0000224839397625</v>
      </c>
      <c r="Y168" s="4">
        <f t="shared" si="173"/>
        <v>-6.7057465650864796E-3</v>
      </c>
      <c r="Z168" t="str">
        <f t="shared" si="159"/>
        <v>0,9999996+0,00110384314064401i</v>
      </c>
      <c r="AA168" s="4">
        <f t="shared" si="174"/>
        <v>1.0000002092348976</v>
      </c>
      <c r="AB168" s="4">
        <f t="shared" si="175"/>
        <v>1.1038431338481003E-3</v>
      </c>
      <c r="AC168" s="47" t="str">
        <f t="shared" si="176"/>
        <v>0,233984656535145-2,47658606675494i</v>
      </c>
      <c r="AD168" s="20">
        <f t="shared" si="177"/>
        <v>7.9156626200612035</v>
      </c>
      <c r="AE168" s="43">
        <f t="shared" si="178"/>
        <v>-84.602789529257805</v>
      </c>
      <c r="AF168" t="str">
        <f t="shared" si="160"/>
        <v>171,846459675999</v>
      </c>
      <c r="AG168" t="str">
        <f t="shared" si="161"/>
        <v>1+23,4704647779433i</v>
      </c>
      <c r="AH168">
        <f t="shared" si="179"/>
        <v>23.491758488726997</v>
      </c>
      <c r="AI168">
        <f t="shared" si="180"/>
        <v>1.528215340169917</v>
      </c>
      <c r="AJ168" t="str">
        <f t="shared" si="162"/>
        <v>1+0,0596075295947767i</v>
      </c>
      <c r="AK168">
        <f t="shared" si="181"/>
        <v>1.0017749535621223</v>
      </c>
      <c r="AL168">
        <f t="shared" si="182"/>
        <v>5.9537083385197025E-2</v>
      </c>
      <c r="AM168" t="str">
        <f t="shared" si="163"/>
        <v>1-0,00227630013631153i</v>
      </c>
      <c r="AN168">
        <f t="shared" si="183"/>
        <v>1.0000025907677992</v>
      </c>
      <c r="AO168">
        <f t="shared" si="184"/>
        <v>-2.2762962047419301E-3</v>
      </c>
      <c r="AP168" s="41" t="str">
        <f t="shared" si="185"/>
        <v>0,730443904492819-7,2916891213525i</v>
      </c>
      <c r="AQ168">
        <f t="shared" si="186"/>
        <v>17.299927128202636</v>
      </c>
      <c r="AR168" s="43">
        <f t="shared" si="187"/>
        <v>-84.279487741848769</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12,8995561946725+10,1168577865683i</v>
      </c>
      <c r="BG168" s="20">
        <f t="shared" si="198"/>
        <v>24.293474411084951</v>
      </c>
      <c r="BH168" s="43">
        <f t="shared" si="199"/>
        <v>38.106363577903856</v>
      </c>
      <c r="BI168" s="41" t="str">
        <f t="shared" si="152"/>
        <v>37,8316123316852+30,0168721119627i</v>
      </c>
      <c r="BJ168" s="20">
        <f t="shared" si="200"/>
        <v>33.677738919226385</v>
      </c>
      <c r="BK168" s="43">
        <f t="shared" si="153"/>
        <v>38.429665365313085</v>
      </c>
      <c r="BL168">
        <f t="shared" si="201"/>
        <v>24.293474411084951</v>
      </c>
      <c r="BM168" s="43">
        <f t="shared" si="202"/>
        <v>38.106363577903856</v>
      </c>
    </row>
    <row r="169" spans="14:65" x14ac:dyDescent="0.25">
      <c r="N169" s="9">
        <v>51</v>
      </c>
      <c r="O169" s="34">
        <f t="shared" si="154"/>
        <v>323.59365692962825</v>
      </c>
      <c r="P169" s="33" t="str">
        <f t="shared" si="155"/>
        <v>58,4837545126354</v>
      </c>
      <c r="Q169" s="4" t="str">
        <f t="shared" si="156"/>
        <v>1+24,0790939588675i</v>
      </c>
      <c r="R169" s="4">
        <f t="shared" si="168"/>
        <v>24.099849914054847</v>
      </c>
      <c r="S169" s="4">
        <f t="shared" si="169"/>
        <v>1.5292903761239989</v>
      </c>
      <c r="T169" s="4" t="str">
        <f t="shared" si="157"/>
        <v>1+0,0609959673215026i</v>
      </c>
      <c r="U169" s="4">
        <f t="shared" si="170"/>
        <v>1.0018585269535243</v>
      </c>
      <c r="V169" s="4">
        <f t="shared" si="171"/>
        <v>6.0920490408744823E-2</v>
      </c>
      <c r="W169" t="str">
        <f t="shared" si="158"/>
        <v>1-0,00686204632366904i</v>
      </c>
      <c r="X169" s="4">
        <f t="shared" si="172"/>
        <v>1.0000235435627245</v>
      </c>
      <c r="Y169" s="4">
        <f t="shared" si="173"/>
        <v>-6.8619386207653425E-3</v>
      </c>
      <c r="Z169" t="str">
        <f t="shared" si="159"/>
        <v>0,999999581148581+0,00112955495039819i</v>
      </c>
      <c r="AA169" s="4">
        <f t="shared" si="174"/>
        <v>1.0000002190958377</v>
      </c>
      <c r="AB169" s="4">
        <f t="shared" si="175"/>
        <v>1.1295549431162392E-3</v>
      </c>
      <c r="AC169" s="47" t="str">
        <f t="shared" si="176"/>
        <v>0,229257991796994-2,4204607278272i</v>
      </c>
      <c r="AD169" s="20">
        <f t="shared" si="177"/>
        <v>7.7167487196074847</v>
      </c>
      <c r="AE169" s="43">
        <f t="shared" si="178"/>
        <v>-84.589276068807465</v>
      </c>
      <c r="AF169" t="str">
        <f t="shared" si="160"/>
        <v>171,846459675999</v>
      </c>
      <c r="AG169" t="str">
        <f t="shared" si="161"/>
        <v>1+24,0171621328416i</v>
      </c>
      <c r="AH169">
        <f t="shared" si="179"/>
        <v>24.037971564073384</v>
      </c>
      <c r="AI169">
        <f t="shared" si="180"/>
        <v>1.5291834702099911</v>
      </c>
      <c r="AJ169" t="str">
        <f t="shared" si="162"/>
        <v>1+0,0609959673215026i</v>
      </c>
      <c r="AK169">
        <f t="shared" si="181"/>
        <v>1.0018585269535243</v>
      </c>
      <c r="AL169">
        <f t="shared" si="182"/>
        <v>6.0920490408744823E-2</v>
      </c>
      <c r="AM169" t="str">
        <f t="shared" si="163"/>
        <v>1-0,00232932197781532i</v>
      </c>
      <c r="AN169">
        <f t="shared" si="183"/>
        <v>1.0000027128667583</v>
      </c>
      <c r="AO169">
        <f t="shared" si="184"/>
        <v>-2.3293177650632116E-3</v>
      </c>
      <c r="AP169" s="41" t="str">
        <f t="shared" si="185"/>
        <v>0,716487322041949-7,12633687622689i</v>
      </c>
      <c r="AQ169">
        <f t="shared" si="186"/>
        <v>17.101006986872555</v>
      </c>
      <c r="AR169" s="43">
        <f t="shared" si="187"/>
        <v>-84.258732034996427</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12,3034233770222+9,86216227340627i</v>
      </c>
      <c r="BG169" s="20">
        <f t="shared" si="198"/>
        <v>23.955648339193722</v>
      </c>
      <c r="BH169" s="43">
        <f t="shared" si="199"/>
        <v>38.714920416739332</v>
      </c>
      <c r="BI169" s="41" t="str">
        <f t="shared" si="152"/>
        <v>36,0760213232379+29,261214834354i</v>
      </c>
      <c r="BJ169" s="20">
        <f t="shared" si="200"/>
        <v>33.339906606458797</v>
      </c>
      <c r="BK169" s="43">
        <f t="shared" si="153"/>
        <v>39.045464450550227</v>
      </c>
      <c r="BL169">
        <f t="shared" si="201"/>
        <v>23.955648339193722</v>
      </c>
      <c r="BM169" s="43">
        <f t="shared" si="202"/>
        <v>38.714920416739332</v>
      </c>
    </row>
    <row r="170" spans="14:65" x14ac:dyDescent="0.25">
      <c r="N170" s="9">
        <v>52</v>
      </c>
      <c r="O170" s="34">
        <f t="shared" si="154"/>
        <v>331.13112148259137</v>
      </c>
      <c r="P170" s="33" t="str">
        <f t="shared" si="155"/>
        <v>58,4837545126354</v>
      </c>
      <c r="Q170" s="4" t="str">
        <f t="shared" si="156"/>
        <v>1+24,639968108579i</v>
      </c>
      <c r="R170" s="4">
        <f t="shared" si="168"/>
        <v>24.660251993679832</v>
      </c>
      <c r="S170" s="4">
        <f t="shared" si="169"/>
        <v>1.5302341189004713</v>
      </c>
      <c r="T170" s="4" t="str">
        <f t="shared" si="157"/>
        <v>1+0,0624167459174797i</v>
      </c>
      <c r="U170" s="4">
        <f t="shared" si="170"/>
        <v>1.0019460315660356</v>
      </c>
      <c r="V170" s="4">
        <f t="shared" si="171"/>
        <v>6.2335879429633347E-2</v>
      </c>
      <c r="W170" t="str">
        <f t="shared" si="158"/>
        <v>1-0,00702188391571646i</v>
      </c>
      <c r="X170" s="4">
        <f t="shared" si="172"/>
        <v>1.0000246531229746</v>
      </c>
      <c r="Y170" s="4">
        <f t="shared" si="173"/>
        <v>-7.0217685101295751E-3</v>
      </c>
      <c r="Z170" t="str">
        <f t="shared" si="159"/>
        <v>0,999999561408722+0,00115586566513851i</v>
      </c>
      <c r="AA170" s="4">
        <f t="shared" si="174"/>
        <v>1.00000022942151</v>
      </c>
      <c r="AB170" s="4">
        <f t="shared" si="175"/>
        <v>1.1558656573357573E-3</v>
      </c>
      <c r="AC170" s="47" t="str">
        <f t="shared" si="176"/>
        <v>0,224743340674599-2,36560110412165i</v>
      </c>
      <c r="AD170" s="20">
        <f t="shared" si="177"/>
        <v>7.5178534348895703</v>
      </c>
      <c r="AE170" s="43">
        <f t="shared" si="178"/>
        <v>-84.572917800560575</v>
      </c>
      <c r="AF170" t="str">
        <f t="shared" si="160"/>
        <v>171,846459675999</v>
      </c>
      <c r="AG170" t="str">
        <f t="shared" si="161"/>
        <v>1+24,5765937050076i</v>
      </c>
      <c r="AH170">
        <f t="shared" si="179"/>
        <v>24.596929851935165</v>
      </c>
      <c r="AI170">
        <f t="shared" si="180"/>
        <v>1.5301296383449237</v>
      </c>
      <c r="AJ170" t="str">
        <f t="shared" si="162"/>
        <v>1+0,0624167459174797i</v>
      </c>
      <c r="AK170">
        <f t="shared" si="181"/>
        <v>1.0019460315660356</v>
      </c>
      <c r="AL170">
        <f t="shared" si="182"/>
        <v>6.2335879429633347E-2</v>
      </c>
      <c r="AM170" t="str">
        <f t="shared" si="163"/>
        <v>1-0,00238357885666397i</v>
      </c>
      <c r="AN170">
        <f t="shared" si="183"/>
        <v>1.0000028407200481</v>
      </c>
      <c r="AO170">
        <f t="shared" si="184"/>
        <v>-2.38357434261945E-3</v>
      </c>
      <c r="AP170" s="41" t="str">
        <f t="shared" si="185"/>
        <v>0,703156763846885-6,96471087345386i</v>
      </c>
      <c r="AQ170">
        <f t="shared" si="186"/>
        <v>16.902105000087008</v>
      </c>
      <c r="AR170" s="43">
        <f t="shared" si="187"/>
        <v>-84.234956331476539</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11,7340309680588+9,61492126670888i</v>
      </c>
      <c r="BG170" s="20">
        <f t="shared" si="198"/>
        <v>23.619811516652831</v>
      </c>
      <c r="BH170" s="43">
        <f t="shared" si="199"/>
        <v>39.331355258771964</v>
      </c>
      <c r="BI170" s="41" t="str">
        <f t="shared" si="152"/>
        <v>34,3991782009581+28,5276429712111i</v>
      </c>
      <c r="BJ170" s="20">
        <f t="shared" si="200"/>
        <v>33.004063081850255</v>
      </c>
      <c r="BK170" s="43">
        <f t="shared" si="153"/>
        <v>39.669316727856042</v>
      </c>
      <c r="BL170">
        <f t="shared" si="201"/>
        <v>23.619811516652831</v>
      </c>
      <c r="BM170" s="43">
        <f t="shared" si="202"/>
        <v>39.331355258771964</v>
      </c>
    </row>
    <row r="171" spans="14:65" x14ac:dyDescent="0.25">
      <c r="N171" s="9">
        <v>53</v>
      </c>
      <c r="O171" s="34">
        <f t="shared" si="154"/>
        <v>338.84415613920277</v>
      </c>
      <c r="P171" s="33" t="str">
        <f t="shared" si="155"/>
        <v>58,4837545126354</v>
      </c>
      <c r="Q171" s="4" t="str">
        <f t="shared" si="156"/>
        <v>1+25,2139066955301i</v>
      </c>
      <c r="R171" s="4">
        <f t="shared" si="168"/>
        <v>25.233729229959206</v>
      </c>
      <c r="S171" s="4">
        <f t="shared" si="169"/>
        <v>1.5311564493297305</v>
      </c>
      <c r="T171" s="4" t="str">
        <f t="shared" si="157"/>
        <v>1+0,0638706186983251i</v>
      </c>
      <c r="U171" s="4">
        <f t="shared" si="170"/>
        <v>1.0020376519537113</v>
      </c>
      <c r="V171" s="4">
        <f t="shared" si="171"/>
        <v>6.3783978209165204E-2</v>
      </c>
      <c r="W171" t="str">
        <f t="shared" si="158"/>
        <v>1-0,00718544460356157i</v>
      </c>
      <c r="X171" s="4">
        <f t="shared" si="172"/>
        <v>1.000025814973869</v>
      </c>
      <c r="Y171" s="4">
        <f t="shared" si="173"/>
        <v>-7.1853209444196963E-3</v>
      </c>
      <c r="Z171" t="str">
        <f t="shared" si="159"/>
        <v>0,999999540738551+0,00118278923515417i</v>
      </c>
      <c r="AA171" s="4">
        <f t="shared" si="174"/>
        <v>1.0000002402338151</v>
      </c>
      <c r="AB171" s="4">
        <f t="shared" si="175"/>
        <v>1.1827892267933687E-3</v>
      </c>
      <c r="AC171" s="47" t="str">
        <f t="shared" si="176"/>
        <v>0,220431223595716-2,31197928224177i</v>
      </c>
      <c r="AD171" s="20">
        <f t="shared" si="177"/>
        <v>7.3189790872708169</v>
      </c>
      <c r="AE171" s="43">
        <f t="shared" si="178"/>
        <v>-84.55370696420168</v>
      </c>
      <c r="AF171" t="str">
        <f t="shared" si="160"/>
        <v>171,846459675999</v>
      </c>
      <c r="AG171" t="str">
        <f t="shared" si="161"/>
        <v>1+25,1490561124655i</v>
      </c>
      <c r="AH171">
        <f t="shared" si="179"/>
        <v>25.168929721939673</v>
      </c>
      <c r="AI171">
        <f t="shared" si="180"/>
        <v>1.5310543394653842</v>
      </c>
      <c r="AJ171" t="str">
        <f t="shared" si="162"/>
        <v>1+0,0638706186983251i</v>
      </c>
      <c r="AK171">
        <f t="shared" si="181"/>
        <v>1.0020376519537113</v>
      </c>
      <c r="AL171">
        <f t="shared" si="182"/>
        <v>6.3783978209165204E-2</v>
      </c>
      <c r="AM171" t="str">
        <f t="shared" si="163"/>
        <v>1-0,0024390995405728i</v>
      </c>
      <c r="AN171">
        <f t="shared" si="183"/>
        <v>1.0000029745988603</v>
      </c>
      <c r="AO171">
        <f t="shared" si="184"/>
        <v>-2.4390947036877293E-3</v>
      </c>
      <c r="AP171" s="41" t="str">
        <f t="shared" si="185"/>
        <v>0,690424240736094-6,80672889190042i</v>
      </c>
      <c r="AQ171">
        <f t="shared" si="186"/>
        <v>16.703223474959017</v>
      </c>
      <c r="AR171" s="43">
        <f t="shared" si="187"/>
        <v>-84.208148936971</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11,1901833946884+9,37485561909659i</v>
      </c>
      <c r="BG171" s="20">
        <f t="shared" si="198"/>
        <v>23.286000024904702</v>
      </c>
      <c r="BH171" s="43">
        <f t="shared" si="199"/>
        <v>39.955432645268836</v>
      </c>
      <c r="BI171" s="41" t="str">
        <f t="shared" si="152"/>
        <v>32,7975622234677+27,8153304382745i</v>
      </c>
      <c r="BJ171" s="20">
        <f t="shared" si="200"/>
        <v>32.670244412592908</v>
      </c>
      <c r="BK171" s="43">
        <f t="shared" si="153"/>
        <v>40.300990672499509</v>
      </c>
      <c r="BL171">
        <f t="shared" si="201"/>
        <v>23.286000024904702</v>
      </c>
      <c r="BM171" s="43">
        <f t="shared" si="202"/>
        <v>39.955432645268836</v>
      </c>
    </row>
    <row r="172" spans="14:65" x14ac:dyDescent="0.25">
      <c r="N172" s="9">
        <v>54</v>
      </c>
      <c r="O172" s="34">
        <f t="shared" si="154"/>
        <v>346.73685045253183</v>
      </c>
      <c r="P172" s="33" t="str">
        <f t="shared" si="155"/>
        <v>58,4837545126354</v>
      </c>
      <c r="Q172" s="4" t="str">
        <f t="shared" si="156"/>
        <v>1+25,8012140295568i</v>
      </c>
      <c r="R172" s="4">
        <f t="shared" si="168"/>
        <v>25.82058569047183</v>
      </c>
      <c r="S172" s="4">
        <f t="shared" si="169"/>
        <v>1.5320578501630362</v>
      </c>
      <c r="T172" s="4" t="str">
        <f t="shared" si="157"/>
        <v>1+0,0653583565266322i</v>
      </c>
      <c r="U172" s="4">
        <f t="shared" si="170"/>
        <v>1.0021335812993508</v>
      </c>
      <c r="V172" s="4">
        <f t="shared" si="171"/>
        <v>6.5265530241590181E-2</v>
      </c>
      <c r="W172" t="str">
        <f t="shared" si="158"/>
        <v>1-0,00735281510924612i</v>
      </c>
      <c r="X172" s="4">
        <f t="shared" si="172"/>
        <v>1.0000270315796622</v>
      </c>
      <c r="Y172" s="4">
        <f t="shared" si="173"/>
        <v>-7.3526826062817749E-3</v>
      </c>
      <c r="Z172" t="str">
        <f t="shared" si="159"/>
        <v>0,999999519094226+0,00121033993567837i</v>
      </c>
      <c r="AA172" s="4">
        <f t="shared" si="174"/>
        <v>1.0000002515556898</v>
      </c>
      <c r="AB172" s="4">
        <f t="shared" si="175"/>
        <v>1.2103399267196072E-3</v>
      </c>
      <c r="AC172" s="47" t="str">
        <f t="shared" si="176"/>
        <v>0,216312582116224-2,25956792715253i</v>
      </c>
      <c r="AD172" s="20">
        <f t="shared" si="177"/>
        <v>7.1201280410865859</v>
      </c>
      <c r="AE172" s="43">
        <f t="shared" si="178"/>
        <v>-84.531634404718091</v>
      </c>
      <c r="AF172" t="str">
        <f t="shared" si="160"/>
        <v>171,846459675999</v>
      </c>
      <c r="AG172" t="str">
        <f t="shared" si="161"/>
        <v>1+25,7348528823614i</v>
      </c>
      <c r="AH172">
        <f t="shared" si="179"/>
        <v>25.754274458364865</v>
      </c>
      <c r="AI172">
        <f t="shared" si="180"/>
        <v>1.5319580575310505</v>
      </c>
      <c r="AJ172" t="str">
        <f t="shared" si="162"/>
        <v>1+0,0653583565266322i</v>
      </c>
      <c r="AK172">
        <f t="shared" si="181"/>
        <v>1.0021335812993508</v>
      </c>
      <c r="AL172">
        <f t="shared" si="182"/>
        <v>6.5265530241590181E-2</v>
      </c>
      <c r="AM172" t="str">
        <f t="shared" si="163"/>
        <v>1-0,00249591346734335i</v>
      </c>
      <c r="AN172">
        <f t="shared" si="183"/>
        <v>1.0000031147871673</v>
      </c>
      <c r="AO172">
        <f t="shared" si="184"/>
        <v>-2.4959082845284913E-3</v>
      </c>
      <c r="AP172" s="41" t="str">
        <f t="shared" si="185"/>
        <v>0,678263006901281-6,65231041182964i</v>
      </c>
      <c r="AQ172">
        <f t="shared" si="186"/>
        <v>16.504364760568858</v>
      </c>
      <c r="AR172" s="43">
        <f t="shared" si="187"/>
        <v>-84.178296667817605</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10,6707381991003+9,14169981736828i</v>
      </c>
      <c r="BG172" s="20">
        <f t="shared" si="198"/>
        <v>22.954248683529443</v>
      </c>
      <c r="BH172" s="43">
        <f t="shared" si="199"/>
        <v>40.586906953465068</v>
      </c>
      <c r="BI172" s="41" t="str">
        <f t="shared" si="152"/>
        <v>31,2678090527093+27,1234914444918i</v>
      </c>
      <c r="BJ172" s="20">
        <f t="shared" si="200"/>
        <v>32.338485403011717</v>
      </c>
      <c r="BK172" s="43">
        <f t="shared" si="153"/>
        <v>40.940244690365553</v>
      </c>
      <c r="BL172">
        <f t="shared" si="201"/>
        <v>22.954248683529443</v>
      </c>
      <c r="BM172" s="43">
        <f t="shared" si="202"/>
        <v>40.586906953465068</v>
      </c>
    </row>
    <row r="173" spans="14:65" x14ac:dyDescent="0.25">
      <c r="N173" s="9">
        <v>55</v>
      </c>
      <c r="O173" s="34">
        <f t="shared" si="154"/>
        <v>354.81338923357566</v>
      </c>
      <c r="P173" s="33" t="str">
        <f t="shared" si="155"/>
        <v>58,4837545126354</v>
      </c>
      <c r="Q173" s="4" t="str">
        <f t="shared" si="156"/>
        <v>1+26,4022015087813i</v>
      </c>
      <c r="R173" s="4">
        <f t="shared" si="168"/>
        <v>26.421132536480975</v>
      </c>
      <c r="S173" s="4">
        <f t="shared" si="169"/>
        <v>1.5329387934724246</v>
      </c>
      <c r="T173" s="4" t="str">
        <f t="shared" si="157"/>
        <v>1+0,0668807482206898i</v>
      </c>
      <c r="U173" s="4">
        <f t="shared" si="170"/>
        <v>1.0022340218145456</v>
      </c>
      <c r="V173" s="4">
        <f t="shared" si="171"/>
        <v>6.6781295034734386E-2</v>
      </c>
      <c r="W173" t="str">
        <f t="shared" si="158"/>
        <v>1-0,0075240841748276i</v>
      </c>
      <c r="X173" s="4">
        <f t="shared" si="172"/>
        <v>1.0000283055207337</v>
      </c>
      <c r="Y173" s="4">
        <f t="shared" si="173"/>
        <v>-7.5239421955603462E-3</v>
      </c>
      <c r="Z173" t="str">
        <f t="shared" si="159"/>
        <v>0,999999496429835+0,00123853237445722i</v>
      </c>
      <c r="AA173" s="4">
        <f t="shared" si="174"/>
        <v>1.0000002634111482</v>
      </c>
      <c r="AB173" s="4">
        <f t="shared" si="175"/>
        <v>1.2385323648577303E-3</v>
      </c>
      <c r="AC173" s="47" t="str">
        <f t="shared" si="176"/>
        <v>0,212378760448116-2,20834027284413i</v>
      </c>
      <c r="AD173" s="20">
        <f t="shared" si="177"/>
        <v>6.9213027084644789</v>
      </c>
      <c r="AE173" s="43">
        <f t="shared" si="178"/>
        <v>-84.506689572340946</v>
      </c>
      <c r="AF173" t="str">
        <f t="shared" si="160"/>
        <v>171,846459675999</v>
      </c>
      <c r="AG173" t="str">
        <f t="shared" si="161"/>
        <v>1+26,3342946118966i</v>
      </c>
      <c r="AH173">
        <f t="shared" si="179"/>
        <v>26.353274420955099</v>
      </c>
      <c r="AI173">
        <f t="shared" si="180"/>
        <v>1.5328412657972572</v>
      </c>
      <c r="AJ173" t="str">
        <f t="shared" si="162"/>
        <v>1+0,0668807482206898i</v>
      </c>
      <c r="AK173">
        <f t="shared" si="181"/>
        <v>1.0022340218145456</v>
      </c>
      <c r="AL173">
        <f t="shared" si="182"/>
        <v>6.6781295034734386E-2</v>
      </c>
      <c r="AM173" t="str">
        <f t="shared" si="163"/>
        <v>1-0,00255405076047161i</v>
      </c>
      <c r="AN173">
        <f t="shared" si="183"/>
        <v>1.0000032615823247</v>
      </c>
      <c r="AO173">
        <f t="shared" si="184"/>
        <v>-2.5540452069864115E-3</v>
      </c>
      <c r="AP173" s="41" t="str">
        <f t="shared" si="185"/>
        <v>0,666647505368531-6,50137658747321i</v>
      </c>
      <c r="AQ173">
        <f t="shared" si="186"/>
        <v>16.305531252751194</v>
      </c>
      <c r="AR173" s="43">
        <f t="shared" si="187"/>
        <v>-84.145384848811361</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10,1746037090651+8,91520119131155i</v>
      </c>
      <c r="BG173" s="20">
        <f t="shared" si="198"/>
        <v>22.624590942452521</v>
      </c>
      <c r="BH173" s="43">
        <f t="shared" si="199"/>
        <v>41.225522730523252</v>
      </c>
      <c r="BI173" s="41" t="str">
        <f t="shared" si="152"/>
        <v>29,8067038948024+26,4513781551946i</v>
      </c>
      <c r="BJ173" s="20">
        <f t="shared" si="200"/>
        <v>32.008819486739249</v>
      </c>
      <c r="BK173" s="43">
        <f t="shared" si="153"/>
        <v>41.586827454052859</v>
      </c>
      <c r="BL173">
        <f t="shared" si="201"/>
        <v>22.624590942452521</v>
      </c>
      <c r="BM173" s="43">
        <f t="shared" si="202"/>
        <v>41.225522730523252</v>
      </c>
    </row>
    <row r="174" spans="14:65" x14ac:dyDescent="0.25">
      <c r="N174" s="9">
        <v>56</v>
      </c>
      <c r="O174" s="34">
        <f t="shared" si="154"/>
        <v>363.07805477010152</v>
      </c>
      <c r="P174" s="33" t="str">
        <f t="shared" si="155"/>
        <v>58,4837545126354</v>
      </c>
      <c r="Q174" s="4" t="str">
        <f t="shared" si="156"/>
        <v>1+27,0171877847203i</v>
      </c>
      <c r="R174" s="4">
        <f t="shared" si="168"/>
        <v>27.035688187927448</v>
      </c>
      <c r="S174" s="4">
        <f t="shared" si="169"/>
        <v>1.5337997408732511</v>
      </c>
      <c r="T174" s="4" t="str">
        <f t="shared" si="157"/>
        <v>1+0,0684386009727256i</v>
      </c>
      <c r="U174" s="4">
        <f t="shared" si="170"/>
        <v>1.0023391851579504</v>
      </c>
      <c r="V174" s="4">
        <f t="shared" si="171"/>
        <v>6.8332048391192279E-2</v>
      </c>
      <c r="W174" t="str">
        <f t="shared" si="158"/>
        <v>1-0,00769934260943163i</v>
      </c>
      <c r="X174" s="4">
        <f t="shared" si="172"/>
        <v>1.0000296394990589</v>
      </c>
      <c r="Y174" s="4">
        <f t="shared" si="173"/>
        <v>-7.6991904761493507E-3</v>
      </c>
      <c r="Z174" t="str">
        <f t="shared" si="159"/>
        <v>0,999999472697305+0,00126738149949492i</v>
      </c>
      <c r="AA174" s="4">
        <f t="shared" si="174"/>
        <v>1.0000002758253386</v>
      </c>
      <c r="AB174" s="4">
        <f t="shared" si="175"/>
        <v>1.2673814892088773E-3</v>
      </c>
      <c r="AC174" s="47" t="str">
        <f t="shared" si="176"/>
        <v>0,208621487776697-2,15827011295774i</v>
      </c>
      <c r="AD174" s="20">
        <f t="shared" si="177"/>
        <v>6.7225055542309677</v>
      </c>
      <c r="AE174" s="43">
        <f t="shared" si="178"/>
        <v>-84.478860522312942</v>
      </c>
      <c r="AF174" t="str">
        <f t="shared" si="160"/>
        <v>171,846459675999</v>
      </c>
      <c r="AG174" t="str">
        <f t="shared" si="161"/>
        <v>1+26,9476991330107i</v>
      </c>
      <c r="AH174">
        <f t="shared" si="179"/>
        <v>26.966247209488859</v>
      </c>
      <c r="AI174">
        <f t="shared" si="180"/>
        <v>1.5337044270379514</v>
      </c>
      <c r="AJ174" t="str">
        <f t="shared" si="162"/>
        <v>1+0,0684386009727256i</v>
      </c>
      <c r="AK174">
        <f t="shared" si="181"/>
        <v>1.0023391851579504</v>
      </c>
      <c r="AL174">
        <f t="shared" si="182"/>
        <v>6.8332048391192279E-2</v>
      </c>
      <c r="AM174" t="str">
        <f t="shared" si="163"/>
        <v>1-0,00261354224511994i</v>
      </c>
      <c r="AN174">
        <f t="shared" si="183"/>
        <v>1.0000034152957014</v>
      </c>
      <c r="AO174">
        <f t="shared" si="184"/>
        <v>-2.6135362944544362E-3</v>
      </c>
      <c r="AP174" s="41" t="str">
        <f t="shared" si="185"/>
        <v>0,655553315798694-6,35385021948695i</v>
      </c>
      <c r="AQ174">
        <f t="shared" si="186"/>
        <v>16.10672539896748</v>
      </c>
      <c r="AR174" s="43">
        <f t="shared" si="187"/>
        <v>-84.109397310782171</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9,70073680777366+8,69511917211845i</v>
      </c>
      <c r="BG174" s="20">
        <f t="shared" si="198"/>
        <v>22.297058776410928</v>
      </c>
      <c r="BH174" s="43">
        <f t="shared" si="199"/>
        <v>41.871015084512621</v>
      </c>
      <c r="BI174" s="41" t="str">
        <f t="shared" si="152"/>
        <v>28,4111749338865+25,7982785017397i</v>
      </c>
      <c r="BJ174" s="20">
        <f t="shared" si="200"/>
        <v>31.681278621147438</v>
      </c>
      <c r="BK174" s="43">
        <f t="shared" si="153"/>
        <v>42.240478296043321</v>
      </c>
      <c r="BL174">
        <f t="shared" si="201"/>
        <v>22.297058776410928</v>
      </c>
      <c r="BM174" s="43">
        <f t="shared" si="202"/>
        <v>41.871015084512621</v>
      </c>
    </row>
    <row r="175" spans="14:65" x14ac:dyDescent="0.25">
      <c r="N175" s="9">
        <v>57</v>
      </c>
      <c r="O175" s="34">
        <f t="shared" si="154"/>
        <v>371.53522909717265</v>
      </c>
      <c r="P175" s="33" t="str">
        <f t="shared" si="155"/>
        <v>58,4837545126354</v>
      </c>
      <c r="Q175" s="4" t="str">
        <f t="shared" si="156"/>
        <v>1+27,6464989312375i</v>
      </c>
      <c r="R175" s="4">
        <f t="shared" si="168"/>
        <v>27.664578492269065</v>
      </c>
      <c r="S175" s="4">
        <f t="shared" si="169"/>
        <v>1.5346411437430267</v>
      </c>
      <c r="T175" s="4" t="str">
        <f t="shared" si="157"/>
        <v>1+0,0700327407768889i</v>
      </c>
      <c r="U175" s="4">
        <f t="shared" si="170"/>
        <v>1.0024492928725737</v>
      </c>
      <c r="V175" s="4">
        <f t="shared" si="171"/>
        <v>6.9918582689679099E-2</v>
      </c>
      <c r="W175" t="str">
        <f t="shared" si="158"/>
        <v>1-0,0078786833374i</v>
      </c>
      <c r="X175" s="4">
        <f t="shared" si="172"/>
        <v>1.0000310363439382</v>
      </c>
      <c r="Y175" s="4">
        <f t="shared" si="173"/>
        <v>-7.8785203239243092E-3</v>
      </c>
      <c r="Z175" t="str">
        <f t="shared" si="159"/>
        <v>0,999999447846294+0,00129690260697942i</v>
      </c>
      <c r="AA175" s="4">
        <f t="shared" si="174"/>
        <v>1.0000002888245907</v>
      </c>
      <c r="AB175" s="4">
        <f t="shared" si="175"/>
        <v>1.2969025959577243E-3</v>
      </c>
      <c r="AC175" s="47" t="str">
        <f t="shared" si="176"/>
        <v>0,205032861335179-2,10933179139106i</v>
      </c>
      <c r="AD175" s="20">
        <f t="shared" si="177"/>
        <v>6.5237391009156767</v>
      </c>
      <c r="AE175" s="43">
        <f t="shared" si="178"/>
        <v>-84.448133914506698</v>
      </c>
      <c r="AF175" t="str">
        <f t="shared" si="160"/>
        <v>171,846459675999</v>
      </c>
      <c r="AG175" t="str">
        <f t="shared" si="161"/>
        <v>1+27,5753916809i</v>
      </c>
      <c r="AH175">
        <f t="shared" si="179"/>
        <v>27.593517832183867</v>
      </c>
      <c r="AI175">
        <f t="shared" si="180"/>
        <v>1.5345479937649438</v>
      </c>
      <c r="AJ175" t="str">
        <f t="shared" si="162"/>
        <v>1+0,0700327407768889i</v>
      </c>
      <c r="AK175">
        <f t="shared" si="181"/>
        <v>1.0024492928725737</v>
      </c>
      <c r="AL175">
        <f t="shared" si="182"/>
        <v>6.9918582689679099E-2</v>
      </c>
      <c r="AM175" t="str">
        <f t="shared" si="163"/>
        <v>1-0,00267441946446094i</v>
      </c>
      <c r="AN175">
        <f t="shared" si="183"/>
        <v>1.000003576253341</v>
      </c>
      <c r="AO175">
        <f t="shared" si="184"/>
        <v>-2.6744130882092052E-3</v>
      </c>
      <c r="AP175" s="41" t="str">
        <f t="shared" si="185"/>
        <v>0,644957104522956-6,20965572734056i</v>
      </c>
      <c r="AQ175">
        <f t="shared" si="186"/>
        <v>15.907949703272903</v>
      </c>
      <c r="AR175" s="43">
        <f t="shared" si="187"/>
        <v>-84.070316387972923</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9,24814079920257+8,48122459722551i</v>
      </c>
      <c r="BG175" s="20">
        <f t="shared" si="198"/>
        <v>21.971682582458072</v>
      </c>
      <c r="BH175" s="43">
        <f t="shared" si="199"/>
        <v>42.523110132007346</v>
      </c>
      <c r="BI175" s="41" t="str">
        <f t="shared" si="152"/>
        <v>27,0782870471382+25,1635141282175i</v>
      </c>
      <c r="BJ175" s="20">
        <f t="shared" si="200"/>
        <v>31.355893184815301</v>
      </c>
      <c r="BK175" s="43">
        <f t="shared" si="153"/>
        <v>42.900927658541114</v>
      </c>
      <c r="BL175">
        <f t="shared" si="201"/>
        <v>21.971682582458072</v>
      </c>
      <c r="BM175" s="43">
        <f t="shared" si="202"/>
        <v>42.523110132007346</v>
      </c>
    </row>
    <row r="176" spans="14:65" x14ac:dyDescent="0.25">
      <c r="N176" s="9">
        <v>58</v>
      </c>
      <c r="O176" s="34">
        <f t="shared" si="154"/>
        <v>380.18939632056163</v>
      </c>
      <c r="P176" s="33" t="str">
        <f t="shared" si="155"/>
        <v>58,4837545126354</v>
      </c>
      <c r="Q176" s="4" t="str">
        <f t="shared" si="156"/>
        <v>1+28,2904686174327i</v>
      </c>
      <c r="R176" s="4">
        <f t="shared" si="168"/>
        <v>28.308136897258791</v>
      </c>
      <c r="S176" s="4">
        <f t="shared" si="169"/>
        <v>1.5354634434365404</v>
      </c>
      <c r="T176" s="4" t="str">
        <f t="shared" si="157"/>
        <v>1+0,071664012867205i</v>
      </c>
      <c r="U176" s="4">
        <f t="shared" si="170"/>
        <v>1.0025645768429239</v>
      </c>
      <c r="V176" s="4">
        <f t="shared" si="171"/>
        <v>7.1541707166118171E-2</v>
      </c>
      <c r="W176" t="str">
        <f t="shared" si="158"/>
        <v>1-0,00806220144756056i</v>
      </c>
      <c r="X176" s="4">
        <f t="shared" si="172"/>
        <v>1.0000324990179974</v>
      </c>
      <c r="Y176" s="4">
        <f t="shared" si="173"/>
        <v>-8.0620267757809221E-3</v>
      </c>
      <c r="Z176" t="str">
        <f t="shared" si="159"/>
        <v>0,999999421824092+0,00132711134939268i</v>
      </c>
      <c r="AA176" s="4">
        <f t="shared" si="174"/>
        <v>1.0000003024364803</v>
      </c>
      <c r="AB176" s="4">
        <f t="shared" si="175"/>
        <v>1.3271113375827159E-3</v>
      </c>
      <c r="AC176" s="47" t="str">
        <f t="shared" si="176"/>
        <v>0,20160533020588-2,06150019289894i</v>
      </c>
      <c r="AD176" s="20">
        <f t="shared" si="177"/>
        <v>6.3250059338601492</v>
      </c>
      <c r="AE176" s="43">
        <f t="shared" si="178"/>
        <v>-84.4144950129199</v>
      </c>
      <c r="AF176" t="str">
        <f t="shared" si="160"/>
        <v>171,846459675999</v>
      </c>
      <c r="AG176" t="str">
        <f t="shared" si="161"/>
        <v>1+28,2177050664619i</v>
      </c>
      <c r="AH176">
        <f t="shared" si="179"/>
        <v>28.235418878030298</v>
      </c>
      <c r="AI176">
        <f t="shared" si="180"/>
        <v>1.5353724084434477</v>
      </c>
      <c r="AJ176" t="str">
        <f t="shared" si="162"/>
        <v>1+0,071664012867205i</v>
      </c>
      <c r="AK176">
        <f t="shared" si="181"/>
        <v>1.0025645768429239</v>
      </c>
      <c r="AL176">
        <f t="shared" si="182"/>
        <v>7.1541707166118171E-2</v>
      </c>
      <c r="AM176" t="str">
        <f t="shared" si="163"/>
        <v>1-0,00273671469640213i</v>
      </c>
      <c r="AN176">
        <f t="shared" si="183"/>
        <v>1.000003744796653</v>
      </c>
      <c r="AO176">
        <f t="shared" si="184"/>
        <v>-2.7367078641266827E-3</v>
      </c>
      <c r="AP176" s="41" t="str">
        <f t="shared" si="185"/>
        <v>0,634836576723006-6,06871912168769i</v>
      </c>
      <c r="AQ176">
        <f t="shared" si="186"/>
        <v>15.709206731385724</v>
      </c>
      <c r="AR176" s="43">
        <f t="shared" si="187"/>
        <v>-84.028122915241269</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8,81586336512622+8,27329905859681i</v>
      </c>
      <c r="BG176" s="20">
        <f t="shared" si="198"/>
        <v>21.64849108129031</v>
      </c>
      <c r="BH176" s="43">
        <f t="shared" si="199"/>
        <v>43.181525501392507</v>
      </c>
      <c r="BI176" s="41" t="str">
        <f t="shared" si="152"/>
        <v>25,8052357895526+24,5464384664305i</v>
      </c>
      <c r="BJ176" s="20">
        <f t="shared" si="200"/>
        <v>31.032691878815896</v>
      </c>
      <c r="BK176" s="43">
        <f t="shared" si="153"/>
        <v>43.567897599071131</v>
      </c>
      <c r="BL176">
        <f t="shared" si="201"/>
        <v>21.64849108129031</v>
      </c>
      <c r="BM176" s="43">
        <f t="shared" si="202"/>
        <v>43.181525501392507</v>
      </c>
    </row>
    <row r="177" spans="14:65" x14ac:dyDescent="0.25">
      <c r="N177" s="9">
        <v>59</v>
      </c>
      <c r="O177" s="34">
        <f t="shared" si="154"/>
        <v>389.04514499428063</v>
      </c>
      <c r="P177" s="33" t="str">
        <f t="shared" si="155"/>
        <v>58,4837545126354</v>
      </c>
      <c r="Q177" s="4" t="str">
        <f t="shared" si="156"/>
        <v>1+28,9494382845575i</v>
      </c>
      <c r="R177" s="4">
        <f t="shared" si="168"/>
        <v>28.966704627751557</v>
      </c>
      <c r="S177" s="4">
        <f t="shared" si="169"/>
        <v>1.5362670714972744</v>
      </c>
      <c r="T177" s="4" t="str">
        <f t="shared" si="157"/>
        <v>1+0,0733332821657287i</v>
      </c>
      <c r="U177" s="4">
        <f t="shared" si="170"/>
        <v>1.0026852797728698</v>
      </c>
      <c r="V177" s="4">
        <f t="shared" si="171"/>
        <v>7.3202248193988365E-2</v>
      </c>
      <c r="W177" t="str">
        <f t="shared" si="158"/>
        <v>1-0,00824999424364448i</v>
      </c>
      <c r="X177" s="4">
        <f t="shared" si="172"/>
        <v>1.0000340306234685</v>
      </c>
      <c r="Y177" s="4">
        <f t="shared" si="173"/>
        <v>-8.2498070798045046E-3</v>
      </c>
      <c r="Z177" t="str">
        <f t="shared" si="159"/>
        <v>0,999999394575501+0,00135802374380979i</v>
      </c>
      <c r="AA177" s="4">
        <f t="shared" si="174"/>
        <v>1.0000003166898785</v>
      </c>
      <c r="AB177" s="4">
        <f t="shared" si="175"/>
        <v>1.3580237311551812E-3</v>
      </c>
      <c r="AC177" s="47" t="str">
        <f t="shared" si="176"/>
        <v>0,198331679818425-2,01475073370374i</v>
      </c>
      <c r="AD177" s="20">
        <f t="shared" si="177"/>
        <v>6.1263087064411632</v>
      </c>
      <c r="AE177" s="43">
        <f t="shared" si="178"/>
        <v>-84.377927685075534</v>
      </c>
      <c r="AF177" t="str">
        <f t="shared" si="160"/>
        <v>171,846459675999</v>
      </c>
      <c r="AG177" t="str">
        <f t="shared" si="161"/>
        <v>1+28,8749798527556i</v>
      </c>
      <c r="AH177">
        <f t="shared" si="179"/>
        <v>28.892290693142382</v>
      </c>
      <c r="AI177">
        <f t="shared" si="180"/>
        <v>1.5361781037039077</v>
      </c>
      <c r="AJ177" t="str">
        <f t="shared" si="162"/>
        <v>1+0,0733332821657287i</v>
      </c>
      <c r="AK177">
        <f t="shared" si="181"/>
        <v>1.0026852797728698</v>
      </c>
      <c r="AL177">
        <f t="shared" si="182"/>
        <v>7.3202248193988365E-2</v>
      </c>
      <c r="AM177" t="str">
        <f t="shared" si="163"/>
        <v>1-0,00280046097070005i</v>
      </c>
      <c r="AN177">
        <f t="shared" si="183"/>
        <v>1.000003921283136</v>
      </c>
      <c r="AO177">
        <f t="shared" si="184"/>
        <v>-2.8004536497865606E-3</v>
      </c>
      <c r="AP177" s="41" t="str">
        <f t="shared" si="185"/>
        <v>0,625170430668302-5,93096797675986i</v>
      </c>
      <c r="AQ177">
        <f t="shared" si="186"/>
        <v>15.510499115869003</v>
      </c>
      <c r="AR177" s="43">
        <f t="shared" si="187"/>
        <v>-83.9827962251141</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8,40299461003852+8,07113429166239i</v>
      </c>
      <c r="BG177" s="20">
        <f t="shared" si="198"/>
        <v>21.327511223178615</v>
      </c>
      <c r="BH177" s="43">
        <f t="shared" si="199"/>
        <v>43.845970890430564</v>
      </c>
      <c r="BI177" s="41" t="str">
        <f t="shared" si="152"/>
        <v>24,5893416374948+23,946434930913i</v>
      </c>
      <c r="BJ177" s="20">
        <f t="shared" si="200"/>
        <v>30.71170163260647</v>
      </c>
      <c r="BK177" s="43">
        <f t="shared" si="153"/>
        <v>44.241102350392005</v>
      </c>
      <c r="BL177">
        <f t="shared" si="201"/>
        <v>21.327511223178615</v>
      </c>
      <c r="BM177" s="43">
        <f t="shared" si="202"/>
        <v>43.845970890430564</v>
      </c>
    </row>
    <row r="178" spans="14:65" x14ac:dyDescent="0.25">
      <c r="N178" s="9">
        <v>60</v>
      </c>
      <c r="O178" s="34">
        <f t="shared" si="154"/>
        <v>398.10717055349761</v>
      </c>
      <c r="P178" s="33" t="str">
        <f t="shared" si="155"/>
        <v>58,4837545126354</v>
      </c>
      <c r="Q178" s="4" t="str">
        <f t="shared" si="156"/>
        <v>1+29,6237573270518i</v>
      </c>
      <c r="R178" s="4">
        <f t="shared" si="168"/>
        <v>29.64063086663398</v>
      </c>
      <c r="S178" s="4">
        <f t="shared" si="169"/>
        <v>1.5370524498651115</v>
      </c>
      <c r="T178" s="4" t="str">
        <f t="shared" si="157"/>
        <v>1+0,0750414337411372i</v>
      </c>
      <c r="U178" s="4">
        <f t="shared" si="170"/>
        <v>1.002811655685117</v>
      </c>
      <c r="V178" s="4">
        <f t="shared" si="171"/>
        <v>7.4901049563423402E-2</v>
      </c>
      <c r="W178" t="str">
        <f t="shared" si="158"/>
        <v>1-0,00844216129587793i</v>
      </c>
      <c r="X178" s="4">
        <f t="shared" si="172"/>
        <v>1.0000356344087673</v>
      </c>
      <c r="Y178" s="4">
        <f t="shared" si="173"/>
        <v>-8.4419607465961114E-3</v>
      </c>
      <c r="Z178" t="str">
        <f t="shared" si="159"/>
        <v>0,999999366042723+0,00138965618039143i</v>
      </c>
      <c r="AA178" s="4">
        <f t="shared" si="174"/>
        <v>1.000000331615019</v>
      </c>
      <c r="AB178" s="4">
        <f t="shared" si="175"/>
        <v>1.389656166831768E-3</v>
      </c>
      <c r="AC178" s="47" t="str">
        <f t="shared" si="176"/>
        <v>0,195205017116342-1,96905935212844i</v>
      </c>
      <c r="AD178" s="20">
        <f t="shared" si="177"/>
        <v>5.9276501454169992</v>
      </c>
      <c r="AE178" s="43">
        <f t="shared" si="178"/>
        <v>-84.338414401358946</v>
      </c>
      <c r="AF178" t="str">
        <f t="shared" si="160"/>
        <v>171,846459675999</v>
      </c>
      <c r="AG178" t="str">
        <f t="shared" si="161"/>
        <v>1+29,5475645355727i</v>
      </c>
      <c r="AH178">
        <f t="shared" si="179"/>
        <v>29.564481561221964</v>
      </c>
      <c r="AI178">
        <f t="shared" si="180"/>
        <v>1.5369655025501221</v>
      </c>
      <c r="AJ178" t="str">
        <f t="shared" si="162"/>
        <v>1+0,0750414337411372i</v>
      </c>
      <c r="AK178">
        <f t="shared" si="181"/>
        <v>1.002811655685117</v>
      </c>
      <c r="AL178">
        <f t="shared" si="182"/>
        <v>7.4901049563423402E-2</v>
      </c>
      <c r="AM178" t="str">
        <f t="shared" si="163"/>
        <v>1-0,00286569208647312i</v>
      </c>
      <c r="AN178">
        <f t="shared" si="183"/>
        <v>1.0000041060871372</v>
      </c>
      <c r="AO178">
        <f t="shared" si="184"/>
        <v>-2.8656842419747231E-3</v>
      </c>
      <c r="AP178" s="41" t="str">
        <f t="shared" si="185"/>
        <v>0,615938313926192-5,79633140282241i</v>
      </c>
      <c r="AQ178">
        <f t="shared" si="186"/>
        <v>15.31182956143242</v>
      </c>
      <c r="AR178" s="43">
        <f t="shared" si="187"/>
        <v>-83.934314144723487</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8,00866519037882+7,87453160230158i</v>
      </c>
      <c r="BG178" s="20">
        <f t="shared" si="198"/>
        <v>21.008768099275656</v>
      </c>
      <c r="BH178" s="43">
        <f t="shared" si="199"/>
        <v>44.516148676109722</v>
      </c>
      <c r="BI178" s="41" t="str">
        <f t="shared" ref="BI178:BI241" si="203">IMPRODUCT(AP178,BC178)</f>
        <v>23,4280444804127+23,3629152262838i</v>
      </c>
      <c r="BJ178" s="20">
        <f t="shared" si="200"/>
        <v>30.392947515291077</v>
      </c>
      <c r="BK178" s="43">
        <f t="shared" ref="BK178:BK241" si="204">(180/PI())*IMARGUMENT(BI178)</f>
        <v>44.920248932745181</v>
      </c>
      <c r="BL178">
        <f t="shared" si="201"/>
        <v>21.008768099275656</v>
      </c>
      <c r="BM178" s="43">
        <f t="shared" si="202"/>
        <v>44.516148676109722</v>
      </c>
    </row>
    <row r="179" spans="14:65" x14ac:dyDescent="0.25">
      <c r="N179" s="9">
        <v>61</v>
      </c>
      <c r="O179" s="34">
        <f t="shared" si="154"/>
        <v>407.38027780411272</v>
      </c>
      <c r="P179" s="33" t="str">
        <f t="shared" si="155"/>
        <v>58,4837545126354</v>
      </c>
      <c r="Q179" s="4" t="str">
        <f t="shared" si="156"/>
        <v>1+30,3137832777978i</v>
      </c>
      <c r="R179" s="4">
        <f t="shared" si="168"/>
        <v>30.330272939973579</v>
      </c>
      <c r="S179" s="4">
        <f t="shared" si="169"/>
        <v>1.5378199910803523</v>
      </c>
      <c r="T179" s="4" t="str">
        <f t="shared" si="157"/>
        <v>1+0,0767893732780063i</v>
      </c>
      <c r="U179" s="4">
        <f t="shared" si="170"/>
        <v>1.0029439704432292</v>
      </c>
      <c r="V179" s="4">
        <f t="shared" si="171"/>
        <v>7.6638972758508464E-2</v>
      </c>
      <c r="W179" t="str">
        <f t="shared" si="158"/>
        <v>1-0,00863880449377571i</v>
      </c>
      <c r="X179" s="4">
        <f t="shared" si="172"/>
        <v>1.000037313775382</v>
      </c>
      <c r="Y179" s="4">
        <f t="shared" si="173"/>
        <v>-8.6385896017816387E-3</v>
      </c>
      <c r="Z179" t="str">
        <f t="shared" si="159"/>
        <v>0,999999336165237+0,00142202543107419i</v>
      </c>
      <c r="AA179" s="4">
        <f t="shared" si="174"/>
        <v>1.0000003472435604</v>
      </c>
      <c r="AB179" s="4">
        <f t="shared" si="175"/>
        <v>1.422025416544745E-3</v>
      </c>
      <c r="AC179" s="47" t="str">
        <f t="shared" si="176"/>
        <v>0,192218756364532-1,92440249926447i</v>
      </c>
      <c r="AD179" s="20">
        <f t="shared" si="177"/>
        <v>5.7290330564055392</v>
      </c>
      <c r="AE179" s="43">
        <f t="shared" si="178"/>
        <v>-84.295936234325495</v>
      </c>
      <c r="AF179" t="str">
        <f t="shared" si="160"/>
        <v>171,846459675999</v>
      </c>
      <c r="AG179" t="str">
        <f t="shared" si="161"/>
        <v>1+30,2358157282149i</v>
      </c>
      <c r="AH179">
        <f t="shared" si="179"/>
        <v>30.25234788823121</v>
      </c>
      <c r="AI179">
        <f t="shared" si="180"/>
        <v>1.5377350185636707</v>
      </c>
      <c r="AJ179" t="str">
        <f t="shared" si="162"/>
        <v>1+0,0767893732780063i</v>
      </c>
      <c r="AK179">
        <f t="shared" si="181"/>
        <v>1.0029439704432292</v>
      </c>
      <c r="AL179">
        <f t="shared" si="182"/>
        <v>7.6638972758508464E-2</v>
      </c>
      <c r="AM179" t="str">
        <f t="shared" si="163"/>
        <v>1-0,00293244263012235i</v>
      </c>
      <c r="AN179">
        <f t="shared" si="183"/>
        <v>1.0000042996006462</v>
      </c>
      <c r="AO179">
        <f t="shared" si="184"/>
        <v>-2.9324342245928303E-3</v>
      </c>
      <c r="AP179" s="41" t="str">
        <f t="shared" si="185"/>
        <v>0,607120781463594-5,66474001872846i</v>
      </c>
      <c r="AQ179">
        <f t="shared" si="186"/>
        <v>15.113200850363642</v>
      </c>
      <c r="AR179" s="43">
        <f t="shared" si="187"/>
        <v>-83.88265299265791</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7,63204452458944+7,68330132942967i</v>
      </c>
      <c r="BG179" s="20">
        <f t="shared" si="198"/>
        <v>20.69228485904819</v>
      </c>
      <c r="BH179" s="43">
        <f t="shared" si="199"/>
        <v>45.191754574261388</v>
      </c>
      <c r="BI179" s="41" t="str">
        <f t="shared" si="203"/>
        <v>22,3188983504962+22,7953177597261i</v>
      </c>
      <c r="BJ179" s="20">
        <f t="shared" si="200"/>
        <v>30.076452653006292</v>
      </c>
      <c r="BK179" s="43">
        <f t="shared" si="204"/>
        <v>45.605037815928881</v>
      </c>
      <c r="BL179">
        <f t="shared" si="201"/>
        <v>20.69228485904819</v>
      </c>
      <c r="BM179" s="43">
        <f t="shared" si="202"/>
        <v>45.191754574261388</v>
      </c>
    </row>
    <row r="180" spans="14:65" x14ac:dyDescent="0.25">
      <c r="N180" s="9">
        <v>62</v>
      </c>
      <c r="O180" s="34">
        <f t="shared" si="154"/>
        <v>416.86938347033572</v>
      </c>
      <c r="P180" s="33" t="str">
        <f t="shared" si="155"/>
        <v>58,4837545126354</v>
      </c>
      <c r="Q180" s="4" t="str">
        <f t="shared" si="156"/>
        <v>1+31,019881997688i</v>
      </c>
      <c r="R180" s="4">
        <f t="shared" si="168"/>
        <v>31.035996506484015</v>
      </c>
      <c r="S180" s="4">
        <f t="shared" si="169"/>
        <v>1.5385700984840527</v>
      </c>
      <c r="T180" s="4" t="str">
        <f t="shared" si="157"/>
        <v>1+0,078578027557015i</v>
      </c>
      <c r="U180" s="4">
        <f t="shared" si="170"/>
        <v>1.0030825022971694</v>
      </c>
      <c r="V180" s="4">
        <f t="shared" si="171"/>
        <v>7.841689723216852E-2</v>
      </c>
      <c r="W180" t="str">
        <f t="shared" si="158"/>
        <v>1-0,00884002810016418i</v>
      </c>
      <c r="X180" s="4">
        <f t="shared" si="172"/>
        <v>1.0000390722850843</v>
      </c>
      <c r="Y180" s="4">
        <f t="shared" si="173"/>
        <v>-8.8397978397298793E-3</v>
      </c>
      <c r="Z180" t="str">
        <f t="shared" si="159"/>
        <v>0,999999304879668+0,00145514865846324i</v>
      </c>
      <c r="AA180" s="4">
        <f t="shared" si="174"/>
        <v>1.0000003636086527</v>
      </c>
      <c r="AB180" s="4">
        <f t="shared" si="175"/>
        <v>1.4551486428946538E-3</v>
      </c>
      <c r="AC180" s="47" t="str">
        <f t="shared" si="176"/>
        <v>0,189366605571089-1,88075712968533i</v>
      </c>
      <c r="AD180" s="20">
        <f t="shared" si="177"/>
        <v>5.5304603295041144</v>
      </c>
      <c r="AE180" s="43">
        <f t="shared" si="178"/>
        <v>-84.250472858016707</v>
      </c>
      <c r="AF180" t="str">
        <f t="shared" si="160"/>
        <v>171,846459675999</v>
      </c>
      <c r="AG180" t="str">
        <f t="shared" si="161"/>
        <v>1+30,9400983505746i</v>
      </c>
      <c r="AH180">
        <f t="shared" si="179"/>
        <v>30.956254391370241</v>
      </c>
      <c r="AI180">
        <f t="shared" si="180"/>
        <v>1.5384870561046651</v>
      </c>
      <c r="AJ180" t="str">
        <f t="shared" si="162"/>
        <v>1+0,078578027557015i</v>
      </c>
      <c r="AK180">
        <f t="shared" si="181"/>
        <v>1.0030825022971694</v>
      </c>
      <c r="AL180">
        <f t="shared" si="182"/>
        <v>7.841689723216852E-2</v>
      </c>
      <c r="AM180" t="str">
        <f t="shared" si="163"/>
        <v>1-0,00300074799366955i</v>
      </c>
      <c r="AN180">
        <f t="shared" si="183"/>
        <v>1.0000045022341257</v>
      </c>
      <c r="AO180">
        <f t="shared" si="184"/>
        <v>-3.0007389869845889E-3</v>
      </c>
      <c r="AP180" s="41" t="str">
        <f t="shared" si="185"/>
        <v>0,598699255562109-5,53612592460337i</v>
      </c>
      <c r="AQ180">
        <f t="shared" si="186"/>
        <v>14.914615848098505</v>
      </c>
      <c r="AR180" s="43">
        <f t="shared" si="187"/>
        <v>-83.827787575764248</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7,27233908066211+7,49726234090268i</v>
      </c>
      <c r="BG180" s="20">
        <f t="shared" si="198"/>
        <v>20.37808263455489</v>
      </c>
      <c r="BH180" s="43">
        <f t="shared" si="199"/>
        <v>45.872478345901975</v>
      </c>
      <c r="BI180" s="41" t="str">
        <f t="shared" si="203"/>
        <v>21,2595663804448+22,2431061518468i</v>
      </c>
      <c r="BJ180" s="20">
        <f t="shared" si="200"/>
        <v>29.76223815314928</v>
      </c>
      <c r="BK180" s="43">
        <f t="shared" si="204"/>
        <v>46.295163628154455</v>
      </c>
      <c r="BL180">
        <f t="shared" si="201"/>
        <v>20.37808263455489</v>
      </c>
      <c r="BM180" s="43">
        <f t="shared" si="202"/>
        <v>45.872478345901975</v>
      </c>
    </row>
    <row r="181" spans="14:65" x14ac:dyDescent="0.25">
      <c r="N181" s="9">
        <v>63</v>
      </c>
      <c r="O181" s="34">
        <f t="shared" si="154"/>
        <v>426.57951880159294</v>
      </c>
      <c r="P181" s="33" t="str">
        <f t="shared" si="155"/>
        <v>58,4837545126354</v>
      </c>
      <c r="Q181" s="4" t="str">
        <f t="shared" si="156"/>
        <v>1+31,7424278696101i</v>
      </c>
      <c r="R181" s="4">
        <f t="shared" si="168"/>
        <v>31.758175751409276</v>
      </c>
      <c r="S181" s="4">
        <f t="shared" si="169"/>
        <v>1.5393031664147068</v>
      </c>
      <c r="T181" s="4" t="str">
        <f t="shared" si="157"/>
        <v>1+0,0804083449463374i</v>
      </c>
      <c r="U181" s="4">
        <f t="shared" si="170"/>
        <v>1.0032275424533605</v>
      </c>
      <c r="V181" s="4">
        <f t="shared" si="171"/>
        <v>8.0235720678000638E-2</v>
      </c>
      <c r="W181" t="str">
        <f t="shared" si="158"/>
        <v>1-0,00904593880646296i</v>
      </c>
      <c r="X181" s="4">
        <f t="shared" si="172"/>
        <v>1.000040913667481</v>
      </c>
      <c r="Y181" s="4">
        <f t="shared" si="173"/>
        <v>-9.0456920785075452E-3</v>
      </c>
      <c r="Z181" t="str">
        <f t="shared" si="159"/>
        <v>0,999999272119657+0,00148904342493217i</v>
      </c>
      <c r="AA181" s="4">
        <f t="shared" si="174"/>
        <v>1.00000038074501</v>
      </c>
      <c r="AB181" s="4">
        <f t="shared" si="175"/>
        <v>1.4890434082501212E-3</v>
      </c>
      <c r="AC181" s="47" t="str">
        <f t="shared" si="176"/>
        <v>0,18664255349796-1,83810069221573i</v>
      </c>
      <c r="AD181" s="20">
        <f t="shared" si="177"/>
        <v>5.3319349450594675</v>
      </c>
      <c r="AE181" s="43">
        <f t="shared" si="178"/>
        <v>-84.202002547324412</v>
      </c>
      <c r="AF181" t="str">
        <f t="shared" si="160"/>
        <v>171,846459675999</v>
      </c>
      <c r="AG181" t="str">
        <f t="shared" si="161"/>
        <v>1+31,6607858226203i</v>
      </c>
      <c r="AH181">
        <f t="shared" si="179"/>
        <v>31.676574292461531</v>
      </c>
      <c r="AI181">
        <f t="shared" si="180"/>
        <v>1.539222010508837</v>
      </c>
      <c r="AJ181" t="str">
        <f t="shared" si="162"/>
        <v>1+0,0804083449463374i</v>
      </c>
      <c r="AK181">
        <f t="shared" si="181"/>
        <v>1.0032275424533605</v>
      </c>
      <c r="AL181">
        <f t="shared" si="182"/>
        <v>8.0235720678000638E-2</v>
      </c>
      <c r="AM181" t="str">
        <f t="shared" si="163"/>
        <v>1-0,00307064439352259i</v>
      </c>
      <c r="AN181">
        <f t="shared" si="183"/>
        <v>1.0000047144173829</v>
      </c>
      <c r="AO181">
        <f t="shared" si="184"/>
        <v>-3.0706347426882347E-3</v>
      </c>
      <c r="AP181" s="41" t="str">
        <f t="shared" si="185"/>
        <v>0,590655987471153-5,41042267468868i</v>
      </c>
      <c r="AQ181">
        <f t="shared" si="186"/>
        <v>14.716077508938401</v>
      </c>
      <c r="AR181" s="43">
        <f t="shared" si="187"/>
        <v>-83.769691185939877</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6,92879073795185+7,3162415606019i</v>
      </c>
      <c r="BG181" s="20">
        <f t="shared" si="198"/>
        <v>20.066180472247268</v>
      </c>
      <c r="BH181" s="43">
        <f t="shared" si="199"/>
        <v>46.558004546759754</v>
      </c>
      <c r="BI181" s="41" t="str">
        <f t="shared" si="203"/>
        <v>20,2478159798669+21,7057678396023i</v>
      </c>
      <c r="BJ181" s="20">
        <f t="shared" si="200"/>
        <v>29.450323036126193</v>
      </c>
      <c r="BK181" s="43">
        <f t="shared" si="204"/>
        <v>46.990315908144254</v>
      </c>
      <c r="BL181">
        <f t="shared" si="201"/>
        <v>20.066180472247268</v>
      </c>
      <c r="BM181" s="43">
        <f t="shared" si="202"/>
        <v>46.558004546759754</v>
      </c>
    </row>
    <row r="182" spans="14:65" x14ac:dyDescent="0.25">
      <c r="N182" s="9">
        <v>64</v>
      </c>
      <c r="O182" s="34">
        <f t="shared" si="154"/>
        <v>436.51583224016622</v>
      </c>
      <c r="P182" s="33" t="str">
        <f t="shared" si="155"/>
        <v>58,4837545126354</v>
      </c>
      <c r="Q182" s="4" t="str">
        <f t="shared" si="156"/>
        <v>1+32,4818039969492i</v>
      </c>
      <c r="R182" s="4">
        <f t="shared" si="168"/>
        <v>32.497193584927075</v>
      </c>
      <c r="S182" s="4">
        <f t="shared" si="169"/>
        <v>1.5400195804012935</v>
      </c>
      <c r="T182" s="4" t="str">
        <f t="shared" si="157"/>
        <v>1+0,0822812959044805i</v>
      </c>
      <c r="U182" s="4">
        <f t="shared" si="170"/>
        <v>1.0033793956703121</v>
      </c>
      <c r="V182" s="4">
        <f t="shared" si="171"/>
        <v>8.2096359298342803E-2</v>
      </c>
      <c r="W182" t="str">
        <f t="shared" si="158"/>
        <v>1-0,00925664578925405i</v>
      </c>
      <c r="X182" s="4">
        <f t="shared" si="172"/>
        <v>1.0000428418279228</v>
      </c>
      <c r="Y182" s="4">
        <f t="shared" si="173"/>
        <v>-9.2563814160983686E-3</v>
      </c>
      <c r="Z182" t="str">
        <f t="shared" si="159"/>
        <v>0,999999237815713+0,00152372770193482i</v>
      </c>
      <c r="AA182" s="4">
        <f t="shared" si="174"/>
        <v>1.0000003986889787</v>
      </c>
      <c r="AB182" s="4">
        <f t="shared" si="175"/>
        <v>1.5237276840596758E-3</v>
      </c>
      <c r="AC182" s="47" t="str">
        <f t="shared" si="176"/>
        <v>0,184040857235859-1,79641112076526i</v>
      </c>
      <c r="AD182" s="20">
        <f t="shared" si="177"/>
        <v>5.1334599795972942</v>
      </c>
      <c r="AE182" s="43">
        <f t="shared" si="178"/>
        <v>-84.150502177447052</v>
      </c>
      <c r="AF182" t="str">
        <f t="shared" si="160"/>
        <v>171,846459675999</v>
      </c>
      <c r="AG182" t="str">
        <f t="shared" si="161"/>
        <v>1+32,3982602623891i</v>
      </c>
      <c r="AH182">
        <f t="shared" si="179"/>
        <v>32.413689515843465</v>
      </c>
      <c r="AI182">
        <f t="shared" si="180"/>
        <v>1.5399402682809915</v>
      </c>
      <c r="AJ182" t="str">
        <f t="shared" si="162"/>
        <v>1+0,0822812959044805i</v>
      </c>
      <c r="AK182">
        <f t="shared" si="181"/>
        <v>1.0033793956703121</v>
      </c>
      <c r="AL182">
        <f t="shared" si="182"/>
        <v>8.2096359298342803E-2</v>
      </c>
      <c r="AM182" t="str">
        <f t="shared" si="163"/>
        <v>1-0,00314216888967784i</v>
      </c>
      <c r="AN182">
        <f t="shared" si="183"/>
        <v>1.0000049366004806</v>
      </c>
      <c r="AO182">
        <f t="shared" si="184"/>
        <v>-3.142158548625274E-3</v>
      </c>
      <c r="AP182" s="41" t="str">
        <f t="shared" si="185"/>
        <v>0,582974020726722-5,28756525037276i</v>
      </c>
      <c r="AQ182">
        <f t="shared" si="186"/>
        <v>14.517588881924976</v>
      </c>
      <c r="AR182" s="43">
        <f t="shared" si="187"/>
        <v>-83.708335596957099</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6,6006752201627+7,14007352469861i</v>
      </c>
      <c r="BG182" s="20">
        <f t="shared" si="198"/>
        <v>19.756595272924962</v>
      </c>
      <c r="BH182" s="43">
        <f t="shared" si="199"/>
        <v>47.248013315956165</v>
      </c>
      <c r="BI182" s="41" t="str">
        <f t="shared" si="203"/>
        <v>19,2815142212017+21,1828127653912i</v>
      </c>
      <c r="BJ182" s="20">
        <f t="shared" si="200"/>
        <v>29.14072417525265</v>
      </c>
      <c r="BK182" s="43">
        <f t="shared" si="204"/>
        <v>47.690179896446082</v>
      </c>
      <c r="BL182">
        <f t="shared" si="201"/>
        <v>19.756595272924962</v>
      </c>
      <c r="BM182" s="43">
        <f t="shared" si="202"/>
        <v>47.248013315956165</v>
      </c>
    </row>
    <row r="183" spans="14:65" x14ac:dyDescent="0.25">
      <c r="N183" s="9">
        <v>65</v>
      </c>
      <c r="O183" s="34">
        <f t="shared" si="154"/>
        <v>446.68359215096331</v>
      </c>
      <c r="P183" s="33" t="str">
        <f t="shared" si="155"/>
        <v>58,4837545126354</v>
      </c>
      <c r="Q183" s="4" t="str">
        <f t="shared" si="156"/>
        <v>1+33,2384024067151i</v>
      </c>
      <c r="R183" s="4">
        <f t="shared" si="168"/>
        <v>33.253441845179346</v>
      </c>
      <c r="S183" s="4">
        <f t="shared" si="169"/>
        <v>1.5407197173527196</v>
      </c>
      <c r="T183" s="4" t="str">
        <f t="shared" si="157"/>
        <v>1+0,084197873494834i</v>
      </c>
      <c r="U183" s="4">
        <f t="shared" si="170"/>
        <v>1.0035383808808969</v>
      </c>
      <c r="V183" s="4">
        <f t="shared" si="171"/>
        <v>8.3999748067816737E-2</v>
      </c>
      <c r="W183" t="str">
        <f t="shared" si="158"/>
        <v>1-0,00947226076816882i</v>
      </c>
      <c r="X183" s="4">
        <f t="shared" si="172"/>
        <v>1.0000448608557819</v>
      </c>
      <c r="Y183" s="4">
        <f t="shared" si="173"/>
        <v>-9.4719774879150429E-3</v>
      </c>
      <c r="Z183" t="str">
        <f t="shared" si="159"/>
        <v>0,999999201895074+0,00155921987953396i</v>
      </c>
      <c r="AA183" s="4">
        <f t="shared" si="174"/>
        <v>1.0000004174786217</v>
      </c>
      <c r="AB183" s="4">
        <f t="shared" si="175"/>
        <v>1.5592198603803895E-3</v>
      </c>
      <c r="AC183" s="47" t="str">
        <f t="shared" si="176"/>
        <v>0,181556030319835-1,75566682523479i</v>
      </c>
      <c r="AD183" s="20">
        <f t="shared" si="177"/>
        <v>4.9350386119211942</v>
      </c>
      <c r="AE183" s="43">
        <f t="shared" si="178"/>
        <v>-84.095947223485084</v>
      </c>
      <c r="AF183" t="str">
        <f t="shared" si="160"/>
        <v>171,846459675999</v>
      </c>
      <c r="AG183" t="str">
        <f t="shared" si="161"/>
        <v>1+33,1529126885908i</v>
      </c>
      <c r="AH183">
        <f t="shared" si="179"/>
        <v>33.167990890877384</v>
      </c>
      <c r="AI183">
        <f t="shared" si="180"/>
        <v>1.5406422072848516</v>
      </c>
      <c r="AJ183" t="str">
        <f t="shared" si="162"/>
        <v>1+0,084197873494834i</v>
      </c>
      <c r="AK183">
        <f t="shared" si="181"/>
        <v>1.0035383808808969</v>
      </c>
      <c r="AL183">
        <f t="shared" si="182"/>
        <v>8.3999748067816737E-2</v>
      </c>
      <c r="AM183" t="str">
        <f t="shared" si="163"/>
        <v>1-0,00321535940536993i</v>
      </c>
      <c r="AN183">
        <f t="shared" si="183"/>
        <v>1.0000051692546923</v>
      </c>
      <c r="AO183">
        <f t="shared" si="184"/>
        <v>-3.2153483247355629E-3</v>
      </c>
      <c r="AP183" s="41" t="str">
        <f t="shared" si="185"/>
        <v>0,575637156066082-5,16749003343145i</v>
      </c>
      <c r="AQ183">
        <f t="shared" si="186"/>
        <v>14.319153116880139</v>
      </c>
      <c r="AR183" s="43">
        <f t="shared" si="187"/>
        <v>-83.643691061365047</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6,28730059652487+6,96859996522723i</v>
      </c>
      <c r="BG183" s="20">
        <f t="shared" si="198"/>
        <v>19.449341740416177</v>
      </c>
      <c r="BH183" s="43">
        <f t="shared" si="199"/>
        <v>47.942181199372037</v>
      </c>
      <c r="BI183" s="41" t="str">
        <f t="shared" si="203"/>
        <v>18,3586234263897+20,6737721467811i</v>
      </c>
      <c r="BJ183" s="20">
        <f t="shared" si="200"/>
        <v>28.833456245375125</v>
      </c>
      <c r="BK183" s="43">
        <f t="shared" si="204"/>
        <v>48.394437361492074</v>
      </c>
      <c r="BL183">
        <f t="shared" si="201"/>
        <v>19.449341740416177</v>
      </c>
      <c r="BM183" s="43">
        <f t="shared" si="202"/>
        <v>47.942181199372037</v>
      </c>
    </row>
    <row r="184" spans="14:65" x14ac:dyDescent="0.25">
      <c r="N184" s="9">
        <v>66</v>
      </c>
      <c r="O184" s="34">
        <f t="shared" ref="O184:O218" si="205">10^(2+(N184/100))</f>
        <v>457.0881896148756</v>
      </c>
      <c r="P184" s="33" t="str">
        <f t="shared" si="155"/>
        <v>58,4837545126354</v>
      </c>
      <c r="Q184" s="4" t="str">
        <f t="shared" si="156"/>
        <v>1+34,0126242573993i</v>
      </c>
      <c r="R184" s="4">
        <f t="shared" si="168"/>
        <v>34.02732150603434</v>
      </c>
      <c r="S184" s="4">
        <f t="shared" si="169"/>
        <v>1.5414039457436821</v>
      </c>
      <c r="T184" s="4" t="str">
        <f t="shared" si="157"/>
        <v>1+0,0861590939122051i</v>
      </c>
      <c r="U184" s="4">
        <f t="shared" si="170"/>
        <v>1.0037048318423958</v>
      </c>
      <c r="V184" s="4">
        <f t="shared" si="171"/>
        <v>8.5946840991522416E-2</v>
      </c>
      <c r="W184" t="str">
        <f t="shared" si="158"/>
        <v>1-0,00969289806512307i</v>
      </c>
      <c r="X184" s="4">
        <f t="shared" si="172"/>
        <v>1.0000469750331236</v>
      </c>
      <c r="Y184" s="4">
        <f t="shared" si="173"/>
        <v>-9.6925945256324166E-3</v>
      </c>
      <c r="Z184" t="str">
        <f t="shared" si="159"/>
        <v>0,999999164281548+0,00159553877615194i</v>
      </c>
      <c r="AA184" s="4">
        <f t="shared" si="174"/>
        <v>1.0000004371537947</v>
      </c>
      <c r="AB184" s="4">
        <f t="shared" si="175"/>
        <v>1.5955387556285095E-3</v>
      </c>
      <c r="AC184" s="47" t="str">
        <f t="shared" si="176"/>
        <v>0,179182831362764-1,71584668250285i</v>
      </c>
      <c r="AD184" s="20">
        <f t="shared" si="177"/>
        <v>4.7366741293901979</v>
      </c>
      <c r="AE184" s="43">
        <f t="shared" si="178"/>
        <v>-84.03831176022635</v>
      </c>
      <c r="AF184" t="str">
        <f t="shared" si="160"/>
        <v>171,846459675999</v>
      </c>
      <c r="AG184" t="str">
        <f t="shared" si="161"/>
        <v>1+33,9251432279307i</v>
      </c>
      <c r="AH184">
        <f t="shared" si="179"/>
        <v>33.939878359175246</v>
      </c>
      <c r="AI184">
        <f t="shared" si="180"/>
        <v>1.5413281969293195</v>
      </c>
      <c r="AJ184" t="str">
        <f t="shared" si="162"/>
        <v>1+0,0861590939122051i</v>
      </c>
      <c r="AK184">
        <f t="shared" si="181"/>
        <v>1.0037048318423958</v>
      </c>
      <c r="AL184">
        <f t="shared" si="182"/>
        <v>8.5946840991522416E-2</v>
      </c>
      <c r="AM184" t="str">
        <f t="shared" si="163"/>
        <v>1-0,00329025474717907i</v>
      </c>
      <c r="AN184">
        <f t="shared" si="183"/>
        <v>1.0000054128735012</v>
      </c>
      <c r="AO184">
        <f t="shared" si="184"/>
        <v>-3.2902428740689024E-3</v>
      </c>
      <c r="AP184" s="41" t="str">
        <f t="shared" si="185"/>
        <v>0,568629917871323-5,05013477950162i</v>
      </c>
      <c r="AQ184">
        <f t="shared" si="186"/>
        <v>14.120773470622677</v>
      </c>
      <c r="AR184" s="43">
        <f t="shared" si="187"/>
        <v>-83.575726307519957</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5,98800584829862+6,80166941921707i</v>
      </c>
      <c r="BG184" s="20">
        <f t="shared" si="198"/>
        <v>19.144432339489143</v>
      </c>
      <c r="BH184" s="43">
        <f t="shared" si="199"/>
        <v>48.640182002827288</v>
      </c>
      <c r="BI184" s="41" t="str">
        <f t="shared" si="203"/>
        <v>17,4771969458674+20,1781973217115i</v>
      </c>
      <c r="BJ184" s="20">
        <f t="shared" si="200"/>
        <v>28.528531680721624</v>
      </c>
      <c r="BK184" s="43">
        <f t="shared" si="204"/>
        <v>49.10276745553363</v>
      </c>
      <c r="BL184">
        <f t="shared" si="201"/>
        <v>19.144432339489143</v>
      </c>
      <c r="BM184" s="43">
        <f t="shared" si="202"/>
        <v>48.640182002827288</v>
      </c>
    </row>
    <row r="185" spans="14:65" x14ac:dyDescent="0.25">
      <c r="N185" s="9">
        <v>67</v>
      </c>
      <c r="O185" s="34">
        <f t="shared" si="205"/>
        <v>467.7351412871983</v>
      </c>
      <c r="P185" s="33" t="str">
        <f t="shared" si="155"/>
        <v>58,4837545126354</v>
      </c>
      <c r="Q185" s="4" t="str">
        <f t="shared" si="156"/>
        <v>1+34,8048800516751i</v>
      </c>
      <c r="R185" s="4">
        <f t="shared" si="168"/>
        <v>34.819242889693783</v>
      </c>
      <c r="S185" s="4">
        <f t="shared" si="169"/>
        <v>1.5420726257969914</v>
      </c>
      <c r="T185" s="4" t="str">
        <f t="shared" si="157"/>
        <v>1+0,0881659970216188i</v>
      </c>
      <c r="U185" s="4">
        <f t="shared" si="170"/>
        <v>1.003879097815477</v>
      </c>
      <c r="V185" s="4">
        <f t="shared" si="171"/>
        <v>8.7938611356998861E-2</v>
      </c>
      <c r="W185" t="str">
        <f t="shared" si="158"/>
        <v>1-0,00991867466493211i</v>
      </c>
      <c r="X185" s="4">
        <f t="shared" si="172"/>
        <v>1.0000491888437832</v>
      </c>
      <c r="Y185" s="4">
        <f t="shared" si="173"/>
        <v>-9.9183494173719911E-3</v>
      </c>
      <c r="Z185" t="str">
        <f t="shared" si="159"/>
        <v>0,99999912489535+0,00163270364854849i</v>
      </c>
      <c r="AA185" s="4">
        <f t="shared" si="174"/>
        <v>1.0000004577562303</v>
      </c>
      <c r="AB185" s="4">
        <f t="shared" si="175"/>
        <v>1.6327036265572283E-3</v>
      </c>
      <c r="AC185" s="47" t="str">
        <f t="shared" si="176"/>
        <v>0,176916253184937-1,67693002749853i</v>
      </c>
      <c r="AD185" s="20">
        <f t="shared" si="177"/>
        <v>4.5383699343844199</v>
      </c>
      <c r="AE185" s="43">
        <f t="shared" si="178"/>
        <v>-83.977568462175967</v>
      </c>
      <c r="AF185" t="str">
        <f t="shared" si="160"/>
        <v>171,846459675999</v>
      </c>
      <c r="AG185" t="str">
        <f t="shared" si="161"/>
        <v>1+34,7153613272623i</v>
      </c>
      <c r="AH185">
        <f t="shared" si="179"/>
        <v>34.729761186659189</v>
      </c>
      <c r="AI185">
        <f t="shared" si="180"/>
        <v>1.5419985983511932</v>
      </c>
      <c r="AJ185" t="str">
        <f t="shared" si="162"/>
        <v>1+0,0881659970216188i</v>
      </c>
      <c r="AK185">
        <f t="shared" si="181"/>
        <v>1.003879097815477</v>
      </c>
      <c r="AL185">
        <f t="shared" si="182"/>
        <v>8.7938611356998861E-2</v>
      </c>
      <c r="AM185" t="str">
        <f t="shared" si="163"/>
        <v>1-0,00336689462560682i</v>
      </c>
      <c r="AN185">
        <f t="shared" si="183"/>
        <v>1.0000056679736471</v>
      </c>
      <c r="AO185">
        <f t="shared" si="184"/>
        <v>-3.3668819033439564E-3</v>
      </c>
      <c r="AP185" s="41" t="str">
        <f t="shared" si="185"/>
        <v>0,561937522077389-4,93543859180579i</v>
      </c>
      <c r="AQ185">
        <f t="shared" si="186"/>
        <v>13.92245331336875</v>
      </c>
      <c r="AR185" s="43">
        <f t="shared" si="187"/>
        <v>-83.504408536795296</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5,70215949785148+6,63913686174488i</v>
      </c>
      <c r="BG185" s="20">
        <f t="shared" si="198"/>
        <v>18.841877263426387</v>
      </c>
      <c r="BH185" s="43">
        <f t="shared" si="199"/>
        <v>49.34168766984503</v>
      </c>
      <c r="BI185" s="41" t="str">
        <f t="shared" si="203"/>
        <v>16,6353751217767+19,6956586643309i</v>
      </c>
      <c r="BJ185" s="20">
        <f t="shared" si="200"/>
        <v>28.225960642410705</v>
      </c>
      <c r="BK185" s="43">
        <f t="shared" si="204"/>
        <v>49.814847595225714</v>
      </c>
      <c r="BL185">
        <f t="shared" si="201"/>
        <v>18.841877263426387</v>
      </c>
      <c r="BM185" s="43">
        <f t="shared" si="202"/>
        <v>49.34168766984503</v>
      </c>
    </row>
    <row r="186" spans="14:65" x14ac:dyDescent="0.25">
      <c r="N186" s="9">
        <v>68</v>
      </c>
      <c r="O186" s="34">
        <f t="shared" si="205"/>
        <v>478.63009232263886</v>
      </c>
      <c r="P186" s="33" t="str">
        <f t="shared" si="155"/>
        <v>58,4837545126354</v>
      </c>
      <c r="Q186" s="4" t="str">
        <f t="shared" si="156"/>
        <v>1+35,6155898540514i</v>
      </c>
      <c r="R186" s="4">
        <f t="shared" si="168"/>
        <v>35.629625884255496</v>
      </c>
      <c r="S186" s="4">
        <f t="shared" si="169"/>
        <v>1.5427261096623825</v>
      </c>
      <c r="T186" s="4" t="str">
        <f t="shared" si="157"/>
        <v>1+0,0902196469096684i</v>
      </c>
      <c r="U186" s="4">
        <f t="shared" si="170"/>
        <v>1.0040615442733105</v>
      </c>
      <c r="V186" s="4">
        <f t="shared" si="171"/>
        <v>8.997605197899558E-2</v>
      </c>
      <c r="W186" t="str">
        <f t="shared" si="158"/>
        <v>1-0,0101497102773377i</v>
      </c>
      <c r="X186" s="4">
        <f t="shared" si="172"/>
        <v>1.0000515069828724</v>
      </c>
      <c r="Y186" s="4">
        <f t="shared" si="173"/>
        <v>-1.0149361769267489E-2</v>
      </c>
      <c r="Z186" t="str">
        <f t="shared" si="159"/>
        <v>0,999999083652939+0,00167073420203089i</v>
      </c>
      <c r="AA186" s="4">
        <f t="shared" si="174"/>
        <v>1.0000004793296309</v>
      </c>
      <c r="AB186" s="4">
        <f t="shared" si="175"/>
        <v>1.6707341784668157E-3</v>
      </c>
      <c r="AC186" s="47" t="str">
        <f t="shared" si="176"/>
        <v>0,174751512418753-1,63889664436681i</v>
      </c>
      <c r="AD186" s="20">
        <f t="shared" si="177"/>
        <v>4.3401295509685918</v>
      </c>
      <c r="AE186" s="43">
        <f t="shared" si="178"/>
        <v>-83.913688603889838</v>
      </c>
      <c r="AF186" t="str">
        <f t="shared" si="160"/>
        <v>171,846459675999</v>
      </c>
      <c r="AG186" t="str">
        <f t="shared" si="161"/>
        <v>1+35,5239859706819i</v>
      </c>
      <c r="AH186">
        <f t="shared" si="179"/>
        <v>35.53805818056474</v>
      </c>
      <c r="AI186">
        <f t="shared" si="180"/>
        <v>1.5426537645943701</v>
      </c>
      <c r="AJ186" t="str">
        <f t="shared" si="162"/>
        <v>1+0,0902196469096684i</v>
      </c>
      <c r="AK186">
        <f t="shared" si="181"/>
        <v>1.0040615442733105</v>
      </c>
      <c r="AL186">
        <f t="shared" si="182"/>
        <v>8.997605197899558E-2</v>
      </c>
      <c r="AM186" t="str">
        <f t="shared" si="163"/>
        <v>1-0,0034453196761312i</v>
      </c>
      <c r="AN186">
        <f t="shared" si="183"/>
        <v>1.0000059350962227</v>
      </c>
      <c r="AO186">
        <f t="shared" si="184"/>
        <v>-3.4453060439853054E-3</v>
      </c>
      <c r="AP186" s="41" t="str">
        <f t="shared" si="185"/>
        <v>0,555545845482645-4,8233418951461i</v>
      </c>
      <c r="AQ186">
        <f t="shared" si="186"/>
        <v>13.724196135327066</v>
      </c>
      <c r="AR186" s="43">
        <f t="shared" si="187"/>
        <v>-83.429703421030524</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5,42915829766273+6,48086336137693i</v>
      </c>
      <c r="BG186" s="20">
        <f t="shared" si="198"/>
        <v>18.541684411613833</v>
      </c>
      <c r="BH186" s="43">
        <f t="shared" si="199"/>
        <v>50.046369178478827</v>
      </c>
      <c r="BI186" s="41" t="str">
        <f t="shared" si="203"/>
        <v>15,8313814276059+19,2257445669505i</v>
      </c>
      <c r="BJ186" s="20">
        <f t="shared" si="200"/>
        <v>27.925750995972312</v>
      </c>
      <c r="BK186" s="43">
        <f t="shared" si="204"/>
        <v>50.530354361338098</v>
      </c>
      <c r="BL186">
        <f t="shared" si="201"/>
        <v>18.541684411613833</v>
      </c>
      <c r="BM186" s="43">
        <f t="shared" si="202"/>
        <v>50.046369178478827</v>
      </c>
    </row>
    <row r="187" spans="14:65" x14ac:dyDescent="0.25">
      <c r="N187" s="9">
        <v>69</v>
      </c>
      <c r="O187" s="34">
        <f t="shared" si="205"/>
        <v>489.77881936844625</v>
      </c>
      <c r="P187" s="33" t="str">
        <f t="shared" si="155"/>
        <v>58,4837545126354</v>
      </c>
      <c r="Q187" s="4" t="str">
        <f t="shared" si="156"/>
        <v>1+36,4451835135963i</v>
      </c>
      <c r="R187" s="4">
        <f t="shared" si="168"/>
        <v>36.458900166347746</v>
      </c>
      <c r="S187" s="4">
        <f t="shared" si="169"/>
        <v>1.5433647415918565</v>
      </c>
      <c r="T187" s="4" t="str">
        <f t="shared" si="157"/>
        <v>1+0,0923211324487078i</v>
      </c>
      <c r="U187" s="4">
        <f t="shared" si="170"/>
        <v>1.0042525536420666</v>
      </c>
      <c r="V187" s="4">
        <f t="shared" si="171"/>
        <v>9.2060175436026723E-2</v>
      </c>
      <c r="W187" t="str">
        <f t="shared" si="158"/>
        <v>1-0,0103861274004796i</v>
      </c>
      <c r="X187" s="4">
        <f t="shared" si="172"/>
        <v>1.0000539343667316</v>
      </c>
      <c r="Y187" s="4">
        <f t="shared" si="173"/>
        <v>-1.0385753968442055E-2</v>
      </c>
      <c r="Z187" t="str">
        <f t="shared" si="159"/>
        <v>0,999999040466832+0,00170965060090199i</v>
      </c>
      <c r="AA187" s="4">
        <f t="shared" si="174"/>
        <v>1.0000005019197551</v>
      </c>
      <c r="AB187" s="4">
        <f t="shared" si="175"/>
        <v>1.7096505756526168E-3</v>
      </c>
      <c r="AC187" s="47" t="str">
        <f t="shared" si="176"/>
        <v>0,172684039568385-1,60172675773146i</v>
      </c>
      <c r="AD187" s="20">
        <f t="shared" si="177"/>
        <v>4.1419566317627803</v>
      </c>
      <c r="AE187" s="43">
        <f t="shared" si="178"/>
        <v>-83.846642060674014</v>
      </c>
      <c r="AF187" t="str">
        <f t="shared" si="160"/>
        <v>171,846459675999</v>
      </c>
      <c r="AG187" t="str">
        <f t="shared" si="161"/>
        <v>1+36,3514459016786i</v>
      </c>
      <c r="AH187">
        <f t="shared" si="179"/>
        <v>36.365197911501404</v>
      </c>
      <c r="AI187">
        <f t="shared" si="180"/>
        <v>1.5432940407855733</v>
      </c>
      <c r="AJ187" t="str">
        <f t="shared" si="162"/>
        <v>1+0,0923211324487078i</v>
      </c>
      <c r="AK187">
        <f t="shared" si="181"/>
        <v>1.0042525536420666</v>
      </c>
      <c r="AL187">
        <f t="shared" si="182"/>
        <v>9.2060175436026723E-2</v>
      </c>
      <c r="AM187" t="str">
        <f t="shared" si="163"/>
        <v>1-0,00352557148075205i</v>
      </c>
      <c r="AN187">
        <f t="shared" si="183"/>
        <v>1.000006214807821</v>
      </c>
      <c r="AO187">
        <f t="shared" si="184"/>
        <v>-3.5255568736494549E-3</v>
      </c>
      <c r="AP187" s="41" t="str">
        <f t="shared" si="185"/>
        <v>0,549441396402568-4,7137864101832i</v>
      </c>
      <c r="AQ187">
        <f t="shared" si="186"/>
        <v>13.526005553498425</v>
      </c>
      <c r="AR187" s="43">
        <f t="shared" si="187"/>
        <v>-83.351575100279263</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5,16842597671313+6,32671575656816i</v>
      </c>
      <c r="BG187" s="20">
        <f t="shared" si="198"/>
        <v>18.243859377411518</v>
      </c>
      <c r="BH187" s="43">
        <f t="shared" si="199"/>
        <v>50.753897451447358</v>
      </c>
      <c r="BI187" s="41" t="str">
        <f t="shared" si="203"/>
        <v>15,0635187767798+18,7680604838862i</v>
      </c>
      <c r="BJ187" s="20">
        <f t="shared" si="200"/>
        <v>27.627908299147172</v>
      </c>
      <c r="BK187" s="43">
        <f t="shared" si="204"/>
        <v>51.248964411842159</v>
      </c>
      <c r="BL187">
        <f t="shared" si="201"/>
        <v>18.243859377411518</v>
      </c>
      <c r="BM187" s="43">
        <f t="shared" si="202"/>
        <v>50.753897451447358</v>
      </c>
    </row>
    <row r="188" spans="14:65" x14ac:dyDescent="0.25">
      <c r="N188" s="9">
        <v>70</v>
      </c>
      <c r="O188" s="34">
        <f t="shared" si="205"/>
        <v>501.18723362727269</v>
      </c>
      <c r="P188" s="33" t="str">
        <f t="shared" si="155"/>
        <v>58,4837545126354</v>
      </c>
      <c r="Q188" s="4" t="str">
        <f t="shared" si="156"/>
        <v>1+37,2941008918492i</v>
      </c>
      <c r="R188" s="4">
        <f t="shared" si="168"/>
        <v>37.307505428953931</v>
      </c>
      <c r="S188" s="4">
        <f t="shared" si="169"/>
        <v>1.5439888581115913</v>
      </c>
      <c r="T188" s="4" t="str">
        <f t="shared" si="157"/>
        <v>1+0,0944715678741859i</v>
      </c>
      <c r="U188" s="4">
        <f t="shared" si="170"/>
        <v>1.0044525260740833</v>
      </c>
      <c r="V188" s="4">
        <f t="shared" si="171"/>
        <v>9.4192014297605375E-2</v>
      </c>
      <c r="W188" t="str">
        <f t="shared" si="158"/>
        <v>1-0,0106280513858459i</v>
      </c>
      <c r="X188" s="4">
        <f t="shared" si="172"/>
        <v>1.0000564761433528</v>
      </c>
      <c r="Y188" s="4">
        <f t="shared" si="173"/>
        <v>-1.0627651247428909E-2</v>
      </c>
      <c r="Z188" t="str">
        <f t="shared" si="159"/>
        <v>0,999998995245427+0,00174947347915159i</v>
      </c>
      <c r="AA188" s="4">
        <f t="shared" si="174"/>
        <v>1.0000005255745208</v>
      </c>
      <c r="AB188" s="4">
        <f t="shared" si="175"/>
        <v>1.7494734520963841E-3</v>
      </c>
      <c r="AC188" s="47" t="str">
        <f t="shared" si="176"/>
        <v>0,170709469505035-1,5654010240603i</v>
      </c>
      <c r="AD188" s="20">
        <f t="shared" si="177"/>
        <v>3.9438549650308263</v>
      </c>
      <c r="AE188" s="43">
        <f t="shared" si="178"/>
        <v>-83.776397309718732</v>
      </c>
      <c r="AF188" t="str">
        <f t="shared" si="160"/>
        <v>171,846459675999</v>
      </c>
      <c r="AG188" t="str">
        <f t="shared" si="161"/>
        <v>1+37,1981798504606i</v>
      </c>
      <c r="AH188">
        <f t="shared" si="179"/>
        <v>37.21161894069126</v>
      </c>
      <c r="AI188">
        <f t="shared" si="180"/>
        <v>1.543919764306644</v>
      </c>
      <c r="AJ188" t="str">
        <f t="shared" si="162"/>
        <v>1+0,0944715678741859i</v>
      </c>
      <c r="AK188">
        <f t="shared" si="181"/>
        <v>1.0044525260740833</v>
      </c>
      <c r="AL188">
        <f t="shared" si="182"/>
        <v>9.4192014297605375E-2</v>
      </c>
      <c r="AM188" t="str">
        <f t="shared" si="163"/>
        <v>1-0,00360769259003845i</v>
      </c>
      <c r="AN188">
        <f t="shared" si="183"/>
        <v>1.000006507701737</v>
      </c>
      <c r="AO188">
        <f t="shared" si="184"/>
        <v>-3.6076769382515266E-3</v>
      </c>
      <c r="AP188" s="41" t="str">
        <f t="shared" si="185"/>
        <v>0,543611286609363-4,60671512801317i</v>
      </c>
      <c r="AQ188">
        <f t="shared" si="186"/>
        <v>13.327885318687983</v>
      </c>
      <c r="AR188" s="43">
        <f t="shared" si="187"/>
        <v>-83.269986180923311</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4,91941204181988+6,17656635167893i</v>
      </c>
      <c r="BG188" s="20">
        <f t="shared" si="198"/>
        <v>17.948405446484653</v>
      </c>
      <c r="BH188" s="43">
        <f t="shared" si="199"/>
        <v>51.463944273647385</v>
      </c>
      <c r="BI188" s="41" t="str">
        <f t="shared" si="203"/>
        <v>14,3301659930155+18,3222280332303i</v>
      </c>
      <c r="BJ188" s="20">
        <f t="shared" si="200"/>
        <v>27.332435800141827</v>
      </c>
      <c r="BK188" s="43">
        <f t="shared" si="204"/>
        <v>51.970355402442856</v>
      </c>
      <c r="BL188">
        <f t="shared" si="201"/>
        <v>17.948405446484653</v>
      </c>
      <c r="BM188" s="43">
        <f t="shared" si="202"/>
        <v>51.463944273647385</v>
      </c>
    </row>
    <row r="189" spans="14:65" x14ac:dyDescent="0.25">
      <c r="N189" s="9">
        <v>71</v>
      </c>
      <c r="O189" s="34">
        <f t="shared" si="205"/>
        <v>512.86138399136519</v>
      </c>
      <c r="P189" s="33" t="str">
        <f t="shared" si="155"/>
        <v>58,4837545126354</v>
      </c>
      <c r="Q189" s="4" t="str">
        <f t="shared" si="156"/>
        <v>1+38,1627920960407i</v>
      </c>
      <c r="R189" s="4">
        <f t="shared" si="168"/>
        <v>38.175891614546821</v>
      </c>
      <c r="S189" s="4">
        <f t="shared" si="169"/>
        <v>1.5445987881904586</v>
      </c>
      <c r="T189" s="4" t="str">
        <f t="shared" si="157"/>
        <v>1+0,09667209337543i</v>
      </c>
      <c r="U189" s="4">
        <f t="shared" si="170"/>
        <v>1.0046618802550378</v>
      </c>
      <c r="V189" s="4">
        <f t="shared" si="171"/>
        <v>9.6372621340973685E-2</v>
      </c>
      <c r="W189" t="str">
        <f t="shared" si="158"/>
        <v>1-0,0108756105047359i</v>
      </c>
      <c r="X189" s="4">
        <f t="shared" si="172"/>
        <v>1.0000591377032915</v>
      </c>
      <c r="Y189" s="4">
        <f t="shared" si="173"/>
        <v>-1.0875181750066666E-2</v>
      </c>
      <c r="Z189" t="str">
        <f t="shared" si="159"/>
        <v>0,999998947892803+0,00179022395139685i</v>
      </c>
      <c r="AA189" s="4">
        <f t="shared" si="174"/>
        <v>1.0000005503441032</v>
      </c>
      <c r="AB189" s="4">
        <f t="shared" si="175"/>
        <v>1.7902239224066574E-3</v>
      </c>
      <c r="AC189" s="47" t="str">
        <f t="shared" si="176"/>
        <v>0,168823632379228-1,52990052313671i</v>
      </c>
      <c r="AD189" s="20">
        <f t="shared" si="177"/>
        <v>3.7458284819953134</v>
      </c>
      <c r="AE189" s="43">
        <f t="shared" si="178"/>
        <v>-83.702921431738275</v>
      </c>
      <c r="AF189" t="str">
        <f t="shared" si="160"/>
        <v>171,846459675999</v>
      </c>
      <c r="AG189" t="str">
        <f t="shared" si="161"/>
        <v>1+38,0646367665755i</v>
      </c>
      <c r="AH189">
        <f t="shared" si="179"/>
        <v>38.077770052503489</v>
      </c>
      <c r="AI189">
        <f t="shared" si="180"/>
        <v>1.5445312649634377</v>
      </c>
      <c r="AJ189" t="str">
        <f t="shared" si="162"/>
        <v>1+0,09667209337543i</v>
      </c>
      <c r="AK189">
        <f t="shared" si="181"/>
        <v>1.0046618802550378</v>
      </c>
      <c r="AL189">
        <f t="shared" si="182"/>
        <v>9.6372621340973685E-2</v>
      </c>
      <c r="AM189" t="str">
        <f t="shared" si="163"/>
        <v>1-0,00369172654568955i</v>
      </c>
      <c r="AN189">
        <f t="shared" si="183"/>
        <v>1.000006814399226</v>
      </c>
      <c r="AO189">
        <f t="shared" si="184"/>
        <v>-3.691709774503873E-3</v>
      </c>
      <c r="AP189" s="41" t="str">
        <f t="shared" si="185"/>
        <v>0,53804320450276-4,50207228505527i</v>
      </c>
      <c r="AQ189">
        <f t="shared" si="186"/>
        <v>13.129839322741045</v>
      </c>
      <c r="AR189" s="43">
        <f t="shared" si="187"/>
        <v>-83.184897734223313</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4,68159063157277+6,03029263135582i</v>
      </c>
      <c r="BG189" s="20">
        <f t="shared" si="198"/>
        <v>17.655323605680515</v>
      </c>
      <c r="BH189" s="43">
        <f t="shared" si="199"/>
        <v>52.176183211020017</v>
      </c>
      <c r="BI189" s="41" t="str">
        <f t="shared" si="203"/>
        <v>13,6297744355466+17,8878841528559i</v>
      </c>
      <c r="BJ189" s="20">
        <f t="shared" si="200"/>
        <v>27.039334446426267</v>
      </c>
      <c r="BK189" s="43">
        <f t="shared" si="204"/>
        <v>52.694206908534966</v>
      </c>
      <c r="BL189">
        <f t="shared" si="201"/>
        <v>17.655323605680515</v>
      </c>
      <c r="BM189" s="43">
        <f t="shared" si="202"/>
        <v>52.176183211020017</v>
      </c>
    </row>
    <row r="190" spans="14:65" x14ac:dyDescent="0.25">
      <c r="N190" s="9">
        <v>72</v>
      </c>
      <c r="O190" s="34">
        <f t="shared" si="205"/>
        <v>524.80746024977248</v>
      </c>
      <c r="P190" s="33" t="str">
        <f t="shared" si="155"/>
        <v>58,4837545126354</v>
      </c>
      <c r="Q190" s="4" t="str">
        <f t="shared" si="156"/>
        <v>1+39,0517177177458i</v>
      </c>
      <c r="R190" s="4">
        <f t="shared" si="168"/>
        <v>39.064519153657855</v>
      </c>
      <c r="S190" s="4">
        <f t="shared" si="169"/>
        <v>1.5451948534051971</v>
      </c>
      <c r="T190" s="4" t="str">
        <f t="shared" si="157"/>
        <v>1+0,0989238757001884i</v>
      </c>
      <c r="U190" s="4">
        <f t="shared" si="170"/>
        <v>1.0048810542464945</v>
      </c>
      <c r="V190" s="4">
        <f t="shared" si="171"/>
        <v>9.8603069756055109E-2</v>
      </c>
      <c r="W190" t="str">
        <f t="shared" si="158"/>
        <v>1-0,0111289360162712i</v>
      </c>
      <c r="X190" s="4">
        <f t="shared" si="172"/>
        <v>1.0000619246910933</v>
      </c>
      <c r="Y190" s="4">
        <f t="shared" si="173"/>
        <v>-1.1128476598902315E-2</v>
      </c>
      <c r="Z190" t="str">
        <f t="shared" si="159"/>
        <v>0,999998898308519+0,00183192362407756i</v>
      </c>
      <c r="AA190" s="4">
        <f t="shared" si="174"/>
        <v>1.000000576281042</v>
      </c>
      <c r="AB190" s="4">
        <f t="shared" si="175"/>
        <v>1.8319235930139889E-3</v>
      </c>
      <c r="AC190" s="47" t="str">
        <f t="shared" si="176"/>
        <v>0,167022544932284-1,49520674964109i</v>
      </c>
      <c r="AD190" s="20">
        <f t="shared" si="177"/>
        <v>3.5478812643895012</v>
      </c>
      <c r="AE190" s="43">
        <f t="shared" si="178"/>
        <v>-83.626180113195048</v>
      </c>
      <c r="AF190" t="str">
        <f t="shared" si="160"/>
        <v>171,846459675999</v>
      </c>
      <c r="AG190" t="str">
        <f t="shared" si="161"/>
        <v>1+38,9512760569491i</v>
      </c>
      <c r="AH190">
        <f t="shared" si="179"/>
        <v>38.964110492408992</v>
      </c>
      <c r="AI190">
        <f t="shared" si="180"/>
        <v>1.5451288651513668</v>
      </c>
      <c r="AJ190" t="str">
        <f t="shared" si="162"/>
        <v>1+0,0989238757001884i</v>
      </c>
      <c r="AK190">
        <f t="shared" si="181"/>
        <v>1.0048810542464945</v>
      </c>
      <c r="AL190">
        <f t="shared" si="182"/>
        <v>9.8603069756055109E-2</v>
      </c>
      <c r="AM190" t="str">
        <f t="shared" si="163"/>
        <v>1-0,00377771790362096i</v>
      </c>
      <c r="AN190">
        <f t="shared" si="183"/>
        <v>1.0000071355508215</v>
      </c>
      <c r="AO190">
        <f t="shared" si="184"/>
        <v>-3.7776999329786607E-3</v>
      </c>
      <c r="AP190" s="41" t="str">
        <f t="shared" si="185"/>
        <v>0,532725389459306-4,39980333826103i</v>
      </c>
      <c r="AQ190">
        <f t="shared" si="186"/>
        <v>12.93187160601178</v>
      </c>
      <c r="AR190" s="43">
        <f t="shared" si="187"/>
        <v>-83.096269295382328</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4,45445942062261+5,88777699210512i</v>
      </c>
      <c r="BG190" s="20">
        <f t="shared" si="198"/>
        <v>17.364612562445309</v>
      </c>
      <c r="BH190" s="43">
        <f t="shared" si="199"/>
        <v>52.890290524716548</v>
      </c>
      <c r="BI190" s="41" t="str">
        <f t="shared" si="203"/>
        <v>12,9608647725962+17,464680307194i</v>
      </c>
      <c r="BJ190" s="20">
        <f t="shared" si="200"/>
        <v>26.748602904067607</v>
      </c>
      <c r="BK190" s="43">
        <f t="shared" si="204"/>
        <v>53.420201342529204</v>
      </c>
      <c r="BL190">
        <f t="shared" si="201"/>
        <v>17.364612562445309</v>
      </c>
      <c r="BM190" s="43">
        <f t="shared" si="202"/>
        <v>52.890290524716548</v>
      </c>
    </row>
    <row r="191" spans="14:65" x14ac:dyDescent="0.25">
      <c r="N191" s="9">
        <v>73</v>
      </c>
      <c r="O191" s="34">
        <f t="shared" si="205"/>
        <v>537.03179637025301</v>
      </c>
      <c r="P191" s="33" t="str">
        <f t="shared" si="155"/>
        <v>58,4837545126354</v>
      </c>
      <c r="Q191" s="4" t="str">
        <f t="shared" si="156"/>
        <v>1+39,9613490770954i</v>
      </c>
      <c r="R191" s="4">
        <f t="shared" si="168"/>
        <v>39.973859209006498</v>
      </c>
      <c r="S191" s="4">
        <f t="shared" si="169"/>
        <v>1.5457773681022768</v>
      </c>
      <c r="T191" s="4" t="str">
        <f t="shared" si="157"/>
        <v>1+0,101228108773255i</v>
      </c>
      <c r="U191" s="4">
        <f t="shared" si="170"/>
        <v>1.0051105063652503</v>
      </c>
      <c r="V191" s="4">
        <f t="shared" si="171"/>
        <v>0.1008844533372688</v>
      </c>
      <c r="W191" t="str">
        <f t="shared" si="158"/>
        <v>1-0,0113881622369912i</v>
      </c>
      <c r="X191" s="4">
        <f t="shared" si="172"/>
        <v>1.0000648430172596</v>
      </c>
      <c r="Y191" s="4">
        <f t="shared" si="173"/>
        <v>-1.1387669964135145E-2</v>
      </c>
      <c r="Z191" t="str">
        <f t="shared" si="159"/>
        <v>0,999998846387399+0,00187459460691213i</v>
      </c>
      <c r="AA191" s="4">
        <f t="shared" si="174"/>
        <v>1.0000006034403524</v>
      </c>
      <c r="AB191" s="4">
        <f t="shared" si="175"/>
        <v>1.8745945736268923E-3</v>
      </c>
      <c r="AC191" s="47" t="str">
        <f t="shared" si="176"/>
        <v>0,165302402189865-1,46130160484533i</v>
      </c>
      <c r="AD191" s="20">
        <f t="shared" si="177"/>
        <v>3.3500175522558306</v>
      </c>
      <c r="AE191" s="43">
        <f t="shared" si="178"/>
        <v>-83.546137649190527</v>
      </c>
      <c r="AF191" t="str">
        <f t="shared" si="160"/>
        <v>171,846459675999</v>
      </c>
      <c r="AG191" t="str">
        <f t="shared" si="161"/>
        <v>1+39,8585678294691i</v>
      </c>
      <c r="AH191">
        <f t="shared" si="179"/>
        <v>39.871110210481838</v>
      </c>
      <c r="AI191">
        <f t="shared" si="180"/>
        <v>1.545712880017635</v>
      </c>
      <c r="AJ191" t="str">
        <f t="shared" si="162"/>
        <v>1+0,101228108773255i</v>
      </c>
      <c r="AK191">
        <f t="shared" si="181"/>
        <v>1.0051105063652503</v>
      </c>
      <c r="AL191">
        <f t="shared" si="182"/>
        <v>0.1008844533372688</v>
      </c>
      <c r="AM191" t="str">
        <f t="shared" si="163"/>
        <v>1-0,00386571225758886i</v>
      </c>
      <c r="AN191">
        <f t="shared" si="183"/>
        <v>1.000007471837715</v>
      </c>
      <c r="AO191">
        <f t="shared" si="184"/>
        <v>-3.865693001706479E-3</v>
      </c>
      <c r="AP191" s="41" t="str">
        <f t="shared" si="185"/>
        <v>0,527646607309666-4,29985494065355i</v>
      </c>
      <c r="AQ191">
        <f t="shared" si="186"/>
        <v>12.733986365073699</v>
      </c>
      <c r="AR191" s="43">
        <f t="shared" si="187"/>
        <v>-83.004058863202943</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4,23753857216403+5,74890648996313i</v>
      </c>
      <c r="BG191" s="20">
        <f t="shared" si="198"/>
        <v>17.076268774682365</v>
      </c>
      <c r="BH191" s="43">
        <f t="shared" si="199"/>
        <v>53.605946074549813</v>
      </c>
      <c r="BI191" s="41" t="str">
        <f t="shared" si="203"/>
        <v>12,322023896745+17,0522817415465i</v>
      </c>
      <c r="BJ191" s="20">
        <f t="shared" si="200"/>
        <v>26.460237587500256</v>
      </c>
      <c r="BK191" s="43">
        <f t="shared" si="204"/>
        <v>54.148024860537404</v>
      </c>
      <c r="BL191">
        <f t="shared" si="201"/>
        <v>17.076268774682365</v>
      </c>
      <c r="BM191" s="43">
        <f t="shared" si="202"/>
        <v>53.605946074549813</v>
      </c>
    </row>
    <row r="192" spans="14:65" x14ac:dyDescent="0.25">
      <c r="N192" s="9">
        <v>74</v>
      </c>
      <c r="O192" s="34">
        <f t="shared" si="205"/>
        <v>549.54087385762534</v>
      </c>
      <c r="P192" s="33" t="str">
        <f t="shared" si="155"/>
        <v>58,4837545126354</v>
      </c>
      <c r="Q192" s="4" t="str">
        <f t="shared" si="156"/>
        <v>1+40,8921684726768i</v>
      </c>
      <c r="R192" s="4">
        <f t="shared" si="168"/>
        <v>40.904393925320328</v>
      </c>
      <c r="S192" s="4">
        <f t="shared" si="169"/>
        <v>1.5463466395565084</v>
      </c>
      <c r="T192" s="4" t="str">
        <f t="shared" si="157"/>
        <v>1+0,103586014329506i</v>
      </c>
      <c r="U192" s="4">
        <f t="shared" si="170"/>
        <v>1.0053507161009398</v>
      </c>
      <c r="V192" s="4">
        <f t="shared" si="171"/>
        <v>0.1032178866607507</v>
      </c>
      <c r="W192" t="str">
        <f t="shared" si="158"/>
        <v>1-0,0116534266120694i</v>
      </c>
      <c r="X192" s="4">
        <f t="shared" si="172"/>
        <v>1.0000678988707732</v>
      </c>
      <c r="Y192" s="4">
        <f t="shared" si="173"/>
        <v>-1.1652899134134885E-2</v>
      </c>
      <c r="Z192" t="str">
        <f t="shared" si="159"/>
        <v>0,999998792019312+0,00191825952462048i</v>
      </c>
      <c r="AA192" s="4">
        <f t="shared" si="174"/>
        <v>1.0000006318796437</v>
      </c>
      <c r="AB192" s="4">
        <f t="shared" si="175"/>
        <v>1.9182594889546817E-3</v>
      </c>
      <c r="AC192" s="47" t="str">
        <f t="shared" si="176"/>
        <v>0,163659569521194-1,42816738842293i</v>
      </c>
      <c r="AD192" s="20">
        <f t="shared" si="177"/>
        <v>3.1522417520006005</v>
      </c>
      <c r="AE192" s="43">
        <f t="shared" si="178"/>
        <v>-83.462756947110393</v>
      </c>
      <c r="AF192" t="str">
        <f t="shared" si="160"/>
        <v>171,846459675999</v>
      </c>
      <c r="AG192" t="str">
        <f t="shared" si="161"/>
        <v>1+40,7869931422429i</v>
      </c>
      <c r="AH192">
        <f t="shared" si="179"/>
        <v>40.799250110576409</v>
      </c>
      <c r="AI192">
        <f t="shared" si="180"/>
        <v>1.5462836176202064</v>
      </c>
      <c r="AJ192" t="str">
        <f t="shared" si="162"/>
        <v>1+0,103586014329506i</v>
      </c>
      <c r="AK192">
        <f t="shared" si="181"/>
        <v>1.0053507161009398</v>
      </c>
      <c r="AL192">
        <f t="shared" si="182"/>
        <v>0.1032178866607507</v>
      </c>
      <c r="AM192" t="str">
        <f t="shared" si="163"/>
        <v>1-0,0039557562633645i</v>
      </c>
      <c r="AN192">
        <f t="shared" si="183"/>
        <v>1.0000078239732004</v>
      </c>
      <c r="AO192">
        <f t="shared" si="184"/>
        <v>-3.955735630323508E-3</v>
      </c>
      <c r="AP192" s="41" t="str">
        <f t="shared" si="185"/>
        <v>0,522796126895501-4,20217491720534i</v>
      </c>
      <c r="AQ192">
        <f t="shared" si="186"/>
        <v>12.536187960682327</v>
      </c>
      <c r="AR192" s="43">
        <f t="shared" si="187"/>
        <v>-82.908222900424974</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4,03036973654162+5,61357260323835i</v>
      </c>
      <c r="BG192" s="20">
        <f t="shared" si="198"/>
        <v>16.790286490861355</v>
      </c>
      <c r="BH192" s="43">
        <f t="shared" si="199"/>
        <v>54.322834205835179</v>
      </c>
      <c r="BI192" s="41" t="str">
        <f t="shared" si="203"/>
        <v>11,7119019761005+16,6503667809106i</v>
      </c>
      <c r="BJ192" s="20">
        <f t="shared" si="200"/>
        <v>26.174232699543065</v>
      </c>
      <c r="BK192" s="43">
        <f t="shared" si="204"/>
        <v>54.87736825252054</v>
      </c>
      <c r="BL192">
        <f t="shared" si="201"/>
        <v>16.790286490861355</v>
      </c>
      <c r="BM192" s="43">
        <f t="shared" si="202"/>
        <v>54.322834205835179</v>
      </c>
    </row>
    <row r="193" spans="14:65" x14ac:dyDescent="0.25">
      <c r="N193" s="9">
        <v>75</v>
      </c>
      <c r="O193" s="34">
        <f t="shared" si="205"/>
        <v>562.34132519034927</v>
      </c>
      <c r="P193" s="33" t="str">
        <f t="shared" si="155"/>
        <v>58,4837545126354</v>
      </c>
      <c r="Q193" s="4" t="str">
        <f t="shared" si="156"/>
        <v>1+41,8446694372541i</v>
      </c>
      <c r="R193" s="4">
        <f t="shared" si="168"/>
        <v>41.856616684976665</v>
      </c>
      <c r="S193" s="4">
        <f t="shared" si="169"/>
        <v>1.5469029681264359</v>
      </c>
      <c r="T193" s="4" t="str">
        <f t="shared" si="157"/>
        <v>1+0,105998842561677i</v>
      </c>
      <c r="U193" s="4">
        <f t="shared" si="170"/>
        <v>1.0056021850734094</v>
      </c>
      <c r="V193" s="4">
        <f t="shared" si="171"/>
        <v>0.10560450524541483</v>
      </c>
      <c r="W193" t="str">
        <f t="shared" si="158"/>
        <v>1-0,0119248697881887i</v>
      </c>
      <c r="X193" s="4">
        <f t="shared" si="172"/>
        <v>1.0000710987322179</v>
      </c>
      <c r="Y193" s="4">
        <f t="shared" si="173"/>
        <v>-1.1924304587568962E-2</v>
      </c>
      <c r="Z193" t="str">
        <f t="shared" si="159"/>
        <v>0,999998735088936+0,00196294152891994i</v>
      </c>
      <c r="AA193" s="4">
        <f t="shared" si="174"/>
        <v>1.0000006616592401</v>
      </c>
      <c r="AB193" s="4">
        <f t="shared" si="175"/>
        <v>1.9629414907033219E-3</v>
      </c>
      <c r="AC193" s="47" t="str">
        <f t="shared" si="176"/>
        <v>0,162090575048162-1,39578679037703i</v>
      </c>
      <c r="AD193" s="20">
        <f t="shared" si="177"/>
        <v>2.9545584447144897</v>
      </c>
      <c r="AE193" s="43">
        <f t="shared" si="178"/>
        <v>-83.375999531120044</v>
      </c>
      <c r="AF193" t="str">
        <f t="shared" si="160"/>
        <v>171,846459675999</v>
      </c>
      <c r="AG193" t="str">
        <f t="shared" si="161"/>
        <v>1+41,7370442586603i</v>
      </c>
      <c r="AH193">
        <f t="shared" si="179"/>
        <v>41.749022305311165</v>
      </c>
      <c r="AI193">
        <f t="shared" si="180"/>
        <v>1.5468413790835576</v>
      </c>
      <c r="AJ193" t="str">
        <f t="shared" si="162"/>
        <v>1+0,105998842561677i</v>
      </c>
      <c r="AK193">
        <f t="shared" si="181"/>
        <v>1.0056021850734094</v>
      </c>
      <c r="AL193">
        <f t="shared" si="182"/>
        <v>0.10560450524541483</v>
      </c>
      <c r="AM193" t="str">
        <f t="shared" si="163"/>
        <v>1-0,0040478976634716i</v>
      </c>
      <c r="AN193">
        <f t="shared" si="183"/>
        <v>1.0000081927041868</v>
      </c>
      <c r="AO193">
        <f t="shared" si="184"/>
        <v>-4.0478755547796339E-3</v>
      </c>
      <c r="AP193" s="41" t="str">
        <f t="shared" si="185"/>
        <v>0,518163697659387-4,1067122410614i</v>
      </c>
      <c r="AQ193">
        <f t="shared" si="186"/>
        <v>12.338480925999241</v>
      </c>
      <c r="AR193" s="43">
        <f t="shared" si="187"/>
        <v>-82.808716334837314</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3,83251509399403+5,48167100936634i</v>
      </c>
      <c r="BG193" s="20">
        <f t="shared" si="198"/>
        <v>16.506657800100427</v>
      </c>
      <c r="BH193" s="43">
        <f t="shared" si="199"/>
        <v>55.040644613895942</v>
      </c>
      <c r="BI193" s="41" t="str">
        <f t="shared" si="203"/>
        <v>11,1292096354222+16,2586261704829i</v>
      </c>
      <c r="BJ193" s="20">
        <f t="shared" si="200"/>
        <v>25.890580281385169</v>
      </c>
      <c r="BK193" s="43">
        <f t="shared" si="204"/>
        <v>55.607927810178488</v>
      </c>
      <c r="BL193">
        <f t="shared" si="201"/>
        <v>16.506657800100427</v>
      </c>
      <c r="BM193" s="43">
        <f t="shared" si="202"/>
        <v>55.040644613895942</v>
      </c>
    </row>
    <row r="194" spans="14:65" x14ac:dyDescent="0.25">
      <c r="N194" s="9">
        <v>76</v>
      </c>
      <c r="O194" s="34">
        <f t="shared" si="205"/>
        <v>575.43993733715706</v>
      </c>
      <c r="P194" s="33" t="str">
        <f t="shared" si="155"/>
        <v>58,4837545126354</v>
      </c>
      <c r="Q194" s="4" t="str">
        <f t="shared" si="156"/>
        <v>1+42,8193569994468i</v>
      </c>
      <c r="R194" s="4">
        <f t="shared" si="168"/>
        <v>42.831032369604102</v>
      </c>
      <c r="S194" s="4">
        <f t="shared" si="169"/>
        <v>1.5474466474065658</v>
      </c>
      <c r="T194" s="4" t="str">
        <f t="shared" si="157"/>
        <v>1+0,108467872783235i</v>
      </c>
      <c r="U194" s="4">
        <f t="shared" si="170"/>
        <v>1.0058654380314098</v>
      </c>
      <c r="V194" s="4">
        <f t="shared" si="171"/>
        <v>0.10804546569619962</v>
      </c>
      <c r="W194" t="str">
        <f t="shared" si="158"/>
        <v>1-0,012202635688114i</v>
      </c>
      <c r="X194" s="4">
        <f t="shared" si="172"/>
        <v>1.0000744493875127</v>
      </c>
      <c r="Y194" s="4">
        <f t="shared" si="173"/>
        <v>-1.220203006717358E-2</v>
      </c>
      <c r="Z194" t="str">
        <f t="shared" si="159"/>
        <v>0,999998675475514+0,00200866431080065i</v>
      </c>
      <c r="AA194" s="4">
        <f t="shared" si="174"/>
        <v>1.000000692842308</v>
      </c>
      <c r="AB194" s="4">
        <f t="shared" si="175"/>
        <v>2.0086642698507757E-3</v>
      </c>
      <c r="AC194" s="47" t="str">
        <f t="shared" si="176"/>
        <v>0,160592102389257-1,36414288308828i</v>
      </c>
      <c r="AD194" s="20">
        <f t="shared" si="177"/>
        <v>2.7569723947687401</v>
      </c>
      <c r="AE194" s="43">
        <f t="shared" si="178"/>
        <v>-83.285825547609235</v>
      </c>
      <c r="AF194" t="str">
        <f t="shared" si="160"/>
        <v>171,846459675999</v>
      </c>
      <c r="AG194" t="str">
        <f t="shared" si="161"/>
        <v>1+42,7092249083988i</v>
      </c>
      <c r="AH194">
        <f t="shared" si="179"/>
        <v>42.720930376996627</v>
      </c>
      <c r="AI194">
        <f t="shared" si="180"/>
        <v>1.5473864587512567</v>
      </c>
      <c r="AJ194" t="str">
        <f t="shared" si="162"/>
        <v>1+0,108467872783235i</v>
      </c>
      <c r="AK194">
        <f t="shared" si="181"/>
        <v>1.0058654380314098</v>
      </c>
      <c r="AL194">
        <f t="shared" si="182"/>
        <v>0.10804546569619962</v>
      </c>
      <c r="AM194" t="str">
        <f t="shared" si="163"/>
        <v>1-0,00414218531250012i</v>
      </c>
      <c r="AN194">
        <f t="shared" si="183"/>
        <v>1.0000085788127835</v>
      </c>
      <c r="AO194">
        <f t="shared" si="184"/>
        <v>-4.1421616226208413E-3</v>
      </c>
      <c r="AP194" s="41" t="str">
        <f t="shared" si="185"/>
        <v>0,513739528223294-4,01341701011284i</v>
      </c>
      <c r="AQ194">
        <f t="shared" si="186"/>
        <v>12.140869975086392</v>
      </c>
      <c r="AR194" s="43">
        <f t="shared" si="187"/>
        <v>-82.705492561260755</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3,64355643963125+5,35310137498245i</v>
      </c>
      <c r="BG194" s="20">
        <f t="shared" si="198"/>
        <v>16.225372691860901</v>
      </c>
      <c r="BH194" s="43">
        <f t="shared" si="199"/>
        <v>55.759073180771175</v>
      </c>
      <c r="BI194" s="41" t="str">
        <f t="shared" si="203"/>
        <v>10,5727152615941+15,8767624551981i</v>
      </c>
      <c r="BJ194" s="20">
        <f t="shared" si="200"/>
        <v>25.609270272178559</v>
      </c>
      <c r="BK194" s="43">
        <f t="shared" si="204"/>
        <v>56.339406167119513</v>
      </c>
      <c r="BL194">
        <f t="shared" si="201"/>
        <v>16.225372691860901</v>
      </c>
      <c r="BM194" s="43">
        <f t="shared" si="202"/>
        <v>55.759073180771175</v>
      </c>
    </row>
    <row r="195" spans="14:65" x14ac:dyDescent="0.25">
      <c r="N195" s="9">
        <v>77</v>
      </c>
      <c r="O195" s="34">
        <f t="shared" si="205"/>
        <v>588.84365535558959</v>
      </c>
      <c r="P195" s="33" t="str">
        <f t="shared" si="155"/>
        <v>58,4837545126354</v>
      </c>
      <c r="Q195" s="4" t="str">
        <f t="shared" si="156"/>
        <v>1+43,8167479515018i</v>
      </c>
      <c r="R195" s="4">
        <f t="shared" si="168"/>
        <v>43.828157627778943</v>
      </c>
      <c r="S195" s="4">
        <f t="shared" si="169"/>
        <v>1.5479779643764753</v>
      </c>
      <c r="T195" s="4" t="str">
        <f t="shared" si="157"/>
        <v>1+0,110994414106685i</v>
      </c>
      <c r="U195" s="4">
        <f t="shared" si="170"/>
        <v>1.0061410238942086</v>
      </c>
      <c r="V195" s="4">
        <f t="shared" si="171"/>
        <v>0.11054194582770986</v>
      </c>
      <c r="W195" t="str">
        <f t="shared" si="158"/>
        <v>1-0,0124868715870021i</v>
      </c>
      <c r="X195" s="4">
        <f t="shared" si="172"/>
        <v>1.0000779579422947</v>
      </c>
      <c r="Y195" s="4">
        <f t="shared" si="173"/>
        <v>-1.2486222655204828E-2</v>
      </c>
      <c r="Z195" t="str">
        <f t="shared" si="159"/>
        <v>0,999998613052598+0,00205545211308676i</v>
      </c>
      <c r="AA195" s="4">
        <f t="shared" si="174"/>
        <v>1.0000007254949912</v>
      </c>
      <c r="AB195" s="4">
        <f t="shared" si="175"/>
        <v>2.0554520692081459E-3</v>
      </c>
      <c r="AC195" s="47" t="str">
        <f t="shared" si="176"/>
        <v>0,159160983723819-1,33321911348406i</v>
      </c>
      <c r="AD195" s="20">
        <f t="shared" si="177"/>
        <v>2.5594885586962706</v>
      </c>
      <c r="AE195" s="43">
        <f t="shared" si="178"/>
        <v>-83.19219377169388</v>
      </c>
      <c r="AF195" t="str">
        <f t="shared" si="160"/>
        <v>171,846459675999</v>
      </c>
      <c r="AG195" t="str">
        <f t="shared" si="161"/>
        <v>1+43,7040505545071i</v>
      </c>
      <c r="AH195">
        <f t="shared" si="179"/>
        <v>43.715489644643263</v>
      </c>
      <c r="AI195">
        <f t="shared" si="180"/>
        <v>1.5479191443354192</v>
      </c>
      <c r="AJ195" t="str">
        <f t="shared" si="162"/>
        <v>1+0,110994414106685i</v>
      </c>
      <c r="AK195">
        <f t="shared" si="181"/>
        <v>1.0061410238942086</v>
      </c>
      <c r="AL195">
        <f t="shared" si="182"/>
        <v>0.11054194582770986</v>
      </c>
      <c r="AM195" t="str">
        <f t="shared" si="163"/>
        <v>1-0,00423866920300964i</v>
      </c>
      <c r="AN195">
        <f t="shared" si="183"/>
        <v>1.0000089831179579</v>
      </c>
      <c r="AO195">
        <f t="shared" si="184"/>
        <v>-4.2386438188589696E-3</v>
      </c>
      <c r="AP195" s="41" t="str">
        <f t="shared" si="185"/>
        <v>0,509514265912832-3,9222404239263i</v>
      </c>
      <c r="AQ195">
        <f t="shared" si="186"/>
        <v>11.943360011680991</v>
      </c>
      <c r="AR195" s="43">
        <f t="shared" si="187"/>
        <v>-82.598503444509518</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3,46309430881972+5,22776715837301i</v>
      </c>
      <c r="BG195" s="20">
        <f t="shared" si="198"/>
        <v>15.946419124814465</v>
      </c>
      <c r="BH195" s="43">
        <f t="shared" si="199"/>
        <v>56.477822778950433</v>
      </c>
      <c r="BI195" s="41" t="str">
        <f t="shared" si="203"/>
        <v>10,0412424280742+15,5044893958278i</v>
      </c>
      <c r="BJ195" s="20">
        <f t="shared" si="200"/>
        <v>25.330290577799197</v>
      </c>
      <c r="BK195" s="43">
        <f t="shared" si="204"/>
        <v>57.071513106134944</v>
      </c>
      <c r="BL195">
        <f t="shared" si="201"/>
        <v>15.946419124814465</v>
      </c>
      <c r="BM195" s="43">
        <f t="shared" si="202"/>
        <v>56.477822778950433</v>
      </c>
    </row>
    <row r="196" spans="14:65" x14ac:dyDescent="0.25">
      <c r="N196" s="9">
        <v>78</v>
      </c>
      <c r="O196" s="34">
        <f t="shared" si="205"/>
        <v>602.55958607435832</v>
      </c>
      <c r="P196" s="33" t="str">
        <f t="shared" si="155"/>
        <v>58,4837545126354</v>
      </c>
      <c r="Q196" s="4" t="str">
        <f t="shared" si="156"/>
        <v>1+44,8373711233038i</v>
      </c>
      <c r="R196" s="4">
        <f t="shared" si="168"/>
        <v>44.848521148961837</v>
      </c>
      <c r="S196" s="4">
        <f t="shared" si="169"/>
        <v>1.5484971995468504</v>
      </c>
      <c r="T196" s="4" t="str">
        <f t="shared" si="157"/>
        <v>1+0,113579806137679i</v>
      </c>
      <c r="U196" s="4">
        <f t="shared" si="170"/>
        <v>1.0064295168377528</v>
      </c>
      <c r="V196" s="4">
        <f t="shared" si="171"/>
        <v>0.11309514476636534</v>
      </c>
      <c r="W196" t="str">
        <f t="shared" si="158"/>
        <v>1-0,0127777281904889i</v>
      </c>
      <c r="X196" s="4">
        <f t="shared" si="172"/>
        <v>1.0000816318369765</v>
      </c>
      <c r="Y196" s="4">
        <f t="shared" si="173"/>
        <v>-1.2777032850605712E-2</v>
      </c>
      <c r="Z196" t="str">
        <f t="shared" si="159"/>
        <v>0,999998547687781+0,00210332974329034i</v>
      </c>
      <c r="AA196" s="4">
        <f t="shared" si="174"/>
        <v>1.0000007596865517</v>
      </c>
      <c r="AB196" s="4">
        <f t="shared" si="175"/>
        <v>2.103329696273519E-3</v>
      </c>
      <c r="AC196" s="47" t="str">
        <f t="shared" si="176"/>
        <v>0,157794193162743-1,30299929533031i</v>
      </c>
      <c r="AD196" s="20">
        <f t="shared" si="177"/>
        <v>2.3621120943671192</v>
      </c>
      <c r="AE196" s="43">
        <f t="shared" si="178"/>
        <v>-83.095061614888678</v>
      </c>
      <c r="AF196" t="str">
        <f t="shared" si="160"/>
        <v>171,846459675999</v>
      </c>
      <c r="AG196" t="str">
        <f t="shared" si="161"/>
        <v>1+44,7220486667109i</v>
      </c>
      <c r="AH196">
        <f t="shared" si="179"/>
        <v>44.733227437193236</v>
      </c>
      <c r="AI196">
        <f t="shared" si="180"/>
        <v>1.5484397170630868</v>
      </c>
      <c r="AJ196" t="str">
        <f t="shared" si="162"/>
        <v>1+0,113579806137679i</v>
      </c>
      <c r="AK196">
        <f t="shared" si="181"/>
        <v>1.0064295168377528</v>
      </c>
      <c r="AL196">
        <f t="shared" si="182"/>
        <v>0.11309514476636534</v>
      </c>
      <c r="AM196" t="str">
        <f t="shared" si="163"/>
        <v>1-0,00433740049203602i</v>
      </c>
      <c r="AN196">
        <f t="shared" si="183"/>
        <v>1.0000094064772733</v>
      </c>
      <c r="AO196">
        <f t="shared" si="184"/>
        <v>-4.3373732924423484E-3</v>
      </c>
      <c r="AP196" s="41" t="str">
        <f t="shared" si="185"/>
        <v>0,505478977186309-3,83313476103225i</v>
      </c>
      <c r="AQ196">
        <f t="shared" si="186"/>
        <v>11.745956138258842</v>
      </c>
      <c r="AR196" s="43">
        <f t="shared" si="187"/>
        <v>-82.487699323442101</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3,29074714122481+5,10557542352173i</v>
      </c>
      <c r="BG196" s="20">
        <f t="shared" si="198"/>
        <v>15.669783104372247</v>
      </c>
      <c r="BH196" s="43">
        <f t="shared" si="199"/>
        <v>57.196604037333195</v>
      </c>
      <c r="BI196" s="41" t="str">
        <f t="shared" si="203"/>
        <v>9,53366743316495+15,1415314193233i</v>
      </c>
      <c r="BJ196" s="20">
        <f t="shared" si="200"/>
        <v>25.053627148263974</v>
      </c>
      <c r="BK196" s="43">
        <f t="shared" si="204"/>
        <v>57.803966328779779</v>
      </c>
      <c r="BL196">
        <f t="shared" si="201"/>
        <v>15.669783104372247</v>
      </c>
      <c r="BM196" s="43">
        <f t="shared" si="202"/>
        <v>57.196604037333195</v>
      </c>
    </row>
    <row r="197" spans="14:65" x14ac:dyDescent="0.25">
      <c r="N197" s="9">
        <v>79</v>
      </c>
      <c r="O197" s="34">
        <f t="shared" si="205"/>
        <v>616.59500186148273</v>
      </c>
      <c r="P197" s="33" t="str">
        <f t="shared" si="155"/>
        <v>58,4837545126354</v>
      </c>
      <c r="Q197" s="4" t="str">
        <f t="shared" si="156"/>
        <v>1+45,8817676627683i</v>
      </c>
      <c r="R197" s="4">
        <f t="shared" si="168"/>
        <v>45.892663943818413</v>
      </c>
      <c r="S197" s="4">
        <f t="shared" si="169"/>
        <v>1.5490046271025015</v>
      </c>
      <c r="T197" s="4" t="str">
        <f t="shared" si="157"/>
        <v>1+0,116225419685293i</v>
      </c>
      <c r="U197" s="4">
        <f t="shared" si="170"/>
        <v>1.0067315174270757</v>
      </c>
      <c r="V197" s="4">
        <f t="shared" si="171"/>
        <v>0.1157062830290338</v>
      </c>
      <c r="W197" t="str">
        <f t="shared" si="158"/>
        <v>1-0,0130753597145955i</v>
      </c>
      <c r="X197" s="4">
        <f t="shared" si="172"/>
        <v>1.0000854788625151</v>
      </c>
      <c r="Y197" s="4">
        <f t="shared" si="173"/>
        <v>-1.3074614647926332E-2</v>
      </c>
      <c r="Z197" t="str">
        <f t="shared" si="159"/>
        <v>0,999998479242415+0,00215232258676469i</v>
      </c>
      <c r="AA197" s="4">
        <f t="shared" si="174"/>
        <v>1.0000007954895138</v>
      </c>
      <c r="AB197" s="4">
        <f t="shared" si="175"/>
        <v>2.1523225363852157E-3</v>
      </c>
      <c r="AC197" s="47" t="str">
        <f t="shared" si="176"/>
        <v>0,156488840412332-1,27346760164684i</v>
      </c>
      <c r="AD197" s="20">
        <f t="shared" si="177"/>
        <v>2.1648483704668653</v>
      </c>
      <c r="AE197" s="43">
        <f t="shared" si="178"/>
        <v>-82.99438513407128</v>
      </c>
      <c r="AF197" t="str">
        <f t="shared" si="160"/>
        <v>171,846459675999</v>
      </c>
      <c r="AG197" t="str">
        <f t="shared" si="161"/>
        <v>1+45,7637590010842i</v>
      </c>
      <c r="AH197">
        <f t="shared" si="179"/>
        <v>45.774683373119196</v>
      </c>
      <c r="AI197">
        <f t="shared" si="180"/>
        <v>1.5489484518195786</v>
      </c>
      <c r="AJ197" t="str">
        <f t="shared" si="162"/>
        <v>1+0,116225419685293i</v>
      </c>
      <c r="AK197">
        <f t="shared" si="181"/>
        <v>1.0067315174270757</v>
      </c>
      <c r="AL197">
        <f t="shared" si="182"/>
        <v>0.1157062830290338</v>
      </c>
      <c r="AM197" t="str">
        <f t="shared" si="163"/>
        <v>1-0,00443843152821555i</v>
      </c>
      <c r="AN197">
        <f t="shared" si="183"/>
        <v>1.0000098497887062</v>
      </c>
      <c r="AO197">
        <f t="shared" si="184"/>
        <v>-4.4384023833413397E-3</v>
      </c>
      <c r="AP197" s="41" t="str">
        <f t="shared" si="185"/>
        <v>0,501625128929383-3,74605335657545i</v>
      </c>
      <c r="AQ197">
        <f t="shared" si="186"/>
        <v>11.54866366539588</v>
      </c>
      <c r="AR197" s="43">
        <f t="shared" si="187"/>
        <v>-82.373029016221238</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3,1261504818332+4,98643666501777i</v>
      </c>
      <c r="BG197" s="20">
        <f t="shared" si="198"/>
        <v>15.395448768300442</v>
      </c>
      <c r="BH197" s="43">
        <f t="shared" si="199"/>
        <v>57.915136065011581</v>
      </c>
      <c r="BI197" s="41" t="str">
        <f t="shared" si="203"/>
        <v>9,04891694716769+14,7876231012397i</v>
      </c>
      <c r="BJ197" s="20">
        <f t="shared" si="200"/>
        <v>24.779264063229437</v>
      </c>
      <c r="BK197" s="43">
        <f t="shared" si="204"/>
        <v>58.536492182861593</v>
      </c>
      <c r="BL197">
        <f t="shared" si="201"/>
        <v>15.395448768300442</v>
      </c>
      <c r="BM197" s="43">
        <f t="shared" si="202"/>
        <v>57.915136065011581</v>
      </c>
    </row>
    <row r="198" spans="14:65" x14ac:dyDescent="0.25">
      <c r="N198" s="9">
        <v>80</v>
      </c>
      <c r="O198" s="34">
        <f t="shared" si="205"/>
        <v>630.95734448019323</v>
      </c>
      <c r="P198" s="33" t="str">
        <f t="shared" si="155"/>
        <v>58,4837545126354</v>
      </c>
      <c r="Q198" s="4" t="str">
        <f t="shared" si="156"/>
        <v>1+46,9504913227644i</v>
      </c>
      <c r="R198" s="4">
        <f t="shared" si="168"/>
        <v>46.961139631071298</v>
      </c>
      <c r="S198" s="4">
        <f t="shared" si="169"/>
        <v>1.5495005150424053</v>
      </c>
      <c r="T198" s="4" t="str">
        <f t="shared" si="157"/>
        <v>1+0,11893265748885i</v>
      </c>
      <c r="U198" s="4">
        <f t="shared" si="170"/>
        <v>1.0070476537966613</v>
      </c>
      <c r="V198" s="4">
        <f t="shared" si="171"/>
        <v>0.11837660257599894</v>
      </c>
      <c r="W198" t="str">
        <f t="shared" si="158"/>
        <v>1-0,0133799239674956i</v>
      </c>
      <c r="X198" s="4">
        <f t="shared" si="172"/>
        <v>1.0000895071769207</v>
      </c>
      <c r="Y198" s="4">
        <f t="shared" si="173"/>
        <v>-1.3379125618034886E-2</v>
      </c>
      <c r="Z198" t="str">
        <f t="shared" si="159"/>
        <v>0,999998407571318+0,00220245662016389i</v>
      </c>
      <c r="AA198" s="4">
        <f t="shared" si="174"/>
        <v>1.0000008329798209</v>
      </c>
      <c r="AB198" s="4">
        <f t="shared" si="175"/>
        <v>2.2024565661812631E-3</v>
      </c>
      <c r="AC198" s="47" t="str">
        <f t="shared" si="176"/>
        <v>0,155242164718561-1,24460855724693i</v>
      </c>
      <c r="AD198" s="20">
        <f t="shared" si="177"/>
        <v>1.9677029762876399</v>
      </c>
      <c r="AE198" s="43">
        <f t="shared" si="178"/>
        <v>-82.890119041866754</v>
      </c>
      <c r="AF198" t="str">
        <f t="shared" si="160"/>
        <v>171,846459675999</v>
      </c>
      <c r="AG198" t="str">
        <f t="shared" si="161"/>
        <v>1+46,8297338862347i</v>
      </c>
      <c r="AH198">
        <f t="shared" si="179"/>
        <v>46.840409646538731</v>
      </c>
      <c r="AI198">
        <f t="shared" si="180"/>
        <v>1.5494456172888633</v>
      </c>
      <c r="AJ198" t="str">
        <f t="shared" si="162"/>
        <v>1+0,11893265748885i</v>
      </c>
      <c r="AK198">
        <f t="shared" si="181"/>
        <v>1.0070476537966613</v>
      </c>
      <c r="AL198">
        <f t="shared" si="182"/>
        <v>0.11837660257599894</v>
      </c>
      <c r="AM198" t="str">
        <f t="shared" si="163"/>
        <v>1-0,00454181587954093i</v>
      </c>
      <c r="AN198">
        <f t="shared" si="183"/>
        <v>1.0000103139925527</v>
      </c>
      <c r="AO198">
        <f t="shared" si="184"/>
        <v>-4.5417846502629608E-3</v>
      </c>
      <c r="AP198" s="41" t="str">
        <f t="shared" si="185"/>
        <v>0,497944570577655-3,66095058032932i</v>
      </c>
      <c r="AQ198">
        <f t="shared" si="186"/>
        <v>11.351488121435674</v>
      </c>
      <c r="AR198" s="43">
        <f t="shared" si="187"/>
        <v>-82.254439826909632</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2,96895621734838+4,87026464314053i</v>
      </c>
      <c r="BG198" s="20">
        <f t="shared" si="198"/>
        <v>15.123398479793162</v>
      </c>
      <c r="BH198" s="43">
        <f t="shared" si="199"/>
        <v>58.633147128921706</v>
      </c>
      <c r="BI198" s="41" t="str">
        <f t="shared" si="203"/>
        <v>8,58596576369055+14,4425086782149i</v>
      </c>
      <c r="BJ198" s="20">
        <f t="shared" si="200"/>
        <v>24.507183624941199</v>
      </c>
      <c r="BK198" s="43">
        <f t="shared" si="204"/>
        <v>59.268826343878814</v>
      </c>
      <c r="BL198">
        <f t="shared" si="201"/>
        <v>15.123398479793162</v>
      </c>
      <c r="BM198" s="43">
        <f t="shared" si="202"/>
        <v>58.633147128921706</v>
      </c>
    </row>
    <row r="199" spans="14:65" x14ac:dyDescent="0.25">
      <c r="N199" s="9">
        <v>81</v>
      </c>
      <c r="O199" s="34">
        <f t="shared" si="205"/>
        <v>645.65422903465594</v>
      </c>
      <c r="P199" s="33" t="str">
        <f t="shared" si="155"/>
        <v>58,4837545126354</v>
      </c>
      <c r="Q199" s="4" t="str">
        <f t="shared" si="156"/>
        <v>1+48,0441087547232i</v>
      </c>
      <c r="R199" s="4">
        <f t="shared" si="168"/>
        <v>48.054514731039269</v>
      </c>
      <c r="S199" s="4">
        <f t="shared" si="169"/>
        <v>1.5499851253168226</v>
      </c>
      <c r="T199" s="4" t="str">
        <f t="shared" si="157"/>
        <v>1+0,121702954961667i</v>
      </c>
      <c r="U199" s="4">
        <f t="shared" si="170"/>
        <v>1.0073785828805382</v>
      </c>
      <c r="V199" s="4">
        <f t="shared" si="171"/>
        <v>0.12110736683596951</v>
      </c>
      <c r="W199" t="str">
        <f t="shared" si="158"/>
        <v>1-0,0136915824331876i</v>
      </c>
      <c r="X199" s="4">
        <f t="shared" si="172"/>
        <v>1.0000937253225444</v>
      </c>
      <c r="Y199" s="4">
        <f t="shared" si="173"/>
        <v>-1.3690726990657928E-2</v>
      </c>
      <c r="Z199" t="str">
        <f t="shared" si="159"/>
        <v>0,999998332522466+0,00225375842521606i</v>
      </c>
      <c r="AA199" s="4">
        <f t="shared" si="174"/>
        <v>1.0000008722369955</v>
      </c>
      <c r="AB199" s="4">
        <f t="shared" si="175"/>
        <v>2.2537583673725801E-3</v>
      </c>
      <c r="AC199" s="47" t="str">
        <f t="shared" si="176"/>
        <v>0,154051529079506-1,21640703140149i</v>
      </c>
      <c r="AD199" s="20">
        <f t="shared" si="177"/>
        <v>1.7706817318391121</v>
      </c>
      <c r="AE199" s="43">
        <f t="shared" si="178"/>
        <v>-82.78221671858951</v>
      </c>
      <c r="AF199" t="str">
        <f t="shared" si="160"/>
        <v>171,846459675999</v>
      </c>
      <c r="AG199" t="str">
        <f t="shared" si="161"/>
        <v>1+47,9205385161565i</v>
      </c>
      <c r="AH199">
        <f t="shared" si="179"/>
        <v>47.930971319997667</v>
      </c>
      <c r="AI199">
        <f t="shared" si="180"/>
        <v>1.5499314760910003</v>
      </c>
      <c r="AJ199" t="str">
        <f t="shared" si="162"/>
        <v>1+0,121702954961667i</v>
      </c>
      <c r="AK199">
        <f t="shared" si="181"/>
        <v>1.0073785828805382</v>
      </c>
      <c r="AL199">
        <f t="shared" si="182"/>
        <v>0.12110736683596951</v>
      </c>
      <c r="AM199" t="str">
        <f t="shared" si="163"/>
        <v>1-0,00464760836176368i</v>
      </c>
      <c r="AN199">
        <f t="shared" si="183"/>
        <v>1.0000108000734214</v>
      </c>
      <c r="AO199">
        <f t="shared" si="184"/>
        <v>-4.647574899008966E-3</v>
      </c>
      <c r="AP199" s="41" t="str">
        <f t="shared" si="185"/>
        <v>0,494429517031158-3,57778181507586i</v>
      </c>
      <c r="AQ199">
        <f t="shared" si="186"/>
        <v>11.154435262471873</v>
      </c>
      <c r="AR199" s="43">
        <f t="shared" si="187"/>
        <v>-82.131877553536654</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2,81883184641885+4,75697622847994i</v>
      </c>
      <c r="BG199" s="20">
        <f t="shared" si="198"/>
        <v>14.853612927324955</v>
      </c>
      <c r="BH199" s="43">
        <f t="shared" si="199"/>
        <v>59.350375281892262</v>
      </c>
      <c r="BI199" s="41" t="str">
        <f t="shared" si="203"/>
        <v>8,14383465057475+14,1059415886141i</v>
      </c>
      <c r="BJ199" s="20">
        <f t="shared" si="200"/>
        <v>24.237366457957712</v>
      </c>
      <c r="BK199" s="43">
        <f t="shared" si="204"/>
        <v>60.000714446945153</v>
      </c>
      <c r="BL199">
        <f t="shared" si="201"/>
        <v>14.853612927324955</v>
      </c>
      <c r="BM199" s="43">
        <f t="shared" si="202"/>
        <v>59.350375281892262</v>
      </c>
    </row>
    <row r="200" spans="14:65" x14ac:dyDescent="0.25">
      <c r="N200" s="9">
        <v>82</v>
      </c>
      <c r="O200" s="34">
        <f t="shared" si="205"/>
        <v>660.69344800759643</v>
      </c>
      <c r="P200" s="33" t="str">
        <f t="shared" si="155"/>
        <v>58,4837545126354</v>
      </c>
      <c r="Q200" s="4" t="str">
        <f t="shared" si="156"/>
        <v>1+49,1631998090827i</v>
      </c>
      <c r="R200" s="4">
        <f t="shared" si="168"/>
        <v>49.173368966014408</v>
      </c>
      <c r="S200" s="4">
        <f t="shared" si="169"/>
        <v>1.5504587139615384</v>
      </c>
      <c r="T200" s="4" t="str">
        <f t="shared" si="157"/>
        <v>1+0,124537780952135i</v>
      </c>
      <c r="U200" s="4">
        <f t="shared" si="170"/>
        <v>1.0077249916939055</v>
      </c>
      <c r="V200" s="4">
        <f t="shared" si="171"/>
        <v>0.12389986070071501</v>
      </c>
      <c r="W200" t="str">
        <f t="shared" si="158"/>
        <v>1-0,0140105003571151i</v>
      </c>
      <c r="X200" s="4">
        <f t="shared" si="172"/>
        <v>1.0000981422441784</v>
      </c>
      <c r="Y200" s="4">
        <f t="shared" si="173"/>
        <v>-1.4009583738788099E-2</v>
      </c>
      <c r="Z200" t="str">
        <f t="shared" si="159"/>
        <v>0,999998253936671+0,00230625520281731i</v>
      </c>
      <c r="AA200" s="4">
        <f t="shared" si="174"/>
        <v>1.0000009133443086</v>
      </c>
      <c r="AB200" s="4">
        <f t="shared" si="175"/>
        <v>2.3062551408368445E-3</v>
      </c>
      <c r="AC200" s="47" t="str">
        <f t="shared" si="176"/>
        <v>0,152914414714298-1,18884823062817i</v>
      </c>
      <c r="AD200" s="20">
        <f t="shared" si="177"/>
        <v>1.5737906982887628</v>
      </c>
      <c r="AE200" s="43">
        <f t="shared" si="178"/>
        <v>-82.67063022588566</v>
      </c>
      <c r="AF200" t="str">
        <f t="shared" si="160"/>
        <v>171,846459675999</v>
      </c>
      <c r="AG200" t="str">
        <f t="shared" si="161"/>
        <v>1+49,0367512499029i</v>
      </c>
      <c r="AH200">
        <f t="shared" si="179"/>
        <v>49.046946624074913</v>
      </c>
      <c r="AI200">
        <f t="shared" si="180"/>
        <v>1.5504062849167024</v>
      </c>
      <c r="AJ200" t="str">
        <f t="shared" si="162"/>
        <v>1+0,124537780952135i</v>
      </c>
      <c r="AK200">
        <f t="shared" si="181"/>
        <v>1.0077249916939055</v>
      </c>
      <c r="AL200">
        <f t="shared" si="182"/>
        <v>0.12389986070071501</v>
      </c>
      <c r="AM200" t="str">
        <f t="shared" si="163"/>
        <v>1-0,00475586506745821i</v>
      </c>
      <c r="AN200">
        <f t="shared" si="183"/>
        <v>1.0000113090623224</v>
      </c>
      <c r="AO200">
        <f t="shared" si="184"/>
        <v>-4.7558292114924273E-3</v>
      </c>
      <c r="AP200" s="41" t="str">
        <f t="shared" si="185"/>
        <v>0,491072532326237-3,49650343535157i</v>
      </c>
      <c r="AQ200">
        <f t="shared" si="186"/>
        <v>10.957511082652863</v>
      </c>
      <c r="AR200" s="43">
        <f t="shared" si="187"/>
        <v>-82.005286497778243</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2,67545978222408+4,64649125549258i</v>
      </c>
      <c r="BG200" s="20">
        <f t="shared" si="198"/>
        <v>14.586071230568589</v>
      </c>
      <c r="BH200" s="43">
        <f t="shared" si="199"/>
        <v>60.06656893811563</v>
      </c>
      <c r="BI200" s="41" t="str">
        <f t="shared" si="203"/>
        <v>7,72158829609674+13,7776840395662i</v>
      </c>
      <c r="BJ200" s="20">
        <f t="shared" si="200"/>
        <v>23.969791614932706</v>
      </c>
      <c r="BK200" s="43">
        <f t="shared" si="204"/>
        <v>60.731912666223081</v>
      </c>
      <c r="BL200">
        <f t="shared" si="201"/>
        <v>14.586071230568589</v>
      </c>
      <c r="BM200" s="43">
        <f t="shared" si="202"/>
        <v>60.06656893811563</v>
      </c>
    </row>
    <row r="201" spans="14:65" x14ac:dyDescent="0.25">
      <c r="N201" s="9">
        <v>83</v>
      </c>
      <c r="O201" s="34">
        <f t="shared" si="205"/>
        <v>676.08297539198213</v>
      </c>
      <c r="P201" s="33" t="str">
        <f t="shared" si="155"/>
        <v>58,4837545126354</v>
      </c>
      <c r="Q201" s="4" t="str">
        <f t="shared" si="156"/>
        <v>1+50,3083578427328i</v>
      </c>
      <c r="R201" s="4">
        <f t="shared" si="168"/>
        <v>50.31829556764076</v>
      </c>
      <c r="S201" s="4">
        <f t="shared" si="169"/>
        <v>1.5509215312292788</v>
      </c>
      <c r="T201" s="4" t="str">
        <f t="shared" si="157"/>
        <v>1+0,127438638522515i</v>
      </c>
      <c r="U201" s="4">
        <f t="shared" si="170"/>
        <v>1.0080875986681277</v>
      </c>
      <c r="V201" s="4">
        <f t="shared" si="171"/>
        <v>0.12675539048673057</v>
      </c>
      <c r="W201" t="str">
        <f t="shared" si="158"/>
        <v>1-0,0143368468337829i</v>
      </c>
      <c r="X201" s="4">
        <f t="shared" si="172"/>
        <v>1.0001027673080078</v>
      </c>
      <c r="Y201" s="4">
        <f t="shared" si="173"/>
        <v>-1.4335864665000753E-2</v>
      </c>
      <c r="Z201" t="str">
        <f t="shared" si="159"/>
        <v>0,999998171647242+0,00235997478745398i</v>
      </c>
      <c r="AA201" s="4">
        <f t="shared" si="174"/>
        <v>1.0000009563889547</v>
      </c>
      <c r="AB201" s="4">
        <f t="shared" si="175"/>
        <v>2.3599747210406451E-3</v>
      </c>
      <c r="AC201" s="47" t="str">
        <f t="shared" si="176"/>
        <v>0,151828415777332-1,16191769160526i</v>
      </c>
      <c r="AD201" s="20">
        <f t="shared" si="177"/>
        <v>1.3770361887378837</v>
      </c>
      <c r="AE201" s="43">
        <f t="shared" si="178"/>
        <v>-82.555310322230895</v>
      </c>
      <c r="AF201" t="str">
        <f t="shared" si="160"/>
        <v>171,846459675999</v>
      </c>
      <c r="AG201" t="str">
        <f t="shared" si="161"/>
        <v>1+50,1789639182402i</v>
      </c>
      <c r="AH201">
        <f t="shared" si="179"/>
        <v>50.188927263969816</v>
      </c>
      <c r="AI201">
        <f t="shared" si="180"/>
        <v>1.5508702946590622</v>
      </c>
      <c r="AJ201" t="str">
        <f t="shared" si="162"/>
        <v>1+0,127438638522515i</v>
      </c>
      <c r="AK201">
        <f t="shared" si="181"/>
        <v>1.0080875986681277</v>
      </c>
      <c r="AL201">
        <f t="shared" si="182"/>
        <v>0.12675539048673057</v>
      </c>
      <c r="AM201" t="str">
        <f t="shared" si="163"/>
        <v>1-0,00486664339576283i</v>
      </c>
      <c r="AN201">
        <f t="shared" si="183"/>
        <v>1.0000118420388537</v>
      </c>
      <c r="AO201">
        <f t="shared" si="184"/>
        <v>-4.8666049754278592E-3</v>
      </c>
      <c r="AP201" s="41" t="str">
        <f t="shared" si="185"/>
        <v>0,487866514031728-3,41707278655951i</v>
      </c>
      <c r="AQ201">
        <f t="shared" si="186"/>
        <v>10.760721824816109</v>
      </c>
      <c r="AR201" s="43">
        <f t="shared" si="187"/>
        <v>-81.874609476401659</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2,53853668600544+4,53873238443276i</v>
      </c>
      <c r="BG201" s="20">
        <f t="shared" si="198"/>
        <v>14.320751051635515</v>
      </c>
      <c r="BH201" s="43">
        <f t="shared" si="199"/>
        <v>60.78148739358452</v>
      </c>
      <c r="BI201" s="41" t="str">
        <f t="shared" si="203"/>
        <v>7,31833334628678+13,4575065987374i</v>
      </c>
      <c r="BJ201" s="20">
        <f t="shared" si="200"/>
        <v>23.704436687713738</v>
      </c>
      <c r="BK201" s="43">
        <f t="shared" si="204"/>
        <v>61.462188239413706</v>
      </c>
      <c r="BL201">
        <f t="shared" si="201"/>
        <v>14.320751051635515</v>
      </c>
      <c r="BM201" s="43">
        <f t="shared" si="202"/>
        <v>60.78148739358452</v>
      </c>
    </row>
    <row r="202" spans="14:65" x14ac:dyDescent="0.25">
      <c r="N202" s="9">
        <v>84</v>
      </c>
      <c r="O202" s="34">
        <f t="shared" si="205"/>
        <v>691.83097091893671</v>
      </c>
      <c r="P202" s="33" t="str">
        <f t="shared" si="155"/>
        <v>58,4837545126354</v>
      </c>
      <c r="Q202" s="4" t="str">
        <f t="shared" si="156"/>
        <v>1+51,480190033621i</v>
      </c>
      <c r="R202" s="4">
        <f t="shared" si="168"/>
        <v>51.489901591455101</v>
      </c>
      <c r="S202" s="4">
        <f t="shared" si="169"/>
        <v>1.5513738217183473</v>
      </c>
      <c r="T202" s="4" t="str">
        <f t="shared" si="157"/>
        <v>1+0,13040706574589i</v>
      </c>
      <c r="U202" s="4">
        <f t="shared" si="170"/>
        <v>1.0084671550409825</v>
      </c>
      <c r="V202" s="4">
        <f t="shared" si="171"/>
        <v>0.12967528386122532</v>
      </c>
      <c r="W202" t="str">
        <f t="shared" si="158"/>
        <v>1-0,0146707948964126i</v>
      </c>
      <c r="X202" s="4">
        <f t="shared" si="172"/>
        <v>1.0001076103214557</v>
      </c>
      <c r="Y202" s="4">
        <f t="shared" si="173"/>
        <v>-1.4669742489717304E-2</v>
      </c>
      <c r="Z202" t="str">
        <f t="shared" si="159"/>
        <v>0,999998085479631+0,00241494566196092i</v>
      </c>
      <c r="AA202" s="4">
        <f t="shared" si="174"/>
        <v>1.0000010014622371</v>
      </c>
      <c r="AB202" s="4">
        <f t="shared" si="175"/>
        <v>2.4149455907976746E-3</v>
      </c>
      <c r="AC202" s="47" t="str">
        <f t="shared" si="176"/>
        <v>0,150791234307052-1,13560127421029i</v>
      </c>
      <c r="AD202" s="20">
        <f t="shared" si="177"/>
        <v>1.1804247793409877</v>
      </c>
      <c r="AE202" s="43">
        <f t="shared" si="178"/>
        <v>-82.436206480444184</v>
      </c>
      <c r="AF202" t="str">
        <f t="shared" si="160"/>
        <v>171,846459675999</v>
      </c>
      <c r="AG202" t="str">
        <f t="shared" si="161"/>
        <v>1+51,347782137444i</v>
      </c>
      <c r="AH202">
        <f t="shared" si="179"/>
        <v>51.357518733233334</v>
      </c>
      <c r="AI202">
        <f t="shared" si="180"/>
        <v>1.5513237505424997</v>
      </c>
      <c r="AJ202" t="str">
        <f t="shared" si="162"/>
        <v>1+0,13040706574589i</v>
      </c>
      <c r="AK202">
        <f t="shared" si="181"/>
        <v>1.0084671550409825</v>
      </c>
      <c r="AL202">
        <f t="shared" si="182"/>
        <v>0.12967528386122532</v>
      </c>
      <c r="AM202" t="str">
        <f t="shared" si="163"/>
        <v>1-0,00498000208281351i</v>
      </c>
      <c r="AN202">
        <f t="shared" si="183"/>
        <v>1.0000124001334907</v>
      </c>
      <c r="AO202">
        <f t="shared" si="184"/>
        <v>-4.9799609147104457E-3</v>
      </c>
      <c r="AP202" s="41" t="str">
        <f t="shared" si="185"/>
        <v>0,484804678337796-3,33944816444699i</v>
      </c>
      <c r="AQ202">
        <f t="shared" si="186"/>
        <v>10.564073991458915</v>
      </c>
      <c r="AR202" s="43">
        <f t="shared" si="187"/>
        <v>-81.739787834634896</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2,40777283018868+4,43362497113473i</v>
      </c>
      <c r="BG202" s="20">
        <f t="shared" si="198"/>
        <v>14.057628710878738</v>
      </c>
      <c r="BH202" s="43">
        <f t="shared" si="199"/>
        <v>61.49490128956959</v>
      </c>
      <c r="BI202" s="41" t="str">
        <f t="shared" si="203"/>
        <v>6,93321652937947+13,1451878092952i</v>
      </c>
      <c r="BJ202" s="20">
        <f t="shared" si="200"/>
        <v>23.441277922996697</v>
      </c>
      <c r="BK202" s="43">
        <f t="shared" si="204"/>
        <v>62.191319935378942</v>
      </c>
      <c r="BL202">
        <f t="shared" si="201"/>
        <v>14.057628710878738</v>
      </c>
      <c r="BM202" s="43">
        <f t="shared" si="202"/>
        <v>61.49490128956959</v>
      </c>
    </row>
    <row r="203" spans="14:65" x14ac:dyDescent="0.25">
      <c r="N203" s="9">
        <v>85</v>
      </c>
      <c r="O203" s="34">
        <f t="shared" si="205"/>
        <v>707.94578438413873</v>
      </c>
      <c r="P203" s="33" t="str">
        <f t="shared" si="155"/>
        <v>58,4837545126354</v>
      </c>
      <c r="Q203" s="4" t="str">
        <f t="shared" si="156"/>
        <v>1+52,679317702686i</v>
      </c>
      <c r="R203" s="4">
        <f t="shared" si="168"/>
        <v>52.68880823875719</v>
      </c>
      <c r="S203" s="4">
        <f t="shared" si="169"/>
        <v>1.5518158244985347</v>
      </c>
      <c r="T203" s="4" t="str">
        <f t="shared" si="157"/>
        <v>1+0,133444636521665i</v>
      </c>
      <c r="U203" s="4">
        <f t="shared" si="170"/>
        <v>1.0088644463040608</v>
      </c>
      <c r="V203" s="4">
        <f t="shared" si="171"/>
        <v>0.13266088972951184</v>
      </c>
      <c r="W203" t="str">
        <f t="shared" si="158"/>
        <v>1-0,0150125216086873i</v>
      </c>
      <c r="X203" s="4">
        <f t="shared" si="172"/>
        <v>1.0001126815539594</v>
      </c>
      <c r="Y203" s="4">
        <f t="shared" si="173"/>
        <v>-1.5011393941458248E-2</v>
      </c>
      <c r="Z203" t="str">
        <f t="shared" si="159"/>
        <v>0,999997995251065+0,00247119697262342i</v>
      </c>
      <c r="AA203" s="4">
        <f t="shared" si="174"/>
        <v>1.0000010486597632</v>
      </c>
      <c r="AB203" s="4">
        <f t="shared" si="175"/>
        <v>2.4711968963705452E-3</v>
      </c>
      <c r="AC203" s="47" t="str">
        <f t="shared" si="176"/>
        <v>0,149800675398998-1,10988515468297i</v>
      </c>
      <c r="AD203" s="20">
        <f t="shared" si="177"/>
        <v>0.98396332077501814</v>
      </c>
      <c r="AE203" s="43">
        <f t="shared" si="178"/>
        <v>-82.313266907390343</v>
      </c>
      <c r="AF203" t="str">
        <f t="shared" si="160"/>
        <v>171,846459675999</v>
      </c>
      <c r="AG203" t="str">
        <f t="shared" si="161"/>
        <v>1+52,5438256304054i</v>
      </c>
      <c r="AH203">
        <f t="shared" si="179"/>
        <v>52.553340634810716</v>
      </c>
      <c r="AI203">
        <f t="shared" si="180"/>
        <v>1.5517668922489738</v>
      </c>
      <c r="AJ203" t="str">
        <f t="shared" si="162"/>
        <v>1+0,133444636521665i</v>
      </c>
      <c r="AK203">
        <f t="shared" si="181"/>
        <v>1.0088644463040608</v>
      </c>
      <c r="AL203">
        <f t="shared" si="182"/>
        <v>0.13266088972951184</v>
      </c>
      <c r="AM203" t="str">
        <f t="shared" si="163"/>
        <v>1-0,00509600123288663i</v>
      </c>
      <c r="AN203">
        <f t="shared" si="183"/>
        <v>1.0000129845299839</v>
      </c>
      <c r="AO203">
        <f t="shared" si="184"/>
        <v>-5.0959571205003709E-3</v>
      </c>
      <c r="AP203" s="41" t="str">
        <f t="shared" si="185"/>
        <v>0,481880545807057-3,26358879494797i</v>
      </c>
      <c r="AQ203">
        <f t="shared" si="186"/>
        <v>10.367574356051882</v>
      </c>
      <c r="AR203" s="43">
        <f t="shared" si="187"/>
        <v>-81.600761461631038</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2,28289148980291+4,33109694415515i</v>
      </c>
      <c r="BG203" s="20">
        <f t="shared" si="198"/>
        <v>13.796679306488098</v>
      </c>
      <c r="BH203" s="43">
        <f t="shared" si="199"/>
        <v>62.206593017722625</v>
      </c>
      <c r="BI203" s="41" t="str">
        <f t="shared" si="203"/>
        <v>6,56542286358281+12,8405138266119i</v>
      </c>
      <c r="BJ203" s="20">
        <f t="shared" si="200"/>
        <v>23.180290341764977</v>
      </c>
      <c r="BK203" s="43">
        <f t="shared" si="204"/>
        <v>62.919098463482015</v>
      </c>
      <c r="BL203">
        <f t="shared" si="201"/>
        <v>13.796679306488098</v>
      </c>
      <c r="BM203" s="43">
        <f t="shared" si="202"/>
        <v>62.206593017722625</v>
      </c>
    </row>
    <row r="204" spans="14:65" x14ac:dyDescent="0.25">
      <c r="N204" s="9">
        <v>86</v>
      </c>
      <c r="O204" s="34">
        <f t="shared" si="205"/>
        <v>724.43596007499025</v>
      </c>
      <c r="P204" s="33" t="str">
        <f t="shared" si="155"/>
        <v>58,4837545126354</v>
      </c>
      <c r="Q204" s="4" t="str">
        <f t="shared" si="156"/>
        <v>1+53,90637664329i</v>
      </c>
      <c r="R204" s="4">
        <f t="shared" si="168"/>
        <v>53.915651185979776</v>
      </c>
      <c r="S204" s="4">
        <f t="shared" si="169"/>
        <v>1.5522477732343496</v>
      </c>
      <c r="T204" s="4" t="str">
        <f t="shared" si="157"/>
        <v>1+0,136552961410072i</v>
      </c>
      <c r="U204" s="4">
        <f t="shared" si="170"/>
        <v>1.0092802937092651</v>
      </c>
      <c r="V204" s="4">
        <f t="shared" si="171"/>
        <v>0.13571357808076159</v>
      </c>
      <c r="W204" t="str">
        <f t="shared" si="158"/>
        <v>1-0,0153622081586331i</v>
      </c>
      <c r="X204" s="4">
        <f t="shared" si="172"/>
        <v>1.0001179917587271</v>
      </c>
      <c r="Y204" s="4">
        <f t="shared" si="173"/>
        <v>-1.5360999849126375E-2</v>
      </c>
      <c r="Z204" t="str">
        <f t="shared" si="159"/>
        <v>0,999997900770159+0,00252875854463096i</v>
      </c>
      <c r="AA204" s="4">
        <f t="shared" si="174"/>
        <v>1.0000010980816481</v>
      </c>
      <c r="AB204" s="4">
        <f t="shared" si="175"/>
        <v>2.5287584629244361E-3</v>
      </c>
      <c r="AC204" s="47" t="str">
        <f t="shared" si="176"/>
        <v>0,148854642593306-1,084755818912i</v>
      </c>
      <c r="AD204" s="20">
        <f t="shared" si="177"/>
        <v>0.7876589500643385</v>
      </c>
      <c r="AE204" s="43">
        <f t="shared" si="178"/>
        <v>-82.186438566051081</v>
      </c>
      <c r="AF204" t="str">
        <f t="shared" si="160"/>
        <v>171,846459675999</v>
      </c>
      <c r="AG204" t="str">
        <f t="shared" si="161"/>
        <v>1+53,7677285552157i</v>
      </c>
      <c r="AH204">
        <f t="shared" si="179"/>
        <v>53.777027009563824</v>
      </c>
      <c r="AI204">
        <f t="shared" si="180"/>
        <v>1.5521999540415097</v>
      </c>
      <c r="AJ204" t="str">
        <f t="shared" si="162"/>
        <v>1+0,136552961410072i</v>
      </c>
      <c r="AK204">
        <f t="shared" si="181"/>
        <v>1.0092802937092651</v>
      </c>
      <c r="AL204">
        <f t="shared" si="182"/>
        <v>0.13571357808076159</v>
      </c>
      <c r="AM204" t="str">
        <f t="shared" si="163"/>
        <v>1-0,00521470235026697i</v>
      </c>
      <c r="AN204">
        <f t="shared" si="183"/>
        <v>1.0000135964678689</v>
      </c>
      <c r="AO204">
        <f t="shared" si="184"/>
        <v>-5.2146550830282027E-3</v>
      </c>
      <c r="AP204" s="41" t="str">
        <f t="shared" si="185"/>
        <v>0,479087927758974-3,1894548143886i</v>
      </c>
      <c r="AQ204">
        <f t="shared" si="186"/>
        <v>10.171229974700157</v>
      </c>
      <c r="AR204" s="43">
        <f t="shared" si="187"/>
        <v>-81.457468808206031</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2,1636283609551+4,23107868881717i</v>
      </c>
      <c r="BG204" s="20">
        <f t="shared" si="198"/>
        <v>13.53787683710777</v>
      </c>
      <c r="BH204" s="43">
        <f t="shared" si="199"/>
        <v>62.916357065916451</v>
      </c>
      <c r="BI204" s="41" t="str">
        <f t="shared" si="203"/>
        <v>6,21417394451205+12,5432780753548i</v>
      </c>
      <c r="BJ204" s="20">
        <f t="shared" si="200"/>
        <v>22.921447861743562</v>
      </c>
      <c r="BK204" s="43">
        <f t="shared" si="204"/>
        <v>63.645326823761422</v>
      </c>
      <c r="BL204">
        <f t="shared" si="201"/>
        <v>13.53787683710777</v>
      </c>
      <c r="BM204" s="43">
        <f t="shared" si="202"/>
        <v>62.916357065916451</v>
      </c>
    </row>
    <row r="205" spans="14:65" x14ac:dyDescent="0.25">
      <c r="N205" s="9">
        <v>87</v>
      </c>
      <c r="O205" s="34">
        <f t="shared" si="205"/>
        <v>741.31024130091828</v>
      </c>
      <c r="P205" s="33" t="str">
        <f t="shared" si="155"/>
        <v>58,4837545126354</v>
      </c>
      <c r="Q205" s="4" t="str">
        <f t="shared" si="156"/>
        <v>1+55,1620174583255i</v>
      </c>
      <c r="R205" s="4">
        <f t="shared" si="168"/>
        <v>55.171080921734784</v>
      </c>
      <c r="S205" s="4">
        <f t="shared" si="169"/>
        <v>1.5526698963056165</v>
      </c>
      <c r="T205" s="4" t="str">
        <f t="shared" si="157"/>
        <v>1+0,139733688486111i</v>
      </c>
      <c r="U205" s="4">
        <f t="shared" si="170"/>
        <v>1.009715555836362</v>
      </c>
      <c r="V205" s="4">
        <f t="shared" si="171"/>
        <v>0.13883473978888275</v>
      </c>
      <c r="W205" t="str">
        <f t="shared" si="158"/>
        <v>1-0,0157200399546874i</v>
      </c>
      <c r="X205" s="4">
        <f t="shared" si="172"/>
        <v>1.0001235521955161</v>
      </c>
      <c r="Y205" s="4">
        <f t="shared" si="173"/>
        <v>-1.5718745236362623E-2</v>
      </c>
      <c r="Z205" t="str">
        <f t="shared" si="159"/>
        <v>0,999997801836505+0,00258766089789093i</v>
      </c>
      <c r="AA205" s="4">
        <f t="shared" si="174"/>
        <v>1.000001149832721</v>
      </c>
      <c r="AB205" s="4">
        <f t="shared" si="175"/>
        <v>2.5876608103407041E-3</v>
      </c>
      <c r="AC205" s="47" t="str">
        <f t="shared" si="176"/>
        <v>0,147951133467218-1,06020005584496i</v>
      </c>
      <c r="AD205" s="20">
        <f t="shared" si="177"/>
        <v>0.59151910276527087</v>
      </c>
      <c r="AE205" s="43">
        <f t="shared" si="178"/>
        <v>-82.055667200155924</v>
      </c>
      <c r="AF205" t="str">
        <f t="shared" si="160"/>
        <v>171,846459675999</v>
      </c>
      <c r="AG205" t="str">
        <f t="shared" si="161"/>
        <v>1+55,0201398414059i</v>
      </c>
      <c r="AH205">
        <f t="shared" si="179"/>
        <v>55.029226672449802</v>
      </c>
      <c r="AI205">
        <f t="shared" si="180"/>
        <v>1.5526231648850892</v>
      </c>
      <c r="AJ205" t="str">
        <f t="shared" si="162"/>
        <v>1+0,139733688486111i</v>
      </c>
      <c r="AK205">
        <f t="shared" si="181"/>
        <v>1.009715555836362</v>
      </c>
      <c r="AL205">
        <f t="shared" si="182"/>
        <v>0.13883473978888275</v>
      </c>
      <c r="AM205" t="str">
        <f t="shared" si="163"/>
        <v>1-0,00533616837185817i</v>
      </c>
      <c r="AN205">
        <f t="shared" si="183"/>
        <v>1.0000142372450969</v>
      </c>
      <c r="AO205">
        <f t="shared" si="184"/>
        <v>-5.3361177241382698E-3</v>
      </c>
      <c r="AP205" s="41" t="str">
        <f t="shared" si="185"/>
        <v>0,476420913259761-3,11700725005415i</v>
      </c>
      <c r="AQ205">
        <f t="shared" si="186"/>
        <v>9.9750481981573316</v>
      </c>
      <c r="AR205" s="43">
        <f t="shared" si="187"/>
        <v>-81.309846907038235</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2,04973100517298+4,13350293772719i</v>
      </c>
      <c r="BG205" s="20">
        <f t="shared" si="198"/>
        <v>13.281194326715095</v>
      </c>
      <c r="BH205" s="43">
        <f t="shared" si="199"/>
        <v>63.624000304422644</v>
      </c>
      <c r="BI205" s="41" t="str">
        <f t="shared" si="203"/>
        <v>5,87872630879353+12,2532809256967i</v>
      </c>
      <c r="BJ205" s="20">
        <f t="shared" si="200"/>
        <v>22.664723422107183</v>
      </c>
      <c r="BK205" s="43">
        <f t="shared" si="204"/>
        <v>64.369820597540382</v>
      </c>
      <c r="BL205">
        <f t="shared" si="201"/>
        <v>13.281194326715095</v>
      </c>
      <c r="BM205" s="43">
        <f t="shared" si="202"/>
        <v>63.624000304422644</v>
      </c>
    </row>
    <row r="206" spans="14:65" x14ac:dyDescent="0.25">
      <c r="N206" s="9">
        <v>88</v>
      </c>
      <c r="O206" s="34">
        <f t="shared" si="205"/>
        <v>758.57757502918378</v>
      </c>
      <c r="P206" s="33" t="str">
        <f t="shared" si="155"/>
        <v>58,4837545126354</v>
      </c>
      <c r="Q206" s="4" t="str">
        <f t="shared" si="156"/>
        <v>1+56,4469059051732i</v>
      </c>
      <c r="R206" s="4">
        <f t="shared" si="168"/>
        <v>56.455763091711702</v>
      </c>
      <c r="S206" s="4">
        <f t="shared" si="169"/>
        <v>1.5530824169254922</v>
      </c>
      <c r="T206" s="4" t="str">
        <f t="shared" si="157"/>
        <v>1+0,142988504213379i</v>
      </c>
      <c r="U206" s="4">
        <f t="shared" si="170"/>
        <v>1.0101711302235772</v>
      </c>
      <c r="V206" s="4">
        <f t="shared" si="171"/>
        <v>0.14202578636511121</v>
      </c>
      <c r="W206" t="str">
        <f t="shared" si="158"/>
        <v>1-0,0160862067240051i</v>
      </c>
      <c r="X206" s="4">
        <f t="shared" si="172"/>
        <v>1.000129374654483</v>
      </c>
      <c r="Y206" s="4">
        <f t="shared" si="173"/>
        <v>-1.6084819418017527E-2</v>
      </c>
      <c r="Z206" t="str">
        <f t="shared" si="159"/>
        <v>0,999997698240251+0,00264793526321072i</v>
      </c>
      <c r="AA206" s="4">
        <f t="shared" si="174"/>
        <v>1.0000012040227542</v>
      </c>
      <c r="AB206" s="4">
        <f t="shared" si="175"/>
        <v>2.6479351693988432E-3</v>
      </c>
      <c r="AC206" s="47" t="str">
        <f t="shared" si="176"/>
        <v>0,147088235423605-1,03620495102067i</v>
      </c>
      <c r="AD206" s="20">
        <f t="shared" si="177"/>
        <v>0.39555152551536849</v>
      </c>
      <c r="AE206" s="43">
        <f t="shared" si="178"/>
        <v>-81.920897361573722</v>
      </c>
      <c r="AF206" t="str">
        <f t="shared" si="160"/>
        <v>171,846459675999</v>
      </c>
      <c r="AG206" t="str">
        <f t="shared" si="161"/>
        <v>1+56,3017235340178i</v>
      </c>
      <c r="AH206">
        <f t="shared" si="179"/>
        <v>56.310603556532534</v>
      </c>
      <c r="AI206">
        <f t="shared" si="180"/>
        <v>1.5530367485649539</v>
      </c>
      <c r="AJ206" t="str">
        <f t="shared" si="162"/>
        <v>1+0,142988504213379i</v>
      </c>
      <c r="AK206">
        <f t="shared" si="181"/>
        <v>1.0101711302235772</v>
      </c>
      <c r="AL206">
        <f t="shared" si="182"/>
        <v>0.14202578636511121</v>
      </c>
      <c r="AM206" t="str">
        <f t="shared" si="163"/>
        <v>1-0,00546046370055266i</v>
      </c>
      <c r="AN206">
        <f t="shared" si="183"/>
        <v>1.000014908220785</v>
      </c>
      <c r="AO206">
        <f t="shared" si="184"/>
        <v>-5.4604094305867167E-3</v>
      </c>
      <c r="AP206" s="41" t="str">
        <f t="shared" si="185"/>
        <v>0,473873856691109-3,046208001115i</v>
      </c>
      <c r="AQ206">
        <f t="shared" si="186"/>
        <v>9.7790366841953436</v>
      </c>
      <c r="AR206" s="43">
        <f t="shared" si="187"/>
        <v>-81.15783139553038</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1,94095831847941+4,03830466736297i</v>
      </c>
      <c r="BG206" s="20">
        <f t="shared" si="198"/>
        <v>13.02660395101568</v>
      </c>
      <c r="BH206" s="43">
        <f t="shared" si="199"/>
        <v>64.329342212508877</v>
      </c>
      <c r="BI206" s="41" t="str">
        <f t="shared" si="203"/>
        <v>5,55836987049053+11,9703293874592i</v>
      </c>
      <c r="BJ206" s="20">
        <f t="shared" si="200"/>
        <v>22.41008910969564</v>
      </c>
      <c r="BK206" s="43">
        <f t="shared" si="204"/>
        <v>65.09240817855212</v>
      </c>
      <c r="BL206">
        <f t="shared" si="201"/>
        <v>13.02660395101568</v>
      </c>
      <c r="BM206" s="43">
        <f t="shared" si="202"/>
        <v>64.329342212508877</v>
      </c>
    </row>
    <row r="207" spans="14:65" x14ac:dyDescent="0.25">
      <c r="N207" s="9">
        <v>89</v>
      </c>
      <c r="O207" s="34">
        <f t="shared" si="205"/>
        <v>776.24711662869231</v>
      </c>
      <c r="P207" s="33" t="str">
        <f t="shared" si="155"/>
        <v>58,4837545126354</v>
      </c>
      <c r="Q207" s="4" t="str">
        <f t="shared" si="156"/>
        <v>1+57,7617232486948i</v>
      </c>
      <c r="R207" s="4">
        <f t="shared" si="168"/>
        <v>57.770378851612264</v>
      </c>
      <c r="S207" s="4">
        <f t="shared" si="169"/>
        <v>1.5534855532559477</v>
      </c>
      <c r="T207" s="4" t="str">
        <f t="shared" si="157"/>
        <v>1+0,146319134338258i</v>
      </c>
      <c r="U207" s="4">
        <f t="shared" si="170"/>
        <v>1.0106479550632343</v>
      </c>
      <c r="V207" s="4">
        <f t="shared" si="171"/>
        <v>0.14528814965872855</v>
      </c>
      <c r="W207" t="str">
        <f t="shared" si="158"/>
        <v>1-0,016460902613054i</v>
      </c>
      <c r="X207" s="4">
        <f t="shared" si="172"/>
        <v>1.000135471481157</v>
      </c>
      <c r="Y207" s="4">
        <f t="shared" si="173"/>
        <v>-1.6459416098780759E-2</v>
      </c>
      <c r="Z207" t="str">
        <f t="shared" si="159"/>
        <v>0,999997589761656+0,00270961359885662i</v>
      </c>
      <c r="AA207" s="4">
        <f t="shared" si="174"/>
        <v>1.0000012607666933</v>
      </c>
      <c r="AB207" s="4">
        <f t="shared" si="175"/>
        <v>2.7096134983352485E-3</v>
      </c>
      <c r="AC207" s="47" t="str">
        <f t="shared" si="176"/>
        <v>0,146264121666864-1,01275788022314i</v>
      </c>
      <c r="AD207" s="20">
        <f t="shared" si="177"/>
        <v>0.19976428895043197</v>
      </c>
      <c r="AE207" s="43">
        <f t="shared" si="178"/>
        <v>-81.782072440677325</v>
      </c>
      <c r="AF207" t="str">
        <f t="shared" si="160"/>
        <v>171,846459675999</v>
      </c>
      <c r="AG207" t="str">
        <f t="shared" si="161"/>
        <v>1+57,6131591456889i</v>
      </c>
      <c r="AH207">
        <f t="shared" si="179"/>
        <v>57.621837065009274</v>
      </c>
      <c r="AI207">
        <f t="shared" si="180"/>
        <v>1.5534409238023683</v>
      </c>
      <c r="AJ207" t="str">
        <f t="shared" si="162"/>
        <v>1+0,146319134338258i</v>
      </c>
      <c r="AK207">
        <f t="shared" si="181"/>
        <v>1.0106479550632343</v>
      </c>
      <c r="AL207">
        <f t="shared" si="182"/>
        <v>0.14528814965872855</v>
      </c>
      <c r="AM207" t="str">
        <f t="shared" si="163"/>
        <v>1-0,00558765423937898i</v>
      </c>
      <c r="AN207">
        <f t="shared" si="183"/>
        <v>1.0000156108181006</v>
      </c>
      <c r="AO207">
        <f t="shared" si="184"/>
        <v>-5.5875960881118054E-3</v>
      </c>
      <c r="AP207" s="41" t="str">
        <f t="shared" si="185"/>
        <v>0,471441365872354-2,97701981990918i</v>
      </c>
      <c r="AQ207">
        <f t="shared" si="186"/>
        <v>9.5832034103331161</v>
      </c>
      <c r="AR207" s="43">
        <f t="shared" si="187"/>
        <v>-81.00135654154181</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1,83708002411094+3,94542100035755i</v>
      </c>
      <c r="BG207" s="20">
        <f t="shared" si="198"/>
        <v>12.77407716463393</v>
      </c>
      <c r="BH207" s="43">
        <f t="shared" si="199"/>
        <v>65.032215045974525</v>
      </c>
      <c r="BI207" s="41" t="str">
        <f t="shared" si="203"/>
        <v>5,25242642714904+11,6942368210828i</v>
      </c>
      <c r="BJ207" s="20">
        <f t="shared" si="200"/>
        <v>22.157516286016605</v>
      </c>
      <c r="BK207" s="43">
        <f t="shared" si="204"/>
        <v>65.812930945109969</v>
      </c>
      <c r="BL207">
        <f t="shared" si="201"/>
        <v>12.77407716463393</v>
      </c>
      <c r="BM207" s="43">
        <f t="shared" si="202"/>
        <v>65.032215045974525</v>
      </c>
    </row>
    <row r="208" spans="14:65" x14ac:dyDescent="0.25">
      <c r="N208" s="9">
        <v>90</v>
      </c>
      <c r="O208" s="34">
        <f t="shared" si="205"/>
        <v>794.32823472428208</v>
      </c>
      <c r="P208" s="33" t="str">
        <f t="shared" si="155"/>
        <v>58,4837545126354</v>
      </c>
      <c r="Q208" s="4" t="str">
        <f t="shared" si="156"/>
        <v>1+59,1071666224498i</v>
      </c>
      <c r="R208" s="4">
        <f t="shared" si="168"/>
        <v>59.115625228310357</v>
      </c>
      <c r="S208" s="4">
        <f t="shared" si="169"/>
        <v>1.5538795185207628</v>
      </c>
      <c r="T208" s="4" t="str">
        <f t="shared" si="157"/>
        <v>1+0,149727344804925i</v>
      </c>
      <c r="U208" s="4">
        <f t="shared" si="170"/>
        <v>1.0111470109644458</v>
      </c>
      <c r="V208" s="4">
        <f t="shared" si="171"/>
        <v>0.14862328150211632</v>
      </c>
      <c r="W208" t="str">
        <f t="shared" si="158"/>
        <v>1-0,0168443262905541i</v>
      </c>
      <c r="X208" s="4">
        <f t="shared" si="172"/>
        <v>1.0001418556025854</v>
      </c>
      <c r="Y208" s="4">
        <f t="shared" si="173"/>
        <v>-1.6842733474014229E-2</v>
      </c>
      <c r="Z208" t="str">
        <f t="shared" si="159"/>
        <v>0,999997476170622+0,00277272860749862i</v>
      </c>
      <c r="AA208" s="4">
        <f t="shared" si="174"/>
        <v>1.0000013201849007</v>
      </c>
      <c r="AB208" s="4">
        <f t="shared" si="175"/>
        <v>2.772728499787879E-3</v>
      </c>
      <c r="AC208" s="47" t="str">
        <f t="shared" si="176"/>
        <v>0,145477047357924-0,98984650325589i</v>
      </c>
      <c r="AD208" s="20">
        <f t="shared" si="177"/>
        <v>4.1658009890303592E-3</v>
      </c>
      <c r="AE208" s="43">
        <f t="shared" si="178"/>
        <v>-81.639134699902357</v>
      </c>
      <c r="AF208" t="str">
        <f t="shared" si="160"/>
        <v>171,846459675999</v>
      </c>
      <c r="AG208" t="str">
        <f t="shared" si="161"/>
        <v>1+58,9551420169393i</v>
      </c>
      <c r="AH208">
        <f t="shared" si="179"/>
        <v>58.963622431440569</v>
      </c>
      <c r="AI208">
        <f t="shared" si="180"/>
        <v>1.5538359043678891</v>
      </c>
      <c r="AJ208" t="str">
        <f t="shared" si="162"/>
        <v>1+0,149727344804925i</v>
      </c>
      <c r="AK208">
        <f t="shared" si="181"/>
        <v>1.0111470109644458</v>
      </c>
      <c r="AL208">
        <f t="shared" si="182"/>
        <v>0.14862328150211632</v>
      </c>
      <c r="AM208" t="str">
        <f t="shared" si="163"/>
        <v>1-0,00571780742644436i</v>
      </c>
      <c r="AN208">
        <f t="shared" si="183"/>
        <v>1.0000163465272784</v>
      </c>
      <c r="AO208">
        <f t="shared" si="184"/>
        <v>-5.7177451162939682E-3</v>
      </c>
      <c r="AP208" s="41" t="str">
        <f t="shared" si="185"/>
        <v>0,469118290711643-2,90940629357845i</v>
      </c>
      <c r="AQ208">
        <f t="shared" si="186"/>
        <v>9.3875566869249134</v>
      </c>
      <c r="AR208" s="43">
        <f t="shared" si="187"/>
        <v>-80.840355272212648</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1,73787618783854+3,854791113128i</v>
      </c>
      <c r="BG208" s="20">
        <f t="shared" si="198"/>
        <v>12.523584828407753</v>
      </c>
      <c r="BH208" s="43">
        <f t="shared" si="199"/>
        <v>65.73246394657626</v>
      </c>
      <c r="BI208" s="41" t="str">
        <f t="shared" si="203"/>
        <v>4,96024823239686+11,4248226643856i</v>
      </c>
      <c r="BJ208" s="20">
        <f t="shared" si="200"/>
        <v>21.906975714343645</v>
      </c>
      <c r="BK208" s="43">
        <f t="shared" si="204"/>
        <v>66.531243374265998</v>
      </c>
      <c r="BL208">
        <f t="shared" si="201"/>
        <v>12.523584828407753</v>
      </c>
      <c r="BM208" s="43">
        <f t="shared" si="202"/>
        <v>65.73246394657626</v>
      </c>
    </row>
    <row r="209" spans="14:65" x14ac:dyDescent="0.25">
      <c r="N209" s="9">
        <v>91</v>
      </c>
      <c r="O209" s="34">
        <f t="shared" si="205"/>
        <v>812.83051616409978</v>
      </c>
      <c r="P209" s="33" t="str">
        <f t="shared" si="155"/>
        <v>58,4837545126354</v>
      </c>
      <c r="Q209" s="4" t="str">
        <f t="shared" si="156"/>
        <v>1+60,4839493983237i</v>
      </c>
      <c r="R209" s="4">
        <f t="shared" si="168"/>
        <v>60.492215489424616</v>
      </c>
      <c r="S209" s="4">
        <f t="shared" si="169"/>
        <v>1.5542645211160804</v>
      </c>
      <c r="T209" s="4" t="str">
        <f t="shared" si="157"/>
        <v>1+0,153214942691684i</v>
      </c>
      <c r="U209" s="4">
        <f t="shared" si="170"/>
        <v>1.0116693227848792</v>
      </c>
      <c r="V209" s="4">
        <f t="shared" si="171"/>
        <v>0.15203265329618851</v>
      </c>
      <c r="W209" t="str">
        <f t="shared" si="158"/>
        <v>1-0,0172366810528145i</v>
      </c>
      <c r="X209" s="4">
        <f t="shared" si="172"/>
        <v>1.0001485405547099</v>
      </c>
      <c r="Y209" s="4">
        <f t="shared" si="173"/>
        <v>-1.7234974332832283E-2</v>
      </c>
      <c r="Z209" t="str">
        <f t="shared" si="159"/>
        <v>0,999997357226208+0,00283731375354971i</v>
      </c>
      <c r="AA209" s="4">
        <f t="shared" si="174"/>
        <v>1.0000013824034126</v>
      </c>
      <c r="AB209" s="4">
        <f t="shared" si="175"/>
        <v>2.8373136381354019E-3</v>
      </c>
      <c r="AC209" s="47" t="str">
        <f t="shared" si="176"/>
        <v>0,144725345940484-0,967458757835841i</v>
      </c>
      <c r="AD209" s="20">
        <f t="shared" si="177"/>
        <v>-0.19123517951271038</v>
      </c>
      <c r="AE209" s="43">
        <f t="shared" si="178"/>
        <v>-81.492025310733808</v>
      </c>
      <c r="AF209" t="str">
        <f t="shared" si="160"/>
        <v>171,846459675999</v>
      </c>
      <c r="AG209" t="str">
        <f t="shared" si="161"/>
        <v>1+60,3283836848506i</v>
      </c>
      <c r="AH209">
        <f t="shared" si="179"/>
        <v>60.336671088373343</v>
      </c>
      <c r="AI209">
        <f t="shared" si="180"/>
        <v>1.554221899192191</v>
      </c>
      <c r="AJ209" t="str">
        <f t="shared" si="162"/>
        <v>1+0,153214942691684i</v>
      </c>
      <c r="AK209">
        <f t="shared" si="181"/>
        <v>1.0116693227848792</v>
      </c>
      <c r="AL209">
        <f t="shared" si="182"/>
        <v>0.15203265329618851</v>
      </c>
      <c r="AM209" t="str">
        <f t="shared" si="163"/>
        <v>1-0,00585099227069136i</v>
      </c>
      <c r="AN209">
        <f t="shared" si="183"/>
        <v>1.0000171169087815</v>
      </c>
      <c r="AO209">
        <f t="shared" si="184"/>
        <v>-5.8509255042240253E-3</v>
      </c>
      <c r="AP209" s="41" t="str">
        <f t="shared" si="185"/>
        <v>0,46689971236284-2,84333182605477i</v>
      </c>
      <c r="AQ209">
        <f t="shared" si="186"/>
        <v>9.1921051706084125</v>
      </c>
      <c r="AR209" s="43">
        <f t="shared" si="187"/>
        <v>-80.674759206110039</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1,64313675489527+3,76635614852015i</v>
      </c>
      <c r="BG209" s="20">
        <f t="shared" si="198"/>
        <v>12.275097336132548</v>
      </c>
      <c r="BH209" s="43">
        <f t="shared" si="199"/>
        <v>66.429946994647878</v>
      </c>
      <c r="BI209" s="41" t="str">
        <f t="shared" si="203"/>
        <v>4,68121663216374+11,1619121741393i</v>
      </c>
      <c r="BJ209" s="20">
        <f t="shared" si="200"/>
        <v>21.658437686253652</v>
      </c>
      <c r="BK209" s="43">
        <f t="shared" si="204"/>
        <v>67.247213099271619</v>
      </c>
      <c r="BL209">
        <f t="shared" si="201"/>
        <v>12.275097336132548</v>
      </c>
      <c r="BM209" s="43">
        <f t="shared" si="202"/>
        <v>66.429946994647878</v>
      </c>
    </row>
    <row r="210" spans="14:65" x14ac:dyDescent="0.25">
      <c r="N210" s="9">
        <v>92</v>
      </c>
      <c r="O210" s="34">
        <f t="shared" si="205"/>
        <v>831.7637711026714</v>
      </c>
      <c r="P210" s="33" t="str">
        <f t="shared" si="155"/>
        <v>58,4837545126354</v>
      </c>
      <c r="Q210" s="4" t="str">
        <f t="shared" si="156"/>
        <v>1+61,8928015647684i</v>
      </c>
      <c r="R210" s="4">
        <f t="shared" si="168"/>
        <v>61.900879521504351</v>
      </c>
      <c r="S210" s="4">
        <f t="shared" si="169"/>
        <v>1.5546407647185685</v>
      </c>
      <c r="T210" s="4" t="str">
        <f t="shared" si="157"/>
        <v>1+0,156783777169098i</v>
      </c>
      <c r="U210" s="4">
        <f t="shared" si="170"/>
        <v>1.0122159615336095</v>
      </c>
      <c r="V210" s="4">
        <f t="shared" si="171"/>
        <v>0.15551775553201658</v>
      </c>
      <c r="W210" t="str">
        <f t="shared" si="158"/>
        <v>1-0,0176381749315235i</v>
      </c>
      <c r="X210" s="4">
        <f t="shared" si="172"/>
        <v>1.0001555405110323</v>
      </c>
      <c r="Y210" s="4">
        <f t="shared" si="173"/>
        <v>-1.7636346163474006E-2</v>
      </c>
      <c r="Z210" t="str">
        <f t="shared" si="159"/>
        <v>0,999997232676116+0,00290340328090922i</v>
      </c>
      <c r="AA210" s="4">
        <f t="shared" si="174"/>
        <v>1.0000014475542032</v>
      </c>
      <c r="AB210" s="4">
        <f t="shared" si="175"/>
        <v>2.9034031572403715E-3</v>
      </c>
      <c r="AC210" s="47" t="str">
        <f t="shared" si="176"/>
        <v>0,144007425630882-0,945582853605438i</v>
      </c>
      <c r="AD210" s="20">
        <f t="shared" si="177"/>
        <v>-0.38642952873874459</v>
      </c>
      <c r="AE210" s="43">
        <f t="shared" si="178"/>
        <v>-81.34068439436659</v>
      </c>
      <c r="AF210" t="str">
        <f t="shared" si="160"/>
        <v>171,846459675999</v>
      </c>
      <c r="AG210" t="str">
        <f t="shared" si="161"/>
        <v>1+61,7336122603322i</v>
      </c>
      <c r="AH210">
        <f t="shared" si="179"/>
        <v>61.741711044552666</v>
      </c>
      <c r="AI210">
        <f t="shared" si="180"/>
        <v>1.5545991124744942</v>
      </c>
      <c r="AJ210" t="str">
        <f t="shared" si="162"/>
        <v>1+0,156783777169098i</v>
      </c>
      <c r="AK210">
        <f t="shared" si="181"/>
        <v>1.0122159615336095</v>
      </c>
      <c r="AL210">
        <f t="shared" si="182"/>
        <v>0.15551775553201658</v>
      </c>
      <c r="AM210" t="str">
        <f t="shared" si="163"/>
        <v>1-0,00598727938848733i</v>
      </c>
      <c r="AN210">
        <f t="shared" si="183"/>
        <v>1.0000179235966102</v>
      </c>
      <c r="AO210">
        <f t="shared" si="184"/>
        <v>-5.9872078469978907E-3</v>
      </c>
      <c r="AP210" s="41" t="str">
        <f t="shared" si="185"/>
        <v>0,464780932865779-2,7787616203939i</v>
      </c>
      <c r="AQ210">
        <f t="shared" si="186"/>
        <v>8.9968578781113386</v>
      </c>
      <c r="AR210" s="43">
        <f t="shared" si="187"/>
        <v>-80.504498688940828</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1,55266110755723+3,68005913316244i</v>
      </c>
      <c r="BG210" s="20">
        <f t="shared" si="198"/>
        <v>12.028584740140536</v>
      </c>
      <c r="BH210" s="43">
        <f t="shared" si="199"/>
        <v>67.124535206576908</v>
      </c>
      <c r="BI210" s="41" t="str">
        <f t="shared" si="203"/>
        <v>4,41474076171565+10,9053361815581i</v>
      </c>
      <c r="BJ210" s="20">
        <f t="shared" si="200"/>
        <v>21.411872146990639</v>
      </c>
      <c r="BK210" s="43">
        <f t="shared" si="204"/>
        <v>67.96072091200277</v>
      </c>
      <c r="BL210">
        <f t="shared" si="201"/>
        <v>12.028584740140536</v>
      </c>
      <c r="BM210" s="43">
        <f t="shared" si="202"/>
        <v>67.124535206576908</v>
      </c>
    </row>
    <row r="211" spans="14:65" x14ac:dyDescent="0.25">
      <c r="N211" s="9">
        <v>93</v>
      </c>
      <c r="O211" s="34">
        <f t="shared" si="205"/>
        <v>851.13803820237763</v>
      </c>
      <c r="P211" s="33" t="str">
        <f t="shared" ref="P211:P274" si="206">COMPLEX(Adc,0)</f>
        <v>58,4837545126354</v>
      </c>
      <c r="Q211" s="4" t="str">
        <f t="shared" ref="Q211:Q274" si="207">IMSUM(COMPLEX(1,0),IMDIV(COMPLEX(0,2*PI()*O211),COMPLEX(wp_lf,0)))</f>
        <v>1+63,3344701138508i</v>
      </c>
      <c r="R211" s="4">
        <f t="shared" si="168"/>
        <v>63.342364217025086</v>
      </c>
      <c r="S211" s="4">
        <f t="shared" si="169"/>
        <v>1.555008448391235</v>
      </c>
      <c r="T211" s="4" t="str">
        <f t="shared" ref="T211:T274" si="208">IMSUM(COMPLEX(1,0),IMDIV(COMPLEX(0,2*PI()*O211),COMPLEX(wz_esr,0)))</f>
        <v>1+0,160435740480445i</v>
      </c>
      <c r="U211" s="4">
        <f t="shared" si="170"/>
        <v>1.0127880463470669</v>
      </c>
      <c r="V211" s="4">
        <f t="shared" si="171"/>
        <v>0.15908009724429631</v>
      </c>
      <c r="W211" t="str">
        <f t="shared" ref="W211:W274" si="209">IMSUB(COMPLEX(1,0),IMDIV(COMPLEX(0,2*PI()*O211),COMPLEX(wz_rhp,0)))</f>
        <v>1-0,0180490208040501i</v>
      </c>
      <c r="X211" s="4">
        <f t="shared" si="172"/>
        <v>1.0001628703126231</v>
      </c>
      <c r="Y211" s="4">
        <f t="shared" si="173"/>
        <v>-1.804706126101421E-2</v>
      </c>
      <c r="Z211" t="str">
        <f t="shared" ref="Z211:Z274" si="210">IMSUM(COMPLEX(1,0),IMDIV(COMPLEX(0,2*PI()*O211),COMPLEX(Q*(wsl/2),0)),IMDIV(IMPOWER(COMPLEX(0,2*PI()*O211),2),IMPOWER(COMPLEX(wsl/2,0),2)))</f>
        <v>0,99999710225616+0,00297103223111936i</v>
      </c>
      <c r="AA211" s="4">
        <f t="shared" si="174"/>
        <v>1.0000015157754689</v>
      </c>
      <c r="AB211" s="4">
        <f t="shared" si="175"/>
        <v>2.9710320986055853E-3</v>
      </c>
      <c r="AC211" s="47" t="str">
        <f t="shared" si="176"/>
        <v>0,143321766064397-0,924207266261816i</v>
      </c>
      <c r="AD211" s="20">
        <f t="shared" si="177"/>
        <v>-0.58140774352541702</v>
      </c>
      <c r="AE211" s="43">
        <f t="shared" si="178"/>
        <v>-81.185051066293724</v>
      </c>
      <c r="AF211" t="str">
        <f t="shared" ref="AF211:AF274" si="211">COMPLEX($B$72,0)</f>
        <v>171,846459675999</v>
      </c>
      <c r="AG211" t="str">
        <f t="shared" ref="AG211:AG274" si="212">IMSUM(COMPLEX(1,0),IMDIV(COMPLEX(0,2*PI()*O211),COMPLEX(wp_lf_DCM,0)))</f>
        <v>1+63,1715728141753i</v>
      </c>
      <c r="AH211">
        <f t="shared" si="179"/>
        <v>63.179487270922444</v>
      </c>
      <c r="AI211">
        <f t="shared" si="180"/>
        <v>1.5549677437886389</v>
      </c>
      <c r="AJ211" t="str">
        <f t="shared" ref="AJ211:AJ274" si="213">IMSUM(COMPLEX(1,0),IMDIV(COMPLEX(0,2*PI()*O211),COMPLEX(wz1_dcm,0)))</f>
        <v>1+0,160435740480445i</v>
      </c>
      <c r="AK211">
        <f t="shared" si="181"/>
        <v>1.0127880463470669</v>
      </c>
      <c r="AL211">
        <f t="shared" si="182"/>
        <v>0.15908009724429631</v>
      </c>
      <c r="AM211" t="str">
        <f t="shared" ref="AM211:AM274" si="214">IMSUB(COMPLEX(1,0),IMDIV(COMPLEX(0,2*PI()*O211),COMPLEX(wz2_dcm,0)))</f>
        <v>1-0,00612674104106609i</v>
      </c>
      <c r="AN211">
        <f t="shared" si="183"/>
        <v>1.0000187683017676</v>
      </c>
      <c r="AO211">
        <f t="shared" si="184"/>
        <v>-6.1266643830567343E-3</v>
      </c>
      <c r="AP211" s="41" t="str">
        <f t="shared" si="185"/>
        <v>0,462757465248601-2,71566166145221i</v>
      </c>
      <c r="AQ211">
        <f t="shared" si="186"/>
        <v>8.801824200412657</v>
      </c>
      <c r="AR211" s="43">
        <f t="shared" si="187"/>
        <v>-80.329502833082316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1,46625764246584+3,59584489924086i</v>
      </c>
      <c r="BG211" s="20">
        <f t="shared" si="198"/>
        <v>11.784016875144314</v>
      </c>
      <c r="BH211" s="43">
        <f t="shared" si="199"/>
        <v>67.816112479086286</v>
      </c>
      <c r="BI211" s="41" t="str">
        <f t="shared" si="203"/>
        <v>4,16025630081705+10,6549308608471i</v>
      </c>
      <c r="BJ211" s="20">
        <f t="shared" si="200"/>
        <v>21.167248819082406</v>
      </c>
      <c r="BK211" s="43">
        <f t="shared" si="204"/>
        <v>68.671660712297751</v>
      </c>
      <c r="BL211">
        <f t="shared" si="201"/>
        <v>11.784016875144314</v>
      </c>
      <c r="BM211" s="43">
        <f t="shared" si="202"/>
        <v>67.816112479086286</v>
      </c>
    </row>
    <row r="212" spans="14:65" x14ac:dyDescent="0.25">
      <c r="N212" s="9">
        <v>94</v>
      </c>
      <c r="O212" s="34">
        <f t="shared" si="205"/>
        <v>870.96358995608091</v>
      </c>
      <c r="P212" s="33" t="str">
        <f t="shared" si="206"/>
        <v>58,4837545126354</v>
      </c>
      <c r="Q212" s="4" t="str">
        <f t="shared" si="207"/>
        <v>1+64,8097194373183i</v>
      </c>
      <c r="R212" s="4">
        <f t="shared" ref="R212:R275" si="219">IMABS(Q212)</f>
        <v>64.817433870401814</v>
      </c>
      <c r="S212" s="4">
        <f t="shared" ref="S212:S275" si="220">IMARGUMENT(Q212)</f>
        <v>1.5553677666869403</v>
      </c>
      <c r="T212" s="4" t="str">
        <f t="shared" si="208"/>
        <v>1+0,164172768945013i</v>
      </c>
      <c r="U212" s="4">
        <f t="shared" ref="U212:U275" si="221">IMABS(T212)</f>
        <v>1.0133867465400721</v>
      </c>
      <c r="V212" s="4">
        <f t="shared" ref="V212:V275" si="222">IMARGUMENT(T212)</f>
        <v>0.16272120539208551</v>
      </c>
      <c r="W212" t="str">
        <f t="shared" si="209"/>
        <v>1-0,018469436506314i</v>
      </c>
      <c r="X212" s="4">
        <f t="shared" ref="X212:X275" si="223">IMABS(W212)</f>
        <v>1.0001705454995466</v>
      </c>
      <c r="Y212" s="4">
        <f t="shared" ref="Y212:Y275" si="224">IMARGUMENT(W212)</f>
        <v>-1.8467336837457993E-2</v>
      </c>
      <c r="Z212" t="str">
        <f t="shared" si="210"/>
        <v>0,9999969656897+0,00304023646194468i</v>
      </c>
      <c r="AA212" s="4">
        <f t="shared" ref="AA212:AA275" si="225">IMABS(Z212)</f>
        <v>1.0000015872119161</v>
      </c>
      <c r="AB212" s="4">
        <f t="shared" ref="AB212:AB275" si="226">IMARGUMENT(Z212)</f>
        <v>3.0402363199533728E-3</v>
      </c>
      <c r="AC212" s="47" t="str">
        <f t="shared" ref="AC212:AC275" si="227">(IMDIV(IMPRODUCT(P212,T212,W212),IMPRODUCT(Q212,Z212)))</f>
        <v>0,142666915091042-0,90332073180167i</v>
      </c>
      <c r="AD212" s="20">
        <f t="shared" ref="AD212:AD275" si="228">20*LOG(IMABS(AC212))</f>
        <v>-0.77615992661347244</v>
      </c>
      <c r="AE212" s="43">
        <f t="shared" ref="AE212:AE275" si="229">(180/PI())*IMARGUMENT(AC212)</f>
        <v>-81.02506348509084</v>
      </c>
      <c r="AF212" t="str">
        <f t="shared" si="211"/>
        <v>171,846459675999</v>
      </c>
      <c r="AG212" t="str">
        <f t="shared" si="212"/>
        <v>1+64,6430277720988i</v>
      </c>
      <c r="AH212">
        <f t="shared" ref="AH212:AH275" si="230">IMABS(AG212)</f>
        <v>64.650762095619086</v>
      </c>
      <c r="AI212">
        <f t="shared" ref="AI212:AI275" si="231">IMARGUMENT(AG212)</f>
        <v>1.5553279881868531</v>
      </c>
      <c r="AJ212" t="str">
        <f t="shared" si="213"/>
        <v>1+0,164172768945013i</v>
      </c>
      <c r="AK212">
        <f t="shared" ref="AK212:AK275" si="232">IMABS(AJ212)</f>
        <v>1.0133867465400721</v>
      </c>
      <c r="AL212">
        <f t="shared" ref="AL212:AL275" si="233">IMARGUMENT(AJ212)</f>
        <v>0.16272120539208551</v>
      </c>
      <c r="AM212" t="str">
        <f t="shared" si="214"/>
        <v>1-0,00626945117284181i</v>
      </c>
      <c r="AN212">
        <f t="shared" ref="AN212:AN275" si="234">IMABS(AM212)</f>
        <v>1.0000196528158878</v>
      </c>
      <c r="AO212">
        <f t="shared" ref="AO212:AO275" si="235">IMARGUMENT(AM212)</f>
        <v>-6.2693690323920685E-3</v>
      </c>
      <c r="AP212" s="41" t="str">
        <f t="shared" ref="AP212:AP275" si="236">(IMDIV(IMPRODUCT(AF212,AJ212,AM212),IMPRODUCT(AG212)))</f>
        <v>0,4608250240717-2,65399869890312i</v>
      </c>
      <c r="AQ212">
        <f t="shared" ref="AQ212:AQ275" si="237">20*LOG(IMABS(AP212))</f>
        <v>8.6070139172538909</v>
      </c>
      <c r="AR212" s="43">
        <f t="shared" ref="AR212:AR275" si="238">(180/PI())*IMARGUMENT(AP212)</f>
        <v>-80.149699561198005</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1,3837433668194+3,5136600104258i</v>
      </c>
      <c r="BG212" s="20">
        <f t="shared" ref="BG212:BG275" si="249">20*LOG(IMABS(BF212))</f>
        <v>11.541363479821644</v>
      </c>
      <c r="BH212" s="43">
        <f t="shared" ref="BH212:BH275" si="250">(180/PI())*IMARGUMENT(BF212)</f>
        <v>68.504575482518092</v>
      </c>
      <c r="BI212" s="41" t="str">
        <f t="shared" si="203"/>
        <v>3,91722428445396+10,4105375100187i</v>
      </c>
      <c r="BJ212" s="20">
        <f t="shared" ref="BJ212:BJ275" si="251">20*LOG(IMABS(BI212))</f>
        <v>20.924537323689002</v>
      </c>
      <c r="BK212" s="43">
        <f t="shared" si="204"/>
        <v>69.37993940641087</v>
      </c>
      <c r="BL212">
        <f t="shared" ref="BL212:BL275" si="252">IF($B$31=0,BJ212,BG212)</f>
        <v>11.541363479821644</v>
      </c>
      <c r="BM212" s="43">
        <f t="shared" ref="BM212:BM275" si="253">IF($B$31=0,BK212,BH212)</f>
        <v>68.504575482518092</v>
      </c>
    </row>
    <row r="213" spans="14:65" x14ac:dyDescent="0.25">
      <c r="N213" s="9">
        <v>95</v>
      </c>
      <c r="O213" s="34">
        <f t="shared" si="205"/>
        <v>891.25093813374656</v>
      </c>
      <c r="P213" s="33" t="str">
        <f t="shared" si="206"/>
        <v>58,4837545126354</v>
      </c>
      <c r="Q213" s="4" t="str">
        <f t="shared" si="207"/>
        <v>1+66,3193317318897i</v>
      </c>
      <c r="R213" s="4">
        <f t="shared" si="219"/>
        <v>66.32687058322918</v>
      </c>
      <c r="S213" s="4">
        <f t="shared" si="220"/>
        <v>1.5557189097496567</v>
      </c>
      <c r="T213" s="4" t="str">
        <f t="shared" si="208"/>
        <v>1+0,16799684398476i</v>
      </c>
      <c r="U213" s="4">
        <f t="shared" si="221"/>
        <v>1.0140132837339162</v>
      </c>
      <c r="V213" s="4">
        <f t="shared" si="222"/>
        <v>0.16644262416204061</v>
      </c>
      <c r="W213" t="str">
        <f t="shared" si="209"/>
        <v>1-0,0188996449482855i</v>
      </c>
      <c r="X213" s="4">
        <f t="shared" si="223"/>
        <v>1.000178582343759</v>
      </c>
      <c r="Y213" s="4">
        <f t="shared" si="224"/>
        <v>-1.889739513426698E-2</v>
      </c>
      <c r="Z213" t="str">
        <f t="shared" si="210"/>
        <v>0,999996822687061+0,00311105266638443i</v>
      </c>
      <c r="AA213" s="4">
        <f t="shared" si="225"/>
        <v>1.000001662015074</v>
      </c>
      <c r="AB213" s="4">
        <f t="shared" si="226"/>
        <v>3.1110525142377344E-3</v>
      </c>
      <c r="AC213" s="47" t="str">
        <f t="shared" si="227"/>
        <v>0,142041485714228-0,882912240880499i</v>
      </c>
      <c r="AD213" s="20">
        <f t="shared" si="228"/>
        <v>-0.97067577154617113</v>
      </c>
      <c r="AE213" s="43">
        <f t="shared" si="229"/>
        <v>-80.86065890567599</v>
      </c>
      <c r="AF213" t="str">
        <f t="shared" si="211"/>
        <v>171,846459675999</v>
      </c>
      <c r="AG213" t="str">
        <f t="shared" si="212"/>
        <v>1+66,148757318999i</v>
      </c>
      <c r="AH213">
        <f t="shared" si="230"/>
        <v>66.156315608170203</v>
      </c>
      <c r="AI213">
        <f t="shared" si="231"/>
        <v>1.5556800363012622</v>
      </c>
      <c r="AJ213" t="str">
        <f t="shared" si="213"/>
        <v>1+0,16799684398476i</v>
      </c>
      <c r="AK213">
        <f t="shared" si="232"/>
        <v>1.0140132837339162</v>
      </c>
      <c r="AL213">
        <f t="shared" si="233"/>
        <v>0.16644262416204061</v>
      </c>
      <c r="AM213" t="str">
        <f t="shared" si="214"/>
        <v>1-0,00641548545061539i</v>
      </c>
      <c r="AN213">
        <f t="shared" si="234"/>
        <v>1.0000205790150356</v>
      </c>
      <c r="AO213">
        <f t="shared" si="235"/>
        <v>-6.4153974356355725E-3</v>
      </c>
      <c r="AP213" s="41" t="str">
        <f t="shared" si="236"/>
        <v>0,458979516393722-2,59374023058886i</v>
      </c>
      <c r="AQ213">
        <f t="shared" si="237"/>
        <v>8.412437211992474</v>
      </c>
      <c r="AR213" s="43">
        <f t="shared" si="238"/>
        <v>-79.965015654214881</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1,30494351259921+3,43345269169964i</v>
      </c>
      <c r="BG213" s="20">
        <f t="shared" si="249"/>
        <v>11.300594315668601</v>
      </c>
      <c r="BH213" s="43">
        <f t="shared" si="250"/>
        <v>69.189833505536939</v>
      </c>
      <c r="BI213" s="41" t="str">
        <f t="shared" si="203"/>
        <v>3,685129966659+10,172002343232i</v>
      </c>
      <c r="BJ213" s="20">
        <f t="shared" si="251"/>
        <v>20.683707299207292</v>
      </c>
      <c r="BK213" s="43">
        <f t="shared" si="204"/>
        <v>70.085476756998062</v>
      </c>
      <c r="BL213">
        <f t="shared" si="252"/>
        <v>11.300594315668601</v>
      </c>
      <c r="BM213" s="43">
        <f t="shared" si="253"/>
        <v>69.189833505536939</v>
      </c>
    </row>
    <row r="214" spans="14:65" x14ac:dyDescent="0.25">
      <c r="N214" s="9">
        <v>96</v>
      </c>
      <c r="O214" s="34">
        <f t="shared" si="205"/>
        <v>912.01083935590987</v>
      </c>
      <c r="P214" s="33" t="str">
        <f t="shared" si="206"/>
        <v>58,4837545126354</v>
      </c>
      <c r="Q214" s="4" t="str">
        <f t="shared" si="207"/>
        <v>1+67,8641074139852i</v>
      </c>
      <c r="R214" s="4">
        <f t="shared" si="219"/>
        <v>67.871474678961562</v>
      </c>
      <c r="S214" s="4">
        <f t="shared" si="220"/>
        <v>1.5560620634135134</v>
      </c>
      <c r="T214" s="4" t="str">
        <f t="shared" si="208"/>
        <v>1+0,171909993174887i</v>
      </c>
      <c r="U214" s="4">
        <f t="shared" si="221"/>
        <v>1.0146689340634165</v>
      </c>
      <c r="V214" s="4">
        <f t="shared" si="222"/>
        <v>0.17024591418918764</v>
      </c>
      <c r="W214" t="str">
        <f t="shared" si="209"/>
        <v>1-0,0193398742321748i</v>
      </c>
      <c r="X214" s="4">
        <f t="shared" si="223"/>
        <v>1.000186997883554</v>
      </c>
      <c r="Y214" s="4">
        <f t="shared" si="224"/>
        <v>-1.9337463537362723E-2</v>
      </c>
      <c r="Z214" t="str">
        <f t="shared" si="210"/>
        <v>0,999996672944916+0,00318351839212754i</v>
      </c>
      <c r="AA214" s="4">
        <f t="shared" si="225"/>
        <v>1.0000017403436128</v>
      </c>
      <c r="AB214" s="4">
        <f t="shared" si="226"/>
        <v>3.1835182290991157E-3</v>
      </c>
      <c r="AC214" s="47" t="str">
        <f t="shared" si="227"/>
        <v>0,141444153165972-0,862971033284802i</v>
      </c>
      <c r="AD214" s="20">
        <f t="shared" si="228"/>
        <v>-1.1649445472224467</v>
      </c>
      <c r="AE214" s="43">
        <f t="shared" si="229"/>
        <v>-80.691773737335083</v>
      </c>
      <c r="AF214" t="str">
        <f t="shared" si="211"/>
        <v>171,846459675999</v>
      </c>
      <c r="AG214" t="str">
        <f t="shared" si="212"/>
        <v>1+67,6895598126118i</v>
      </c>
      <c r="AH214">
        <f t="shared" si="230"/>
        <v>67.696946073106957</v>
      </c>
      <c r="AI214">
        <f t="shared" si="231"/>
        <v>1.556024074443179</v>
      </c>
      <c r="AJ214" t="str">
        <f t="shared" si="213"/>
        <v>1+0,171909993174887i</v>
      </c>
      <c r="AK214">
        <f t="shared" si="232"/>
        <v>1.0146689340634165</v>
      </c>
      <c r="AL214">
        <f t="shared" si="233"/>
        <v>0.17024591418918764</v>
      </c>
      <c r="AM214" t="str">
        <f t="shared" si="214"/>
        <v>1-0,00656492130369385i</v>
      </c>
      <c r="AN214">
        <f t="shared" si="234"/>
        <v>1.000021548863685</v>
      </c>
      <c r="AO214">
        <f t="shared" si="235"/>
        <v>-6.5648269940535835E-3</v>
      </c>
      <c r="AP214" s="41" t="str">
        <f t="shared" si="236"/>
        <v>0,457217033140989-2,53485448620378i</v>
      </c>
      <c r="AQ214">
        <f t="shared" si="237"/>
        <v>8.2181046867889123</v>
      </c>
      <c r="AR214" s="43">
        <f t="shared" si="238"/>
        <v>-79.77537680395038</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1,22969116803222+3,35517276284867i</v>
      </c>
      <c r="BG214" s="20">
        <f t="shared" si="249"/>
        <v>11.061679282696</v>
      </c>
      <c r="BH214" s="43">
        <f t="shared" si="250"/>
        <v>69.871808253823929</v>
      </c>
      <c r="BI214" s="41" t="str">
        <f t="shared" si="203"/>
        <v>3,46348173508907+9,93917629395897i</v>
      </c>
      <c r="BJ214" s="20">
        <f t="shared" si="251"/>
        <v>20.444728516707372</v>
      </c>
      <c r="BK214" s="43">
        <f t="shared" si="204"/>
        <v>70.78820518720859</v>
      </c>
      <c r="BL214">
        <f t="shared" si="252"/>
        <v>11.061679282696</v>
      </c>
      <c r="BM214" s="43">
        <f t="shared" si="253"/>
        <v>69.871808253823929</v>
      </c>
    </row>
    <row r="215" spans="14:65" x14ac:dyDescent="0.25">
      <c r="N215" s="9">
        <v>97</v>
      </c>
      <c r="O215" s="34">
        <f t="shared" si="205"/>
        <v>933.25430079699106</v>
      </c>
      <c r="P215" s="33" t="str">
        <f t="shared" si="206"/>
        <v>58,4837545126354</v>
      </c>
      <c r="Q215" s="4" t="str">
        <f t="shared" si="207"/>
        <v>1+69,4448655441195i</v>
      </c>
      <c r="R215" s="4">
        <f t="shared" si="219"/>
        <v>69.452065127257626</v>
      </c>
      <c r="S215" s="4">
        <f t="shared" si="220"/>
        <v>1.5563974092996768</v>
      </c>
      <c r="T215" s="4" t="str">
        <f t="shared" si="208"/>
        <v>1+0,175914291318894i</v>
      </c>
      <c r="U215" s="4">
        <f t="shared" si="221"/>
        <v>1.0153550304648264</v>
      </c>
      <c r="V215" s="4">
        <f t="shared" si="222"/>
        <v>0.17413265169007536</v>
      </c>
      <c r="W215" t="str">
        <f t="shared" si="209"/>
        <v>1-0,0197903577733756i</v>
      </c>
      <c r="X215" s="4">
        <f t="shared" si="223"/>
        <v>1.0001958099596289</v>
      </c>
      <c r="Y215" s="4">
        <f t="shared" si="224"/>
        <v>-1.9787774694656875E-2</v>
      </c>
      <c r="Z215" t="str">
        <f t="shared" si="210"/>
        <v>0,99999651614564+0,00325767206146101i</v>
      </c>
      <c r="AA215" s="4">
        <f t="shared" si="225"/>
        <v>1.000001822363678</v>
      </c>
      <c r="AB215" s="4">
        <f t="shared" si="226"/>
        <v>3.2576718867725692E-3</v>
      </c>
      <c r="AC215" s="47" t="str">
        <f t="shared" si="227"/>
        <v>0,140873652112586-0,843486592515704i</v>
      </c>
      <c r="AD215" s="20">
        <f t="shared" si="228"/>
        <v>-1.3589550821171912</v>
      </c>
      <c r="AE215" s="43">
        <f t="shared" si="229"/>
        <v>-80.518343606814014</v>
      </c>
      <c r="AF215" t="str">
        <f t="shared" si="211"/>
        <v>171,846459675999</v>
      </c>
      <c r="AG215" t="str">
        <f t="shared" si="212"/>
        <v>1+69,2662522068146i</v>
      </c>
      <c r="AH215">
        <f t="shared" si="230"/>
        <v>69.273470353217093</v>
      </c>
      <c r="AI215">
        <f t="shared" si="231"/>
        <v>1.5563602847002247</v>
      </c>
      <c r="AJ215" t="str">
        <f t="shared" si="213"/>
        <v>1+0,175914291318894i</v>
      </c>
      <c r="AK215">
        <f t="shared" si="232"/>
        <v>1.0153550304648264</v>
      </c>
      <c r="AL215">
        <f t="shared" si="233"/>
        <v>0.17413265169007536</v>
      </c>
      <c r="AM215" t="str">
        <f t="shared" si="214"/>
        <v>1-0,00671783796494455i</v>
      </c>
      <c r="AN215">
        <f t="shared" si="234"/>
        <v>1.0000225644188852</v>
      </c>
      <c r="AO215">
        <f t="shared" si="235"/>
        <v>-6.7177369104674855E-3</v>
      </c>
      <c r="AP215" s="41" t="str">
        <f t="shared" si="236"/>
        <v>0,455533840862428-2,47731041130442i</v>
      </c>
      <c r="AQ215">
        <f t="shared" si="237"/>
        <v>8.0240273781141962</v>
      </c>
      <c r="AR215" s="43">
        <f t="shared" si="238"/>
        <v>-79.580707670688227</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1,15782692552678+3,27877157539902i</v>
      </c>
      <c r="BG215" s="20">
        <f t="shared" si="249"/>
        <v>10.824588531596351</v>
      </c>
      <c r="BH215" s="43">
        <f t="shared" si="250"/>
        <v>70.550433605463525</v>
      </c>
      <c r="BI215" s="41" t="str">
        <f t="shared" si="203"/>
        <v>3,25181007410705+9,71191482832687i</v>
      </c>
      <c r="BJ215" s="20">
        <f t="shared" si="251"/>
        <v>20.207570991827733</v>
      </c>
      <c r="BK215" s="43">
        <f t="shared" si="204"/>
        <v>71.488069541589311</v>
      </c>
      <c r="BL215">
        <f t="shared" si="252"/>
        <v>10.824588531596351</v>
      </c>
      <c r="BM215" s="43">
        <f t="shared" si="253"/>
        <v>70.550433605463525</v>
      </c>
    </row>
    <row r="216" spans="14:65" x14ac:dyDescent="0.25">
      <c r="N216" s="9">
        <v>98</v>
      </c>
      <c r="O216" s="34">
        <f t="shared" si="205"/>
        <v>954.99258602143675</v>
      </c>
      <c r="P216" s="33" t="str">
        <f t="shared" si="206"/>
        <v>58,4837545126354</v>
      </c>
      <c r="Q216" s="4" t="str">
        <f t="shared" si="207"/>
        <v>1+71,0624442611768i</v>
      </c>
      <c r="R216" s="4">
        <f t="shared" si="219"/>
        <v>71.069479978207653</v>
      </c>
      <c r="S216" s="4">
        <f t="shared" si="220"/>
        <v>1.5567251249111058</v>
      </c>
      <c r="T216" s="4" t="str">
        <f t="shared" si="208"/>
        <v>1+0,18001186154866i</v>
      </c>
      <c r="U216" s="4">
        <f t="shared" si="221"/>
        <v>1.0160729650464153</v>
      </c>
      <c r="V216" s="4">
        <f t="shared" si="222"/>
        <v>0.17810442750292263</v>
      </c>
      <c r="W216" t="str">
        <f t="shared" si="209"/>
        <v>1-0,0202513344242243i</v>
      </c>
      <c r="X216" s="4">
        <f t="shared" si="223"/>
        <v>1.0002050372528433</v>
      </c>
      <c r="Y216" s="4">
        <f t="shared" si="224"/>
        <v>-2.0248566636153403E-2</v>
      </c>
      <c r="Z216" t="str">
        <f t="shared" si="210"/>
        <v>0,999996351956643+0,00333355299164185i</v>
      </c>
      <c r="AA216" s="4">
        <f t="shared" si="225"/>
        <v>1.0000019082492506</v>
      </c>
      <c r="AB216" s="4">
        <f t="shared" si="226"/>
        <v>3.333552804459431E-3</v>
      </c>
      <c r="AC216" s="47" t="str">
        <f t="shared" si="227"/>
        <v>0,140328773985058-0,824448640482623i</v>
      </c>
      <c r="AD216" s="20">
        <f t="shared" si="228"/>
        <v>-1.5526957481816912</v>
      </c>
      <c r="AE216" s="43">
        <f t="shared" si="229"/>
        <v>-80.340303426791607</v>
      </c>
      <c r="AF216" t="str">
        <f t="shared" si="211"/>
        <v>171,846459675999</v>
      </c>
      <c r="AG216" t="str">
        <f t="shared" si="212"/>
        <v>1+70,8796704847848i</v>
      </c>
      <c r="AH216">
        <f t="shared" si="230"/>
        <v>70.886724342655825</v>
      </c>
      <c r="AI216">
        <f t="shared" si="231"/>
        <v>1.5566888450313183</v>
      </c>
      <c r="AJ216" t="str">
        <f t="shared" si="213"/>
        <v>1+0,18001186154866i</v>
      </c>
      <c r="AK216">
        <f t="shared" si="232"/>
        <v>1.0160729650464153</v>
      </c>
      <c r="AL216">
        <f t="shared" si="233"/>
        <v>0.17810442750292263</v>
      </c>
      <c r="AM216" t="str">
        <f t="shared" si="214"/>
        <v>1-0,00687431651280537i</v>
      </c>
      <c r="AN216">
        <f t="shared" si="234"/>
        <v>1.0000236278346217</v>
      </c>
      <c r="AO216">
        <f t="shared" si="235"/>
        <v>-6.8742082311204905E-3</v>
      </c>
      <c r="AP216" s="41" t="str">
        <f t="shared" si="236"/>
        <v>0,453926373852915-2,42107765164237i</v>
      </c>
      <c r="AQ216">
        <f t="shared" si="237"/>
        <v>7.8302167725642171</v>
      </c>
      <c r="AR216" s="43">
        <f t="shared" si="238"/>
        <v>-79.380931946015238</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1,0891985453516+3,20420195279041i</v>
      </c>
      <c r="BG216" s="20">
        <f t="shared" si="249"/>
        <v>10.589292572058962</v>
      </c>
      <c r="BH216" s="43">
        <f t="shared" si="250"/>
        <v>71.225655325806613</v>
      </c>
      <c r="BI216" s="41" t="str">
        <f t="shared" si="203"/>
        <v>3,04966657421827+9,49007776802643i</v>
      </c>
      <c r="BJ216" s="20">
        <f t="shared" si="251"/>
        <v>19.972205092804863</v>
      </c>
      <c r="BK216" s="43">
        <f t="shared" si="204"/>
        <v>72.185026806583039</v>
      </c>
      <c r="BL216">
        <f t="shared" si="252"/>
        <v>10.589292572058962</v>
      </c>
      <c r="BM216" s="43">
        <f t="shared" si="253"/>
        <v>71.225655325806613</v>
      </c>
    </row>
    <row r="217" spans="14:65" x14ac:dyDescent="0.25">
      <c r="N217" s="9">
        <v>99</v>
      </c>
      <c r="O217" s="34">
        <f t="shared" si="205"/>
        <v>977.23722095581138</v>
      </c>
      <c r="P217" s="33" t="str">
        <f t="shared" si="206"/>
        <v>58,4837545126354</v>
      </c>
      <c r="Q217" s="4" t="str">
        <f t="shared" si="207"/>
        <v>1+72,7177012268039i</v>
      </c>
      <c r="R217" s="4">
        <f t="shared" si="219"/>
        <v>72.724576806680119</v>
      </c>
      <c r="S217" s="4">
        <f t="shared" si="220"/>
        <v>1.5570453837252272</v>
      </c>
      <c r="T217" s="4" t="str">
        <f t="shared" si="208"/>
        <v>1+0,184204876450157i</v>
      </c>
      <c r="U217" s="4">
        <f t="shared" si="221"/>
        <v>1.0168241915434633</v>
      </c>
      <c r="V217" s="4">
        <f t="shared" si="222"/>
        <v>0.18216284602923666</v>
      </c>
      <c r="W217" t="str">
        <f t="shared" si="209"/>
        <v>1-0,0207230486006427i</v>
      </c>
      <c r="X217" s="4">
        <f t="shared" si="223"/>
        <v>1.0002146993237526</v>
      </c>
      <c r="Y217" s="4">
        <f t="shared" si="224"/>
        <v>-2.0720082896673195E-2</v>
      </c>
      <c r="Z217" t="str">
        <f t="shared" si="210"/>
        <v>0,999996180029656+0,00341120141574365i</v>
      </c>
      <c r="AA217" s="4">
        <f t="shared" si="225"/>
        <v>1.000001998182505</v>
      </c>
      <c r="AB217" s="4">
        <f t="shared" si="226"/>
        <v>3.4112012151736497E-3</v>
      </c>
      <c r="AC217" s="47" t="str">
        <f t="shared" si="227"/>
        <v>0,13980836442857-0,805847132305327i</v>
      </c>
      <c r="AD217" s="20">
        <f t="shared" si="228"/>
        <v>-1.7461544444425172</v>
      </c>
      <c r="AE217" s="43">
        <f t="shared" si="229"/>
        <v>-80.157587470056512</v>
      </c>
      <c r="AF217" t="str">
        <f t="shared" si="211"/>
        <v>171,846459675999</v>
      </c>
      <c r="AG217" t="str">
        <f t="shared" si="212"/>
        <v>1+72,5306701022493i</v>
      </c>
      <c r="AH217">
        <f t="shared" si="230"/>
        <v>72.53756341014855</v>
      </c>
      <c r="AI217">
        <f t="shared" si="231"/>
        <v>1.5570099293595843</v>
      </c>
      <c r="AJ217" t="str">
        <f t="shared" si="213"/>
        <v>1+0,184204876450157i</v>
      </c>
      <c r="AK217">
        <f t="shared" si="232"/>
        <v>1.0168241915434633</v>
      </c>
      <c r="AL217">
        <f t="shared" si="233"/>
        <v>0.18216284602923666</v>
      </c>
      <c r="AM217" t="str">
        <f t="shared" si="214"/>
        <v>1-0,00703443991427361i</v>
      </c>
      <c r="AN217">
        <f t="shared" si="234"/>
        <v>1.0000247413663863</v>
      </c>
      <c r="AO217">
        <f t="shared" si="235"/>
        <v>-7.0343238885128929E-3</v>
      </c>
      <c r="AP217" s="41" t="str">
        <f t="shared" si="236"/>
        <v>0,452391226628697-2,36612653781516i</v>
      </c>
      <c r="AQ217">
        <f t="shared" si="237"/>
        <v>7.6366848229626703</v>
      </c>
      <c r="AR217" s="43">
        <f t="shared" si="238"/>
        <v>-79.17597242123982</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1,02366063435964+3,13141813359413i</v>
      </c>
      <c r="BG217" s="20">
        <f t="shared" si="249"/>
        <v>10.355762376958227</v>
      </c>
      <c r="BH217" s="43">
        <f t="shared" si="250"/>
        <v>71.897430744639934</v>
      </c>
      <c r="BI217" s="41" t="str">
        <f t="shared" si="203"/>
        <v>2,85662298580542+9,27352912221593i</v>
      </c>
      <c r="BJ217" s="20">
        <f t="shared" si="251"/>
        <v>19.738601644363417</v>
      </c>
      <c r="BK217" s="43">
        <f t="shared" si="204"/>
        <v>72.879045793456569</v>
      </c>
      <c r="BL217">
        <f t="shared" si="252"/>
        <v>10.355762376958227</v>
      </c>
      <c r="BM217" s="43">
        <f t="shared" si="253"/>
        <v>71.897430744639934</v>
      </c>
    </row>
    <row r="218" spans="14:65" x14ac:dyDescent="0.25">
      <c r="N218" s="9">
        <v>100</v>
      </c>
      <c r="O218" s="34">
        <f t="shared" si="205"/>
        <v>1000</v>
      </c>
      <c r="P218" s="33" t="str">
        <f t="shared" si="206"/>
        <v>58,4837545126354</v>
      </c>
      <c r="Q218" s="4" t="str">
        <f t="shared" si="207"/>
        <v>1+74,411514080154i</v>
      </c>
      <c r="R218" s="4">
        <f t="shared" si="219"/>
        <v>74.418233167020006</v>
      </c>
      <c r="S218" s="4">
        <f t="shared" si="220"/>
        <v>1.5573583552845718</v>
      </c>
      <c r="T218" s="4" t="str">
        <f t="shared" si="208"/>
        <v>1+0,188495559215388i</v>
      </c>
      <c r="U218" s="4">
        <f t="shared" si="221"/>
        <v>1.0176102278593322</v>
      </c>
      <c r="V218" s="4">
        <f t="shared" si="222"/>
        <v>0.18630952407116516</v>
      </c>
      <c r="W218" t="str">
        <f t="shared" si="209"/>
        <v>1-0,0212057504117311i</v>
      </c>
      <c r="X218" s="4">
        <f t="shared" si="223"/>
        <v>1.0002248166539984</v>
      </c>
      <c r="Y218" s="4">
        <f t="shared" si="224"/>
        <v>-2.1202572641249483E-2</v>
      </c>
      <c r="Z218" t="str">
        <f t="shared" si="210"/>
        <v>0,999996+0,00349065850398866i</v>
      </c>
      <c r="AA218" s="4">
        <f t="shared" si="225"/>
        <v>1.0000020923542068</v>
      </c>
      <c r="AB218" s="4">
        <f t="shared" si="226"/>
        <v>3.4906582890735544E-3</v>
      </c>
      <c r="AC218" s="47" t="str">
        <f t="shared" si="227"/>
        <v>0,139311320865873-0,787672251222888i</v>
      </c>
      <c r="AD218" s="20">
        <f t="shared" si="228"/>
        <v>-1.9393185803184634</v>
      </c>
      <c r="AE218" s="43">
        <f t="shared" si="229"/>
        <v>-79.970129449721966</v>
      </c>
      <c r="AF218" t="str">
        <f t="shared" si="211"/>
        <v>171,846459675999</v>
      </c>
      <c r="AG218" t="str">
        <f t="shared" si="212"/>
        <v>1+74,2201264410589i</v>
      </c>
      <c r="AH218">
        <f t="shared" si="230"/>
        <v>74.226862852519702</v>
      </c>
      <c r="AI218">
        <f t="shared" si="231"/>
        <v>1.5573237076632134</v>
      </c>
      <c r="AJ218" t="str">
        <f t="shared" si="213"/>
        <v>1+0,188495559215388i</v>
      </c>
      <c r="AK218">
        <f t="shared" si="232"/>
        <v>1.0176102278593322</v>
      </c>
      <c r="AL218">
        <f t="shared" si="233"/>
        <v>0.18630952407116516</v>
      </c>
      <c r="AM218" t="str">
        <f t="shared" si="214"/>
        <v>1-0,0071982930688962i</v>
      </c>
      <c r="AN218">
        <f t="shared" si="234"/>
        <v>1.0000259073759568</v>
      </c>
      <c r="AO218">
        <f t="shared" si="235"/>
        <v>-7.1981687452276396E-3</v>
      </c>
      <c r="AP218" s="41" t="str">
        <f t="shared" si="236"/>
        <v>0,450925146739281-2,31242807023046i</v>
      </c>
      <c r="AQ218">
        <f t="shared" si="237"/>
        <v>7.4434439647311246</v>
      </c>
      <c r="AR218" s="43">
        <f t="shared" si="238"/>
        <v>-78.965751061723068</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0,961074339089574+3,0603757175942i</v>
      </c>
      <c r="BG218" s="20">
        <f t="shared" si="249"/>
        <v>10.123969482188093</v>
      </c>
      <c r="BH218" s="43">
        <f t="shared" si="250"/>
        <v>72.565728398498109</v>
      </c>
      <c r="BI218" s="41" t="str">
        <f t="shared" si="203"/>
        <v>2,67227031519594+9,06213692788499i</v>
      </c>
      <c r="BJ218" s="20">
        <f t="shared" si="251"/>
        <v>19.506732027237689</v>
      </c>
      <c r="BK218" s="43">
        <f t="shared" si="204"/>
        <v>73.570106786497036</v>
      </c>
      <c r="BL218">
        <f t="shared" si="252"/>
        <v>10.123969482188093</v>
      </c>
      <c r="BM218" s="43">
        <f t="shared" si="253"/>
        <v>72.565728398498109</v>
      </c>
    </row>
    <row r="219" spans="14:65" x14ac:dyDescent="0.25">
      <c r="N219" s="9">
        <v>1</v>
      </c>
      <c r="O219" s="34">
        <f>10^(3+(N219/100))</f>
        <v>1023.2929922807547</v>
      </c>
      <c r="P219" s="33" t="str">
        <f t="shared" si="206"/>
        <v>58,4837545126354</v>
      </c>
      <c r="Q219" s="4" t="str">
        <f t="shared" si="207"/>
        <v>1+76,1447809032222i</v>
      </c>
      <c r="R219" s="4">
        <f t="shared" si="219"/>
        <v>76.151347058339766</v>
      </c>
      <c r="S219" s="4">
        <f t="shared" si="220"/>
        <v>1.5576642052854148</v>
      </c>
      <c r="T219" s="4" t="str">
        <f t="shared" si="208"/>
        <v>1+0,192886184821148i</v>
      </c>
      <c r="U219" s="4">
        <f t="shared" si="221"/>
        <v>1.0184326586941612</v>
      </c>
      <c r="V219" s="4">
        <f t="shared" si="222"/>
        <v>0.19054608955867008</v>
      </c>
      <c r="W219" t="str">
        <f t="shared" si="209"/>
        <v>1-0,0216996957923792i</v>
      </c>
      <c r="X219" s="4">
        <f t="shared" si="223"/>
        <v>1.0002354106896445</v>
      </c>
      <c r="Y219" s="4">
        <f t="shared" si="224"/>
        <v>-2.1696290793241479E-2</v>
      </c>
      <c r="Z219" t="str">
        <f t="shared" si="210"/>
        <v>0,999995811485808+0,00357196638557682i</v>
      </c>
      <c r="AA219" s="4">
        <f t="shared" si="225"/>
        <v>1.0000021909641095</v>
      </c>
      <c r="AB219" s="4">
        <f t="shared" si="226"/>
        <v>3.5719661552905979E-3</v>
      </c>
      <c r="AC219" s="47" t="str">
        <f t="shared" si="227"/>
        <v>0,138836590169438-0,769914403607948i</v>
      </c>
      <c r="AD219" s="20">
        <f t="shared" si="228"/>
        <v>-2.1321750586794277</v>
      </c>
      <c r="AE219" s="43">
        <f t="shared" si="229"/>
        <v>-79.777862605823088</v>
      </c>
      <c r="AF219" t="str">
        <f t="shared" si="211"/>
        <v>171,846459675999</v>
      </c>
      <c r="AG219" t="str">
        <f t="shared" si="212"/>
        <v>1+75,948935273327i</v>
      </c>
      <c r="AH219">
        <f t="shared" si="230"/>
        <v>75.95551835878689</v>
      </c>
      <c r="AI219">
        <f t="shared" si="231"/>
        <v>1.5576303460643248</v>
      </c>
      <c r="AJ219" t="str">
        <f t="shared" si="213"/>
        <v>1+0,192886184821148i</v>
      </c>
      <c r="AK219">
        <f t="shared" si="232"/>
        <v>1.0184326586941612</v>
      </c>
      <c r="AL219">
        <f t="shared" si="233"/>
        <v>0.19054608955867008</v>
      </c>
      <c r="AM219" t="str">
        <f t="shared" si="214"/>
        <v>1-0,00736596285378461i</v>
      </c>
      <c r="AN219">
        <f t="shared" si="234"/>
        <v>1.0000271283364084</v>
      </c>
      <c r="AO219">
        <f t="shared" si="235"/>
        <v>-7.365829638768826E-3</v>
      </c>
      <c r="AP219" s="41" t="str">
        <f t="shared" si="236"/>
        <v>0,449525027900773-2,25995390437941i</v>
      </c>
      <c r="AQ219">
        <f t="shared" si="237"/>
        <v>7.2505071325034152</v>
      </c>
      <c r="AR219" s="43">
        <f t="shared" si="238"/>
        <v>-78.750189087467888</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0,901307052606296+2,99103161456264i</v>
      </c>
      <c r="BG219" s="20">
        <f t="shared" si="249"/>
        <v>9.8938860819613126</v>
      </c>
      <c r="BH219" s="43">
        <f t="shared" si="250"/>
        <v>73.23052764094227</v>
      </c>
      <c r="BI219" s="41" t="str">
        <f t="shared" si="203"/>
        <v>2,49621796118282+8,85577309818027i</v>
      </c>
      <c r="BJ219" s="20">
        <f t="shared" si="251"/>
        <v>19.276568273144164</v>
      </c>
      <c r="BK219" s="43">
        <f t="shared" si="204"/>
        <v>74.258201159297499</v>
      </c>
      <c r="BL219">
        <f t="shared" si="252"/>
        <v>9.8938860819613126</v>
      </c>
      <c r="BM219" s="43">
        <f t="shared" si="253"/>
        <v>73.23052764094227</v>
      </c>
    </row>
    <row r="220" spans="14:65" x14ac:dyDescent="0.25">
      <c r="N220" s="9">
        <v>2</v>
      </c>
      <c r="O220" s="34">
        <f t="shared" ref="O220:O283" si="254">10^(3+(N220/100))</f>
        <v>1047.1285480509</v>
      </c>
      <c r="P220" s="33" t="str">
        <f t="shared" si="206"/>
        <v>58,4837545126354</v>
      </c>
      <c r="Q220" s="4" t="str">
        <f t="shared" si="207"/>
        <v>1+77,9184206970207i</v>
      </c>
      <c r="R220" s="4">
        <f t="shared" si="219"/>
        <v>77.924837400651043</v>
      </c>
      <c r="S220" s="4">
        <f t="shared" si="220"/>
        <v>1.5579630956644595</v>
      </c>
      <c r="T220" s="4" t="str">
        <f t="shared" si="208"/>
        <v>1+0,197379081235251i</v>
      </c>
      <c r="U220" s="4">
        <f t="shared" si="221"/>
        <v>1.0192931382626256</v>
      </c>
      <c r="V220" s="4">
        <f t="shared" si="222"/>
        <v>0.19487418016047944</v>
      </c>
      <c r="W220" t="str">
        <f t="shared" si="209"/>
        <v>1-0,0222051466389658i</v>
      </c>
      <c r="X220" s="4">
        <f t="shared" si="223"/>
        <v>1.000246503886546</v>
      </c>
      <c r="Y220" s="4">
        <f t="shared" si="224"/>
        <v>-2.2201498165215935E-2</v>
      </c>
      <c r="Z220" t="str">
        <f t="shared" si="210"/>
        <v>0,999995614087215+0,00365516817102317i</v>
      </c>
      <c r="AA220" s="4">
        <f t="shared" si="225"/>
        <v>1.0000022942213806</v>
      </c>
      <c r="AB220" s="4">
        <f t="shared" si="226"/>
        <v>3.6551679242664368E-3</v>
      </c>
      <c r="AC220" s="47" t="str">
        <f t="shared" si="227"/>
        <v>0,13838316643754-0,752564214084656i</v>
      </c>
      <c r="AD220" s="20">
        <f t="shared" si="228"/>
        <v>-2.3247102586751707</v>
      </c>
      <c r="AE220" s="43">
        <f t="shared" si="229"/>
        <v>-79.580719798648929</v>
      </c>
      <c r="AF220" t="str">
        <f t="shared" si="211"/>
        <v>171,846459675999</v>
      </c>
      <c r="AG220" t="str">
        <f t="shared" si="212"/>
        <v>1+77,7180132363802i</v>
      </c>
      <c r="AH220">
        <f t="shared" si="230"/>
        <v>77.724446485067801</v>
      </c>
      <c r="AI220">
        <f t="shared" si="231"/>
        <v>1.557930006915867</v>
      </c>
      <c r="AJ220" t="str">
        <f t="shared" si="213"/>
        <v>1+0,197379081235251i</v>
      </c>
      <c r="AK220">
        <f t="shared" si="232"/>
        <v>1.0192931382626256</v>
      </c>
      <c r="AL220">
        <f t="shared" si="233"/>
        <v>0.19487418016047944</v>
      </c>
      <c r="AM220" t="str">
        <f t="shared" si="214"/>
        <v>1-0,00753753816967814i</v>
      </c>
      <c r="AN220">
        <f t="shared" si="234"/>
        <v>1.0000284068373555</v>
      </c>
      <c r="AO220">
        <f t="shared" si="235"/>
        <v>-7.5373954274359717E-3</v>
      </c>
      <c r="AP220" s="41" t="str">
        <f t="shared" si="236"/>
        <v>0,448187903436471-2,20867633641371i</v>
      </c>
      <c r="AQ220">
        <f t="shared" si="237"/>
        <v>7.0578877769539226</v>
      </c>
      <c r="AR220" s="43">
        <f t="shared" si="238"/>
        <v>-78.529207060312061</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0,84423213447053+2,92334399556989i</v>
      </c>
      <c r="BG220" s="20">
        <f t="shared" si="249"/>
        <v>9.6654851194333684</v>
      </c>
      <c r="BH220" s="43">
        <f t="shared" si="250"/>
        <v>73.891818223565167</v>
      </c>
      <c r="BI220" s="41" t="str">
        <f t="shared" si="203"/>
        <v>2,32809289020057+8,65431327822219i</v>
      </c>
      <c r="BJ220" s="20">
        <f t="shared" si="251"/>
        <v>19.048083155062464</v>
      </c>
      <c r="BK220" s="43">
        <f t="shared" si="204"/>
        <v>74.943330961902006</v>
      </c>
      <c r="BL220">
        <f t="shared" si="252"/>
        <v>9.6654851194333684</v>
      </c>
      <c r="BM220" s="43">
        <f t="shared" si="253"/>
        <v>73.891818223565167</v>
      </c>
    </row>
    <row r="221" spans="14:65" x14ac:dyDescent="0.25">
      <c r="N221" s="9">
        <v>3</v>
      </c>
      <c r="O221" s="34">
        <f t="shared" si="254"/>
        <v>1071.5193052376069</v>
      </c>
      <c r="P221" s="33" t="str">
        <f t="shared" si="206"/>
        <v>58,4837545126354</v>
      </c>
      <c r="Q221" s="4" t="str">
        <f t="shared" si="207"/>
        <v>1+79,7333738688449i</v>
      </c>
      <c r="R221" s="4">
        <f t="shared" si="219"/>
        <v>79.739644522088241</v>
      </c>
      <c r="S221" s="4">
        <f t="shared" si="220"/>
        <v>1.5582551846836068</v>
      </c>
      <c r="T221" s="4" t="str">
        <f t="shared" si="208"/>
        <v>1+0,201976630650847i</v>
      </c>
      <c r="U221" s="4">
        <f t="shared" si="221"/>
        <v>1.0201933931020475</v>
      </c>
      <c r="V221" s="4">
        <f t="shared" si="222"/>
        <v>0.1992954417726002</v>
      </c>
      <c r="W221" t="str">
        <f t="shared" si="209"/>
        <v>1-0,0227223709482202i</v>
      </c>
      <c r="X221" s="4">
        <f t="shared" si="223"/>
        <v>1.0002581197578495</v>
      </c>
      <c r="Y221" s="4">
        <f t="shared" si="224"/>
        <v>-2.2718461592646601E-2</v>
      </c>
      <c r="Z221" t="str">
        <f t="shared" si="210"/>
        <v>0,999995407385514+0,00374030797501567i</v>
      </c>
      <c r="AA221" s="4">
        <f t="shared" si="225"/>
        <v>1.0000024023450484</v>
      </c>
      <c r="AB221" s="4">
        <f t="shared" si="226"/>
        <v>3.74030771061039E-3</v>
      </c>
      <c r="AC221" s="47" t="str">
        <f t="shared" si="227"/>
        <v>0,13795008886965-0,735612520748712i</v>
      </c>
      <c r="AD221" s="20">
        <f t="shared" si="228"/>
        <v>-2.5169100183650945</v>
      </c>
      <c r="AE221" s="43">
        <f t="shared" si="229"/>
        <v>-79.378633609171018</v>
      </c>
      <c r="AF221" t="str">
        <f t="shared" si="211"/>
        <v>171,846459675999</v>
      </c>
      <c r="AG221" t="str">
        <f t="shared" si="212"/>
        <v>1+79,5282983187707i</v>
      </c>
      <c r="AH221">
        <f t="shared" si="230"/>
        <v>79.534585140549922</v>
      </c>
      <c r="AI221">
        <f t="shared" si="231"/>
        <v>1.5582228488865975</v>
      </c>
      <c r="AJ221" t="str">
        <f t="shared" si="213"/>
        <v>1+0,201976630650847i</v>
      </c>
      <c r="AK221">
        <f t="shared" si="232"/>
        <v>1.0201933931020475</v>
      </c>
      <c r="AL221">
        <f t="shared" si="233"/>
        <v>0.1992954417726002</v>
      </c>
      <c r="AM221" t="str">
        <f t="shared" si="214"/>
        <v>1-0,00771310998808034i</v>
      </c>
      <c r="AN221">
        <f t="shared" si="234"/>
        <v>1.0000297455904441</v>
      </c>
      <c r="AO221">
        <f t="shared" si="235"/>
        <v>-7.712957037257895E-3</v>
      </c>
      <c r="AP221" s="41" t="str">
        <f t="shared" si="236"/>
        <v>0,446910940010961-2,15856828902224i</v>
      </c>
      <c r="AQ221">
        <f t="shared" si="237"/>
        <v>6.8655998818091852</v>
      </c>
      <c r="AR221" s="43">
        <f t="shared" si="238"/>
        <v>-78.302724978088847</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0,789728643253932+2,8572722466819i</v>
      </c>
      <c r="BG221" s="20">
        <f t="shared" si="249"/>
        <v>9.4387403725506225</v>
      </c>
      <c r="BH221" s="43">
        <f t="shared" si="250"/>
        <v>74.549599850416584</v>
      </c>
      <c r="BI221" s="41" t="str">
        <f t="shared" si="203"/>
        <v>2,16753884843911+8,45763670797521i</v>
      </c>
      <c r="BJ221" s="20">
        <f t="shared" si="251"/>
        <v>18.821250272724903</v>
      </c>
      <c r="BK221" s="43">
        <f t="shared" si="204"/>
        <v>75.625508481498727</v>
      </c>
      <c r="BL221">
        <f t="shared" si="252"/>
        <v>9.4387403725506225</v>
      </c>
      <c r="BM221" s="43">
        <f t="shared" si="253"/>
        <v>74.549599850416584</v>
      </c>
    </row>
    <row r="222" spans="14:65" x14ac:dyDescent="0.25">
      <c r="N222" s="9">
        <v>4</v>
      </c>
      <c r="O222" s="34">
        <f t="shared" si="254"/>
        <v>1096.4781961431863</v>
      </c>
      <c r="P222" s="33" t="str">
        <f t="shared" si="206"/>
        <v>58,4837545126354</v>
      </c>
      <c r="Q222" s="4" t="str">
        <f t="shared" si="207"/>
        <v>1+81,5906027308904i</v>
      </c>
      <c r="R222" s="4">
        <f t="shared" si="219"/>
        <v>81.596730657483945</v>
      </c>
      <c r="S222" s="4">
        <f t="shared" si="220"/>
        <v>1.558540627012847</v>
      </c>
      <c r="T222" s="4" t="str">
        <f t="shared" si="208"/>
        <v>1+0,206681270749489i</v>
      </c>
      <c r="U222" s="4">
        <f t="shared" si="221"/>
        <v>1.0211352249720032</v>
      </c>
      <c r="V222" s="4">
        <f t="shared" si="222"/>
        <v>0.20381152687807094</v>
      </c>
      <c r="W222" t="str">
        <f t="shared" si="209"/>
        <v>1-0,0232516429593176i</v>
      </c>
      <c r="X222" s="4">
        <f t="shared" si="223"/>
        <v>1.0002702829237244</v>
      </c>
      <c r="Y222" s="4">
        <f t="shared" si="224"/>
        <v>-2.3247454070479463E-2</v>
      </c>
      <c r="Z222" t="str">
        <f t="shared" si="210"/>
        <v>0,999995190942262+0,00382743093980536i</v>
      </c>
      <c r="AA222" s="4">
        <f t="shared" si="225"/>
        <v>1.000002515564461</v>
      </c>
      <c r="AB222" s="4">
        <f t="shared" si="226"/>
        <v>3.8274306564892377E-3</v>
      </c>
      <c r="AC222" s="47" t="str">
        <f t="shared" si="227"/>
        <v>0,137536439736684-0,719050370487834i</v>
      </c>
      <c r="AD222" s="20">
        <f t="shared" si="228"/>
        <v>-2.7087596171857542</v>
      </c>
      <c r="AE222" s="43">
        <f t="shared" si="229"/>
        <v>-79.171536446937012</v>
      </c>
      <c r="AF222" t="str">
        <f t="shared" si="211"/>
        <v>171,846459675999</v>
      </c>
      <c r="AG222" t="str">
        <f t="shared" si="212"/>
        <v>1+81,3807503576113i</v>
      </c>
      <c r="AH222">
        <f t="shared" si="230"/>
        <v>81.386894084784032</v>
      </c>
      <c r="AI222">
        <f t="shared" si="231"/>
        <v>1.5585090270441859</v>
      </c>
      <c r="AJ222" t="str">
        <f t="shared" si="213"/>
        <v>1+0,206681270749489i</v>
      </c>
      <c r="AK222">
        <f t="shared" si="232"/>
        <v>1.0211352249720032</v>
      </c>
      <c r="AL222">
        <f t="shared" si="233"/>
        <v>0.20381152687807094</v>
      </c>
      <c r="AM222" t="str">
        <f t="shared" si="214"/>
        <v>1-0,0078927713994933i</v>
      </c>
      <c r="AN222">
        <f t="shared" si="234"/>
        <v>1.0000311474351009</v>
      </c>
      <c r="AO222">
        <f t="shared" si="235"/>
        <v>-7.8926075100099902E-3</v>
      </c>
      <c r="AP222" s="41" t="str">
        <f t="shared" si="236"/>
        <v>0,445691431644697-2,10960329760207i</v>
      </c>
      <c r="AQ222">
        <f t="shared" si="237"/>
        <v>6.6736579810048511</v>
      </c>
      <c r="AR222" s="43">
        <f t="shared" si="238"/>
        <v>-78.070662376118392</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0,737681081041915+2,79277692490447i</v>
      </c>
      <c r="BG222" s="20">
        <f t="shared" si="249"/>
        <v>9.2136265350574114</v>
      </c>
      <c r="BH222" s="43">
        <f t="shared" si="250"/>
        <v>75.203881708439923</v>
      </c>
      <c r="BI222" s="41" t="str">
        <f t="shared" si="203"/>
        <v>2,01421560925195+8,26562609175959i</v>
      </c>
      <c r="BJ222" s="20">
        <f t="shared" si="251"/>
        <v>18.596044133248007</v>
      </c>
      <c r="BK222" s="43">
        <f t="shared" si="204"/>
        <v>76.304755779258528</v>
      </c>
      <c r="BL222">
        <f t="shared" si="252"/>
        <v>9.2136265350574114</v>
      </c>
      <c r="BM222" s="43">
        <f t="shared" si="253"/>
        <v>75.203881708439923</v>
      </c>
    </row>
    <row r="223" spans="14:65" x14ac:dyDescent="0.25">
      <c r="N223" s="9">
        <v>5</v>
      </c>
      <c r="O223" s="34">
        <f t="shared" si="254"/>
        <v>1122.0184543019636</v>
      </c>
      <c r="P223" s="33" t="str">
        <f t="shared" si="206"/>
        <v>58,4837545126354</v>
      </c>
      <c r="Q223" s="4" t="str">
        <f t="shared" si="207"/>
        <v>1+83,4910920104831i</v>
      </c>
      <c r="R223" s="4">
        <f t="shared" si="219"/>
        <v>83.497080458558287</v>
      </c>
      <c r="S223" s="4">
        <f t="shared" si="220"/>
        <v>1.5588195738113186</v>
      </c>
      <c r="T223" s="4" t="str">
        <f t="shared" si="208"/>
        <v>1+0,211495495993634i</v>
      </c>
      <c r="U223" s="4">
        <f t="shared" si="221"/>
        <v>1.0221205138463827</v>
      </c>
      <c r="V223" s="4">
        <f t="shared" si="222"/>
        <v>0.20842409277154059</v>
      </c>
      <c r="W223" t="str">
        <f t="shared" si="209"/>
        <v>1-0,0237932432992838i</v>
      </c>
      <c r="X223" s="4">
        <f t="shared" si="223"/>
        <v>1.000283019163426</v>
      </c>
      <c r="Y223" s="4">
        <f t="shared" si="224"/>
        <v>-2.3788754892612805E-2</v>
      </c>
      <c r="Z223" t="str">
        <f t="shared" si="210"/>
        <v>0,999994964298353+0,00391658325914136i</v>
      </c>
      <c r="AA223" s="4">
        <f t="shared" si="225"/>
        <v>1.0000026341197756</v>
      </c>
      <c r="AB223" s="4">
        <f t="shared" si="226"/>
        <v>3.9165829555618155E-3</v>
      </c>
      <c r="AC223" s="47" t="str">
        <f t="shared" si="227"/>
        <v>0,137141342441902-0,702869014401075i</v>
      </c>
      <c r="AD223" s="20">
        <f t="shared" si="228"/>
        <v>-2.9002437582961398</v>
      </c>
      <c r="AE223" s="43">
        <f t="shared" si="229"/>
        <v>-78.959360665802379</v>
      </c>
      <c r="AF223" t="str">
        <f t="shared" si="211"/>
        <v>171,846459675999</v>
      </c>
      <c r="AG223" t="str">
        <f t="shared" si="212"/>
        <v>1+83,2763515474931i</v>
      </c>
      <c r="AH223">
        <f t="shared" si="230"/>
        <v>83.282355436560863</v>
      </c>
      <c r="AI223">
        <f t="shared" si="231"/>
        <v>1.5587886929364723</v>
      </c>
      <c r="AJ223" t="str">
        <f t="shared" si="213"/>
        <v>1+0,211495495993634i</v>
      </c>
      <c r="AK223">
        <f t="shared" si="232"/>
        <v>1.0221205138463827</v>
      </c>
      <c r="AL223">
        <f t="shared" si="233"/>
        <v>0.20842409277154059</v>
      </c>
      <c r="AM223" t="str">
        <f t="shared" si="214"/>
        <v>1-0,00807661766277546i</v>
      </c>
      <c r="AN223">
        <f t="shared" si="234"/>
        <v>1.0000326153445549</v>
      </c>
      <c r="AO223">
        <f t="shared" si="235"/>
        <v>-8.0764420523394987E-3</v>
      </c>
      <c r="AP223" s="41" t="str">
        <f t="shared" si="236"/>
        <v>0,444526793996589-2,06175549671919i</v>
      </c>
      <c r="AQ223">
        <f t="shared" si="237"/>
        <v>6.4820771759470031</v>
      </c>
      <c r="AR223" s="43">
        <f t="shared" si="238"/>
        <v>-77.832938436402543</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0,687979149391242+2,72981971624497i</v>
      </c>
      <c r="BG223" s="20">
        <f t="shared" si="249"/>
        <v>8.9901192926313467</v>
      </c>
      <c r="BH223" s="43">
        <f t="shared" si="250"/>
        <v>75.854681976392598</v>
      </c>
      <c r="BI223" s="41" t="str">
        <f t="shared" si="203"/>
        <v>1,86779825428919+8,07816747402106i</v>
      </c>
      <c r="BJ223" s="20">
        <f t="shared" si="251"/>
        <v>18.37244022687447</v>
      </c>
      <c r="BK223" s="43">
        <f t="shared" si="204"/>
        <v>76.981104205792391</v>
      </c>
      <c r="BL223">
        <f t="shared" si="252"/>
        <v>8.9901192926313467</v>
      </c>
      <c r="BM223" s="43">
        <f t="shared" si="253"/>
        <v>75.854681976392598</v>
      </c>
    </row>
    <row r="224" spans="14:65" x14ac:dyDescent="0.25">
      <c r="N224" s="9">
        <v>6</v>
      </c>
      <c r="O224" s="34">
        <f t="shared" si="254"/>
        <v>1148.1536214968839</v>
      </c>
      <c r="P224" s="33" t="str">
        <f t="shared" si="206"/>
        <v>58,4837545126354</v>
      </c>
      <c r="Q224" s="4" t="str">
        <f t="shared" si="207"/>
        <v>1+85,4358493721951i</v>
      </c>
      <c r="R224" s="4">
        <f t="shared" si="219"/>
        <v>85.441701515995163</v>
      </c>
      <c r="S224" s="4">
        <f t="shared" si="220"/>
        <v>1.5590921728065645</v>
      </c>
      <c r="T224" s="4" t="str">
        <f t="shared" si="208"/>
        <v>1+0,216421858949228i</v>
      </c>
      <c r="U224" s="4">
        <f t="shared" si="221"/>
        <v>1.0231512209986555</v>
      </c>
      <c r="V224" s="4">
        <f t="shared" si="222"/>
        <v>0.21313479964213777</v>
      </c>
      <c r="W224" t="str">
        <f t="shared" si="209"/>
        <v>1-0,0243474591317881i</v>
      </c>
      <c r="X224" s="4">
        <f t="shared" si="223"/>
        <v>1.0002963554698048</v>
      </c>
      <c r="Y224" s="4">
        <f t="shared" si="224"/>
        <v>-2.4342649794342894E-2</v>
      </c>
      <c r="Z224" t="str">
        <f t="shared" si="210"/>
        <v>0,999994726973046+0,00400781220276347i</v>
      </c>
      <c r="AA224" s="4">
        <f t="shared" si="225"/>
        <v>1.0000027582624706</v>
      </c>
      <c r="AB224" s="4">
        <f t="shared" si="226"/>
        <v>4.007811877471173E-3</v>
      </c>
      <c r="AC224" s="47" t="str">
        <f t="shared" si="227"/>
        <v>0,136763959668389-0,687059903315287i</v>
      </c>
      <c r="AD224" s="20">
        <f t="shared" si="228"/>
        <v>-3.091346550847287</v>
      </c>
      <c r="AE224" s="43">
        <f t="shared" si="229"/>
        <v>-78.742038687878818</v>
      </c>
      <c r="AF224" t="str">
        <f t="shared" si="211"/>
        <v>171,846459675999</v>
      </c>
      <c r="AG224" t="str">
        <f t="shared" si="212"/>
        <v>1+85,2161069612583i</v>
      </c>
      <c r="AH224">
        <f t="shared" si="230"/>
        <v>85.221974194644275</v>
      </c>
      <c r="AI224">
        <f t="shared" si="231"/>
        <v>1.5590619946709261</v>
      </c>
      <c r="AJ224" t="str">
        <f t="shared" si="213"/>
        <v>1+0,216421858949228i</v>
      </c>
      <c r="AK224">
        <f t="shared" si="232"/>
        <v>1.0231512209986555</v>
      </c>
      <c r="AL224">
        <f t="shared" si="233"/>
        <v>0.21313479964213777</v>
      </c>
      <c r="AM224" t="str">
        <f t="shared" si="214"/>
        <v>1-0,00826474625564909i</v>
      </c>
      <c r="AN224">
        <f t="shared" si="234"/>
        <v>1.0000341524321408</v>
      </c>
      <c r="AO224">
        <f t="shared" si="235"/>
        <v>-8.2645580860238287E-3</v>
      </c>
      <c r="AP224" s="41" t="str">
        <f t="shared" si="236"/>
        <v>0,443414558902607-2,01499960685419i</v>
      </c>
      <c r="AQ224">
        <f t="shared" si="237"/>
        <v>6.2908731528314714</v>
      </c>
      <c r="AR224" s="43">
        <f t="shared" si="238"/>
        <v>-77.589472104900679</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0,6405175162324+2,66836339576834i</v>
      </c>
      <c r="BG224" s="20">
        <f t="shared" si="249"/>
        <v>8.7681953941401432</v>
      </c>
      <c r="BH224" s="43">
        <f t="shared" si="250"/>
        <v>76.502027314593619</v>
      </c>
      <c r="BI224" s="41" t="str">
        <f t="shared" si="203"/>
        <v>1,72797648685363+7,89515012099561i</v>
      </c>
      <c r="BJ224" s="20">
        <f t="shared" si="251"/>
        <v>18.150415097818893</v>
      </c>
      <c r="BK224" s="43">
        <f t="shared" si="204"/>
        <v>77.654593897571772</v>
      </c>
      <c r="BL224">
        <f t="shared" si="252"/>
        <v>8.7681953941401432</v>
      </c>
      <c r="BM224" s="43">
        <f t="shared" si="253"/>
        <v>76.502027314593619</v>
      </c>
    </row>
    <row r="225" spans="14:65" x14ac:dyDescent="0.25">
      <c r="N225" s="9">
        <v>7</v>
      </c>
      <c r="O225" s="34">
        <f t="shared" si="254"/>
        <v>1174.8975549395295</v>
      </c>
      <c r="P225" s="33" t="str">
        <f t="shared" si="206"/>
        <v>58,4837545126354</v>
      </c>
      <c r="Q225" s="4" t="str">
        <f t="shared" si="207"/>
        <v>1+87,4259059521212i</v>
      </c>
      <c r="R225" s="4">
        <f t="shared" si="219"/>
        <v>87.431624893679867</v>
      </c>
      <c r="S225" s="4">
        <f t="shared" si="220"/>
        <v>1.5593585683720321</v>
      </c>
      <c r="T225" s="4" t="str">
        <f t="shared" si="208"/>
        <v>1+0,221462971639118i</v>
      </c>
      <c r="U225" s="4">
        <f t="shared" si="221"/>
        <v>1.0242293921808869</v>
      </c>
      <c r="V225" s="4">
        <f t="shared" si="222"/>
        <v>0.2179453085081258</v>
      </c>
      <c r="W225" t="str">
        <f t="shared" si="209"/>
        <v>1-0,0249145843094008i</v>
      </c>
      <c r="X225" s="4">
        <f t="shared" si="223"/>
        <v>1.000310320106371</v>
      </c>
      <c r="Y225" s="4">
        <f t="shared" si="224"/>
        <v>-2.4909431097821646E-2</v>
      </c>
      <c r="Z225" t="str">
        <f t="shared" si="210"/>
        <v>0,999994478462942+0,00410116614146515i</v>
      </c>
      <c r="AA225" s="4">
        <f t="shared" si="225"/>
        <v>1.0000028882558747</v>
      </c>
      <c r="AB225" s="4">
        <f t="shared" si="226"/>
        <v>4.1011657929071015E-3</v>
      </c>
      <c r="AC225" s="47" t="str">
        <f t="shared" si="227"/>
        <v>0,136403491609241-0,671614683397163i</v>
      </c>
      <c r="AD225" s="20">
        <f t="shared" si="228"/>
        <v>-3.2820514922266568</v>
      </c>
      <c r="AE225" s="43">
        <f t="shared" si="229"/>
        <v>-78.519503136081482</v>
      </c>
      <c r="AF225" t="str">
        <f t="shared" si="211"/>
        <v>171,846459675999</v>
      </c>
      <c r="AG225" t="str">
        <f t="shared" si="212"/>
        <v>1+87,2010450829027i</v>
      </c>
      <c r="AH225">
        <f t="shared" si="230"/>
        <v>87.206778770634727</v>
      </c>
      <c r="AI225">
        <f t="shared" si="231"/>
        <v>1.5593290769923391</v>
      </c>
      <c r="AJ225" t="str">
        <f t="shared" si="213"/>
        <v>1+0,221462971639118i</v>
      </c>
      <c r="AK225">
        <f t="shared" si="232"/>
        <v>1.0242293921808869</v>
      </c>
      <c r="AL225">
        <f t="shared" si="233"/>
        <v>0.2179453085081258</v>
      </c>
      <c r="AM225" t="str">
        <f t="shared" si="214"/>
        <v>1-0,0084572569263843i</v>
      </c>
      <c r="AN225">
        <f t="shared" si="234"/>
        <v>1.0000357619579008</v>
      </c>
      <c r="AO225">
        <f t="shared" si="235"/>
        <v>-8.4570552993875944E-3</v>
      </c>
      <c r="AP225" s="41" t="str">
        <f t="shared" si="236"/>
        <v>0,442352369159047-1,9693109214278i</v>
      </c>
      <c r="AQ225">
        <f t="shared" si="237"/>
        <v>6.100062199968165</v>
      </c>
      <c r="AR225" s="43">
        <f t="shared" si="238"/>
        <v>-77.340182217262679</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0,595195593230004+2,60837178953383i</v>
      </c>
      <c r="BG225" s="20">
        <f t="shared" si="249"/>
        <v>8.5478327180441607</v>
      </c>
      <c r="BH225" s="43">
        <f t="shared" si="250"/>
        <v>77.145952337693743</v>
      </c>
      <c r="BI225" s="41" t="str">
        <f t="shared" si="203"/>
        <v>1,59445397604541+7,71646640793281i</v>
      </c>
      <c r="BJ225" s="20">
        <f t="shared" si="251"/>
        <v>17.929946410238994</v>
      </c>
      <c r="BK225" s="43">
        <f t="shared" si="204"/>
        <v>78.32527325651256</v>
      </c>
      <c r="BL225">
        <f t="shared" si="252"/>
        <v>8.5478327180441607</v>
      </c>
      <c r="BM225" s="43">
        <f t="shared" si="253"/>
        <v>77.145952337693743</v>
      </c>
    </row>
    <row r="226" spans="14:65" x14ac:dyDescent="0.25">
      <c r="N226" s="9">
        <v>8</v>
      </c>
      <c r="O226" s="34">
        <f t="shared" si="254"/>
        <v>1202.2644346174138</v>
      </c>
      <c r="P226" s="33" t="str">
        <f t="shared" si="206"/>
        <v>58,4837545126354</v>
      </c>
      <c r="Q226" s="4" t="str">
        <f t="shared" si="207"/>
        <v>1+89,462316904602i</v>
      </c>
      <c r="R226" s="4">
        <f t="shared" si="219"/>
        <v>89.467905675384159</v>
      </c>
      <c r="S226" s="4">
        <f t="shared" si="220"/>
        <v>1.5596189016028486</v>
      </c>
      <c r="T226" s="4" t="str">
        <f t="shared" si="208"/>
        <v>1+0,226621506927982i</v>
      </c>
      <c r="U226" s="4">
        <f t="shared" si="221"/>
        <v>1.0253571608967822</v>
      </c>
      <c r="V226" s="4">
        <f t="shared" si="222"/>
        <v>0.22285727899676594</v>
      </c>
      <c r="W226" t="str">
        <f t="shared" si="209"/>
        <v>1-0,0254949195293979i</v>
      </c>
      <c r="X226" s="4">
        <f t="shared" si="223"/>
        <v>1.0003249426670369</v>
      </c>
      <c r="Y226" s="4">
        <f t="shared" si="224"/>
        <v>-2.5489397860576617E-2</v>
      </c>
      <c r="Z226" t="str">
        <f t="shared" si="210"/>
        <v>0,999994218240917+0,00419669457274039i</v>
      </c>
      <c r="AA226" s="4">
        <f t="shared" si="225"/>
        <v>1.0000030243757265</v>
      </c>
      <c r="AB226" s="4">
        <f t="shared" si="226"/>
        <v>4.1966941992525111E-3</v>
      </c>
      <c r="AC226" s="47" t="str">
        <f t="shared" si="227"/>
        <v>0,13605917427678-0,656525191859148i</v>
      </c>
      <c r="AD226" s="20">
        <f t="shared" si="228"/>
        <v>-3.4723414503348953</v>
      </c>
      <c r="AE226" s="43">
        <f t="shared" si="229"/>
        <v>-78.291686975653334</v>
      </c>
      <c r="AF226" t="str">
        <f t="shared" si="211"/>
        <v>171,846459675999</v>
      </c>
      <c r="AG226" t="str">
        <f t="shared" si="212"/>
        <v>1+89,2322183528926i</v>
      </c>
      <c r="AH226">
        <f t="shared" si="230"/>
        <v>89.237821534248056</v>
      </c>
      <c r="AI226">
        <f t="shared" si="231"/>
        <v>1.5595900813587917</v>
      </c>
      <c r="AJ226" t="str">
        <f t="shared" si="213"/>
        <v>1+0,226621506927982i</v>
      </c>
      <c r="AK226">
        <f t="shared" si="232"/>
        <v>1.0253571608967822</v>
      </c>
      <c r="AL226">
        <f t="shared" si="233"/>
        <v>0.22285727899676594</v>
      </c>
      <c r="AM226" t="str">
        <f t="shared" si="214"/>
        <v>1-0,00865425174668694i</v>
      </c>
      <c r="AN226">
        <f t="shared" si="234"/>
        <v>1.000037447335496</v>
      </c>
      <c r="AO226">
        <f t="shared" si="235"/>
        <v>-8.6540356999044461E-3</v>
      </c>
      <c r="AP226" s="41" t="str">
        <f t="shared" si="236"/>
        <v>0,441337973539527-1,92466529410166i</v>
      </c>
      <c r="AQ226">
        <f t="shared" si="237"/>
        <v>5.9096612250534664</v>
      </c>
      <c r="AR226" s="43">
        <f t="shared" si="238"/>
        <v>-77.084987633399393</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0,551917323135298+2,54980973830443i</v>
      </c>
      <c r="BG226" s="20">
        <f t="shared" si="249"/>
        <v>8.3290103339844439</v>
      </c>
      <c r="BH226" s="43">
        <f t="shared" si="250"/>
        <v>77.786499072515554</v>
      </c>
      <c r="BI226" s="41" t="str">
        <f t="shared" si="203"/>
        <v>1,46694773032357+7,54201171155997i</v>
      </c>
      <c r="BJ226" s="20">
        <f t="shared" si="251"/>
        <v>17.711013009372817</v>
      </c>
      <c r="BK226" s="43">
        <f t="shared" si="204"/>
        <v>78.993198414769509</v>
      </c>
      <c r="BL226">
        <f t="shared" si="252"/>
        <v>8.3290103339844439</v>
      </c>
      <c r="BM226" s="43">
        <f t="shared" si="253"/>
        <v>77.786499072515554</v>
      </c>
    </row>
    <row r="227" spans="14:65" x14ac:dyDescent="0.25">
      <c r="N227" s="9">
        <v>9</v>
      </c>
      <c r="O227" s="34">
        <f t="shared" si="254"/>
        <v>1230.2687708123824</v>
      </c>
      <c r="P227" s="33" t="str">
        <f t="shared" si="206"/>
        <v>58,4837545126354</v>
      </c>
      <c r="Q227" s="4" t="str">
        <f t="shared" si="207"/>
        <v>1+91,5461619616792i</v>
      </c>
      <c r="R227" s="4">
        <f t="shared" si="219"/>
        <v>91.55162352418445</v>
      </c>
      <c r="S227" s="4">
        <f t="shared" si="220"/>
        <v>1.5598733103899076</v>
      </c>
      <c r="T227" s="4" t="str">
        <f t="shared" si="208"/>
        <v>1+0,231900199939508i</v>
      </c>
      <c r="U227" s="4">
        <f t="shared" si="221"/>
        <v>1.0265367517687731</v>
      </c>
      <c r="V227" s="4">
        <f t="shared" si="222"/>
        <v>0.22787236696286597</v>
      </c>
      <c r="W227" t="str">
        <f t="shared" si="209"/>
        <v>1-0,0260887724931946i</v>
      </c>
      <c r="X227" s="4">
        <f t="shared" si="223"/>
        <v>1.0003402541386615</v>
      </c>
      <c r="Y227" s="4">
        <f t="shared" si="224"/>
        <v>-2.6082856027140475E-2</v>
      </c>
      <c r="Z227" t="str">
        <f t="shared" si="210"/>
        <v>0,999993945755006+0,00429444814702792i</v>
      </c>
      <c r="AA227" s="4">
        <f t="shared" si="225"/>
        <v>1.0000031669107619</v>
      </c>
      <c r="AB227" s="4">
        <f t="shared" si="226"/>
        <v>4.2944477468271017E-3</v>
      </c>
      <c r="AC227" s="47" t="str">
        <f t="shared" si="227"/>
        <v>0,135730277887235-0,64178345275766i</v>
      </c>
      <c r="AD227" s="20">
        <f t="shared" si="228"/>
        <v>-3.6621986459570848</v>
      </c>
      <c r="AE227" s="43">
        <f t="shared" si="229"/>
        <v>-78.058523665048597</v>
      </c>
      <c r="AF227" t="str">
        <f t="shared" si="211"/>
        <v>171,846459675999</v>
      </c>
      <c r="AG227" t="str">
        <f t="shared" si="212"/>
        <v>1+91,310703726181i</v>
      </c>
      <c r="AH227">
        <f t="shared" si="230"/>
        <v>91.316179371294353</v>
      </c>
      <c r="AI227">
        <f t="shared" si="231"/>
        <v>1.5598451460159282</v>
      </c>
      <c r="AJ227" t="str">
        <f t="shared" si="213"/>
        <v>1+0,231900199939508i</v>
      </c>
      <c r="AK227">
        <f t="shared" si="232"/>
        <v>1.0265367517687731</v>
      </c>
      <c r="AL227">
        <f t="shared" si="233"/>
        <v>0.22787236696286597</v>
      </c>
      <c r="AM227" t="str">
        <f t="shared" si="214"/>
        <v>1-0,00885583516581822i</v>
      </c>
      <c r="AN227">
        <f t="shared" si="234"/>
        <v>1.0000392121394461</v>
      </c>
      <c r="AO227">
        <f t="shared" si="235"/>
        <v>-8.8556036680101889E-3</v>
      </c>
      <c r="AP227" s="41" t="str">
        <f t="shared" si="236"/>
        <v>0,440369222035258-1,88103912634952i</v>
      </c>
      <c r="AQ227">
        <f t="shared" si="237"/>
        <v>5.7196877723269068</v>
      </c>
      <c r="AR227" s="43">
        <f t="shared" si="238"/>
        <v>-76.823807381269305</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0,510590976685955+2,49264306292878i</v>
      </c>
      <c r="BG227" s="20">
        <f t="shared" si="249"/>
        <v>8.111708559617135</v>
      </c>
      <c r="BH227" s="43">
        <f t="shared" si="250"/>
        <v>78.42371640284928</v>
      </c>
      <c r="BI227" s="41" t="str">
        <f t="shared" si="203"/>
        <v>1,34518749917418+7,37168430749066i</v>
      </c>
      <c r="BJ227" s="20">
        <f t="shared" si="251"/>
        <v>17.493594977901129</v>
      </c>
      <c r="BK227" s="43">
        <f t="shared" si="204"/>
        <v>79.658432686628529</v>
      </c>
      <c r="BL227">
        <f t="shared" si="252"/>
        <v>8.111708559617135</v>
      </c>
      <c r="BM227" s="43">
        <f t="shared" si="253"/>
        <v>78.42371640284928</v>
      </c>
    </row>
    <row r="228" spans="14:65" x14ac:dyDescent="0.25">
      <c r="N228" s="9">
        <v>10</v>
      </c>
      <c r="O228" s="34">
        <f t="shared" si="254"/>
        <v>1258.925411794168</v>
      </c>
      <c r="P228" s="33" t="str">
        <f t="shared" si="206"/>
        <v>58,4837545126354</v>
      </c>
      <c r="Q228" s="4" t="str">
        <f t="shared" si="207"/>
        <v>1+93,6785460055853i</v>
      </c>
      <c r="R228" s="4">
        <f t="shared" si="219"/>
        <v>93.683883254915102</v>
      </c>
      <c r="S228" s="4">
        <f t="shared" si="220"/>
        <v>1.5601219294923103</v>
      </c>
      <c r="T228" s="4" t="str">
        <f t="shared" si="208"/>
        <v>1+0,237301849506604i</v>
      </c>
      <c r="U228" s="4">
        <f t="shared" si="221"/>
        <v>1.027770483998862</v>
      </c>
      <c r="V228" s="4">
        <f t="shared" si="222"/>
        <v>0.23299222193960489</v>
      </c>
      <c r="W228" t="str">
        <f t="shared" si="209"/>
        <v>1-0,026696458069493i</v>
      </c>
      <c r="X228" s="4">
        <f t="shared" si="223"/>
        <v>1.0003562869665268</v>
      </c>
      <c r="Y228" s="4">
        <f t="shared" si="224"/>
        <v>-2.6690118583838348E-2</v>
      </c>
      <c r="Z228" t="str">
        <f t="shared" si="210"/>
        <v>0,99999366042723+0,00439447869456674i</v>
      </c>
      <c r="AA228" s="4">
        <f t="shared" si="225"/>
        <v>1.0000033161633253</v>
      </c>
      <c r="AB228" s="4">
        <f t="shared" si="226"/>
        <v>4.3944782657423234E-3</v>
      </c>
      <c r="AC228" s="47" t="str">
        <f t="shared" si="227"/>
        <v>0,135416105317516-0,627381672881912i</v>
      </c>
      <c r="AD228" s="20">
        <f t="shared" si="228"/>
        <v>-3.8516046352988269</v>
      </c>
      <c r="AE228" s="43">
        <f t="shared" si="229"/>
        <v>-77.819947316547868</v>
      </c>
      <c r="AF228" t="str">
        <f t="shared" si="211"/>
        <v>171,846459675999</v>
      </c>
      <c r="AG228" t="str">
        <f t="shared" si="212"/>
        <v>1+93,4376032432252i</v>
      </c>
      <c r="AH228">
        <f t="shared" si="230"/>
        <v>93.442954254659398</v>
      </c>
      <c r="AI228">
        <f t="shared" si="231"/>
        <v>1.5600944060695781</v>
      </c>
      <c r="AJ228" t="str">
        <f t="shared" si="213"/>
        <v>1+0,237301849506604i</v>
      </c>
      <c r="AK228">
        <f t="shared" si="232"/>
        <v>1.027770483998862</v>
      </c>
      <c r="AL228">
        <f t="shared" si="233"/>
        <v>0.23299222193960489</v>
      </c>
      <c r="AM228" t="str">
        <f t="shared" si="214"/>
        <v>1-0,00906211406597526i</v>
      </c>
      <c r="AN228">
        <f t="shared" si="234"/>
        <v>1.0000410601127059</v>
      </c>
      <c r="AO228">
        <f t="shared" si="235"/>
        <v>-9.0618660121548969E-3</v>
      </c>
      <c r="AP228" s="41" t="str">
        <f t="shared" si="236"/>
        <v>0,439444061308686-1,83840935529385i</v>
      </c>
      <c r="AQ228">
        <f t="shared" si="237"/>
        <v>5.5301600395410597</v>
      </c>
      <c r="AR228" s="43">
        <f t="shared" si="238"/>
        <v>-76.556560810250417</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0,471128958627794+2,43683853130078i</v>
      </c>
      <c r="BG228" s="20">
        <f t="shared" si="249"/>
        <v>7.8959090127660261</v>
      </c>
      <c r="BH228" s="43">
        <f t="shared" si="250"/>
        <v>79.0576595029315</v>
      </c>
      <c r="BI228" s="41" t="str">
        <f t="shared" si="203"/>
        <v>1,22891520163161+7,20538527229793i</v>
      </c>
      <c r="BJ228" s="20">
        <f t="shared" si="251"/>
        <v>17.277673687605912</v>
      </c>
      <c r="BK228" s="43">
        <f t="shared" si="204"/>
        <v>80.321046009228951</v>
      </c>
      <c r="BL228">
        <f t="shared" si="252"/>
        <v>7.8959090127660261</v>
      </c>
      <c r="BM228" s="43">
        <f t="shared" si="253"/>
        <v>79.0576595029315</v>
      </c>
    </row>
    <row r="229" spans="14:65" x14ac:dyDescent="0.25">
      <c r="N229" s="9">
        <v>11</v>
      </c>
      <c r="O229" s="34">
        <f t="shared" si="254"/>
        <v>1288.2495516931347</v>
      </c>
      <c r="P229" s="33" t="str">
        <f t="shared" si="206"/>
        <v>58,4837545126354</v>
      </c>
      <c r="Q229" s="4" t="str">
        <f t="shared" si="207"/>
        <v>1+95,8605996545656i</v>
      </c>
      <c r="R229" s="4">
        <f t="shared" si="219"/>
        <v>95.865815419955112</v>
      </c>
      <c r="S229" s="4">
        <f t="shared" si="220"/>
        <v>1.5603648906081844</v>
      </c>
      <c r="T229" s="4" t="str">
        <f t="shared" si="208"/>
        <v>1+0,24282931965537i</v>
      </c>
      <c r="U229" s="4">
        <f t="shared" si="221"/>
        <v>1.029060774922594</v>
      </c>
      <c r="V229" s="4">
        <f t="shared" si="222"/>
        <v>0.2382184844152897</v>
      </c>
      <c r="W229" t="str">
        <f t="shared" si="209"/>
        <v>1-0,0273182984612291i</v>
      </c>
      <c r="X229" s="4">
        <f t="shared" si="223"/>
        <v>1.0003730751228848</v>
      </c>
      <c r="Y229" s="4">
        <f t="shared" si="224"/>
        <v>-2.7311505716778643E-2</v>
      </c>
      <c r="Z229" t="str">
        <f t="shared" si="210"/>
        <v>0,99999336165237+0,00449683925287722i</v>
      </c>
      <c r="AA229" s="4">
        <f t="shared" si="225"/>
        <v>1.000003472450008</v>
      </c>
      <c r="AB229" s="4">
        <f t="shared" si="226"/>
        <v>4.4968387933818823E-3</v>
      </c>
      <c r="AC229" s="47" t="str">
        <f t="shared" si="227"/>
        <v>0,135115990630859-0,613312237731804i</v>
      </c>
      <c r="AD229" s="20">
        <f t="shared" si="228"/>
        <v>-4.0405402927619702</v>
      </c>
      <c r="AE229" s="43">
        <f t="shared" si="229"/>
        <v>-77.575892866972552</v>
      </c>
      <c r="AF229" t="str">
        <f t="shared" si="211"/>
        <v>171,846459675999</v>
      </c>
      <c r="AG229" t="str">
        <f t="shared" si="212"/>
        <v>1+95,6140446143018i</v>
      </c>
      <c r="AH229">
        <f t="shared" si="230"/>
        <v>95.619273828583815</v>
      </c>
      <c r="AI229">
        <f t="shared" si="231"/>
        <v>1.5603379935567565</v>
      </c>
      <c r="AJ229" t="str">
        <f t="shared" si="213"/>
        <v>1+0,24282931965537i</v>
      </c>
      <c r="AK229">
        <f t="shared" si="232"/>
        <v>1.029060774922594</v>
      </c>
      <c r="AL229">
        <f t="shared" si="233"/>
        <v>0.2382184844152897</v>
      </c>
      <c r="AM229" t="str">
        <f t="shared" si="214"/>
        <v>1-0,00927319781896132i</v>
      </c>
      <c r="AN229">
        <f t="shared" si="234"/>
        <v>1.0000429951746024</v>
      </c>
      <c r="AO229">
        <f t="shared" si="235"/>
        <v>-9.2729320251212395E-3</v>
      </c>
      <c r="AP229" s="41" t="str">
        <f t="shared" si="236"/>
        <v>0,438560530350937-1,79675344180327i</v>
      </c>
      <c r="AQ229">
        <f t="shared" si="237"/>
        <v>5.3410968946683965</v>
      </c>
      <c r="AR229" s="43">
        <f t="shared" si="238"/>
        <v>-76.283167754465296</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0,433447622451968+2,38236382680891i</v>
      </c>
      <c r="BG229" s="20">
        <f t="shared" si="249"/>
        <v>7.6815946589782866</v>
      </c>
      <c r="BH229" s="43">
        <f t="shared" si="250"/>
        <v>79.688389261176994</v>
      </c>
      <c r="BI229" s="41" t="str">
        <f t="shared" si="203"/>
        <v>1,11788438045609+7,04301838999213i</v>
      </c>
      <c r="BJ229" s="20">
        <f t="shared" si="251"/>
        <v>17.063231846408659</v>
      </c>
      <c r="BK229" s="43">
        <f t="shared" si="204"/>
        <v>80.981114373684292</v>
      </c>
      <c r="BL229">
        <f t="shared" si="252"/>
        <v>7.6815946589782866</v>
      </c>
      <c r="BM229" s="43">
        <f t="shared" si="253"/>
        <v>79.688389261176994</v>
      </c>
    </row>
    <row r="230" spans="14:65" x14ac:dyDescent="0.25">
      <c r="N230" s="9">
        <v>12</v>
      </c>
      <c r="O230" s="34">
        <f t="shared" si="254"/>
        <v>1318.2567385564089</v>
      </c>
      <c r="P230" s="33" t="str">
        <f t="shared" si="206"/>
        <v>58,4837545126354</v>
      </c>
      <c r="Q230" s="4" t="str">
        <f t="shared" si="207"/>
        <v>1+98,093479862348i</v>
      </c>
      <c r="R230" s="4">
        <f t="shared" si="219"/>
        <v>98.09857690866302</v>
      </c>
      <c r="S230" s="4">
        <f t="shared" si="220"/>
        <v>1.5606023224439278</v>
      </c>
      <c r="T230" s="4" t="str">
        <f t="shared" si="208"/>
        <v>1+0,248485541123644i</v>
      </c>
      <c r="U230" s="4">
        <f t="shared" si="221"/>
        <v>1.0304101436551905</v>
      </c>
      <c r="V230" s="4">
        <f t="shared" si="222"/>
        <v>0.24355278292995125</v>
      </c>
      <c r="W230" t="str">
        <f t="shared" si="209"/>
        <v>1-0,0279546233764099i</v>
      </c>
      <c r="X230" s="4">
        <f t="shared" si="223"/>
        <v>1.0003906541787149</v>
      </c>
      <c r="Y230" s="4">
        <f t="shared" si="224"/>
        <v>-2.7947344973095738E-2</v>
      </c>
      <c r="Z230" t="str">
        <f t="shared" si="210"/>
        <v>0,999993048796685+0,00460158409488228i</v>
      </c>
      <c r="AA230" s="4">
        <f t="shared" si="225"/>
        <v>1.000003636102325</v>
      </c>
      <c r="AB230" s="4">
        <f t="shared" si="226"/>
        <v>4.6015836025222485E-3</v>
      </c>
      <c r="AC230" s="47" t="str">
        <f t="shared" si="227"/>
        <v>0,134829297668223-0,59956770758319i</v>
      </c>
      <c r="AD230" s="20">
        <f t="shared" si="228"/>
        <v>-4.228985794044263</v>
      </c>
      <c r="AE230" s="43">
        <f t="shared" si="229"/>
        <v>-77.326296258855066</v>
      </c>
      <c r="AF230" t="str">
        <f t="shared" si="211"/>
        <v>171,846459675999</v>
      </c>
      <c r="AG230" t="str">
        <f t="shared" si="212"/>
        <v>1+97,8411818174345i</v>
      </c>
      <c r="AH230">
        <f t="shared" si="230"/>
        <v>97.846292006556254</v>
      </c>
      <c r="AI230">
        <f t="shared" si="231"/>
        <v>1.560576037515081</v>
      </c>
      <c r="AJ230" t="str">
        <f t="shared" si="213"/>
        <v>1+0,248485541123644i</v>
      </c>
      <c r="AK230">
        <f t="shared" si="232"/>
        <v>1.0304101436551905</v>
      </c>
      <c r="AL230">
        <f t="shared" si="233"/>
        <v>0.24355278292995125</v>
      </c>
      <c r="AM230" t="str">
        <f t="shared" si="214"/>
        <v>1-0,00948919834417631i</v>
      </c>
      <c r="AN230">
        <f t="shared" si="234"/>
        <v>1.000045021429143</v>
      </c>
      <c r="AO230">
        <f t="shared" si="235"/>
        <v>-9.4889135416379305E-3</v>
      </c>
      <c r="AP230" s="41" t="str">
        <f t="shared" si="236"/>
        <v>0,437716756333963-1,75604935884591i</v>
      </c>
      <c r="AQ230">
        <f t="shared" si="237"/>
        <v>5.1525178922604251</v>
      </c>
      <c r="AR230" s="43">
        <f t="shared" si="238"/>
        <v>-76.003548706412076</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0,397467093459303+2,32918751819189i</v>
      </c>
      <c r="BG230" s="20">
        <f t="shared" si="249"/>
        <v>7.468749854572537</v>
      </c>
      <c r="BH230" s="43">
        <f t="shared" si="250"/>
        <v>80.315971695571122</v>
      </c>
      <c r="BI230" s="41" t="str">
        <f t="shared" si="203"/>
        <v>1,01185968082329+6,88449006265791i</v>
      </c>
      <c r="BJ230" s="20">
        <f t="shared" si="251"/>
        <v>16.850253540877208</v>
      </c>
      <c r="BK230" s="43">
        <f t="shared" si="204"/>
        <v>81.638719248014084</v>
      </c>
      <c r="BL230">
        <f t="shared" si="252"/>
        <v>7.468749854572537</v>
      </c>
      <c r="BM230" s="43">
        <f t="shared" si="253"/>
        <v>80.315971695571122</v>
      </c>
    </row>
    <row r="231" spans="14:65" x14ac:dyDescent="0.25">
      <c r="N231" s="9">
        <v>13</v>
      </c>
      <c r="O231" s="34">
        <f t="shared" si="254"/>
        <v>1348.9628825916541</v>
      </c>
      <c r="P231" s="33" t="str">
        <f t="shared" si="206"/>
        <v>58,4837545126354</v>
      </c>
      <c r="Q231" s="4" t="str">
        <f t="shared" si="207"/>
        <v>1+100,378370531574i</v>
      </c>
      <c r="R231" s="4">
        <f t="shared" si="219"/>
        <v>100.38335156077409</v>
      </c>
      <c r="S231" s="4">
        <f t="shared" si="220"/>
        <v>1.5608343507819011</v>
      </c>
      <c r="T231" s="4" t="str">
        <f t="shared" si="208"/>
        <v>1+0,254273512914915i</v>
      </c>
      <c r="U231" s="4">
        <f t="shared" si="221"/>
        <v>1.031821214828466</v>
      </c>
      <c r="V231" s="4">
        <f t="shared" si="222"/>
        <v>0.24899673098590627</v>
      </c>
      <c r="W231" t="str">
        <f t="shared" si="209"/>
        <v>1-0,028605770202928i</v>
      </c>
      <c r="X231" s="4">
        <f t="shared" si="223"/>
        <v>1.0004090613788454</v>
      </c>
      <c r="Y231" s="4">
        <f t="shared" si="224"/>
        <v>-2.8597971425486611E-2</v>
      </c>
      <c r="Z231" t="str">
        <f t="shared" si="210"/>
        <v>0,999992721196566+0,00470876875768361i</v>
      </c>
      <c r="AA231" s="4">
        <f t="shared" si="225"/>
        <v>1.0000038074674147</v>
      </c>
      <c r="AB231" s="4">
        <f t="shared" si="226"/>
        <v>4.7087682301081915E-3</v>
      </c>
      <c r="AC231" s="47" t="str">
        <f t="shared" si="227"/>
        <v>0,13455541870252-0,586140813638987i</v>
      </c>
      <c r="AD231" s="20">
        <f t="shared" si="228"/>
        <v>-4.4169205996523644</v>
      </c>
      <c r="AE231" s="43">
        <f t="shared" si="229"/>
        <v>-77.071094632404595</v>
      </c>
      <c r="AF231" t="str">
        <f t="shared" si="211"/>
        <v>171,846459675999</v>
      </c>
      <c r="AG231" t="str">
        <f t="shared" si="212"/>
        <v>1+100,120195710248i</v>
      </c>
      <c r="AH231">
        <f t="shared" si="230"/>
        <v>100.12518958313318</v>
      </c>
      <c r="AI231">
        <f t="shared" si="231"/>
        <v>1.5608086640506376</v>
      </c>
      <c r="AJ231" t="str">
        <f t="shared" si="213"/>
        <v>1+0,254273512914915i</v>
      </c>
      <c r="AK231">
        <f t="shared" si="232"/>
        <v>1.031821214828466</v>
      </c>
      <c r="AL231">
        <f t="shared" si="233"/>
        <v>0.24899673098590627</v>
      </c>
      <c r="AM231" t="str">
        <f t="shared" si="214"/>
        <v>1-0,00971023016795774i</v>
      </c>
      <c r="AN231">
        <f t="shared" si="234"/>
        <v>1.0000471431737179</v>
      </c>
      <c r="AO231">
        <f t="shared" si="235"/>
        <v>-9.7099249973166563E-3</v>
      </c>
      <c r="AP231" s="41" t="str">
        <f t="shared" si="236"/>
        <v>0,436910950648707-1,71627558009413i</v>
      </c>
      <c r="AQ231">
        <f t="shared" si="237"/>
        <v>4.9644432893683685</v>
      </c>
      <c r="AR231" s="43">
        <f t="shared" si="238"/>
        <v>-75.717625001242041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0,363111099780541+2,2772790307228i</v>
      </c>
      <c r="BG231" s="20">
        <f t="shared" si="249"/>
        <v>7.2573603852731097</v>
      </c>
      <c r="BH231" s="43">
        <f t="shared" si="250"/>
        <v>80.940477361984364</v>
      </c>
      <c r="BI231" s="41" t="str">
        <f t="shared" si="203"/>
        <v>0,910616352432635+6,7297092250204i</v>
      </c>
      <c r="BJ231" s="20">
        <f t="shared" si="251"/>
        <v>16.63872427429385</v>
      </c>
      <c r="BK231" s="43">
        <f t="shared" si="204"/>
        <v>82.293946993146946</v>
      </c>
      <c r="BL231">
        <f t="shared" si="252"/>
        <v>7.2573603852731097</v>
      </c>
      <c r="BM231" s="43">
        <f t="shared" si="253"/>
        <v>80.940477361984364</v>
      </c>
    </row>
    <row r="232" spans="14:65" x14ac:dyDescent="0.25">
      <c r="N232" s="9">
        <v>14</v>
      </c>
      <c r="O232" s="34">
        <f t="shared" si="254"/>
        <v>1380.3842646028863</v>
      </c>
      <c r="P232" s="33" t="str">
        <f t="shared" si="206"/>
        <v>58,4837545126354</v>
      </c>
      <c r="Q232" s="4" t="str">
        <f t="shared" si="207"/>
        <v>1+102,716483141521i</v>
      </c>
      <c r="R232" s="4">
        <f t="shared" si="219"/>
        <v>102.72135079408937</v>
      </c>
      <c r="S232" s="4">
        <f t="shared" si="220"/>
        <v>1.5610610985466096</v>
      </c>
      <c r="T232" s="4" t="str">
        <f t="shared" si="208"/>
        <v>1+0,260196303888443i</v>
      </c>
      <c r="U232" s="4">
        <f t="shared" si="221"/>
        <v>1.0332967224167542</v>
      </c>
      <c r="V232" s="4">
        <f t="shared" si="222"/>
        <v>0.25455192376676561</v>
      </c>
      <c r="W232" t="str">
        <f t="shared" si="209"/>
        <v>1-0,0292720841874498i</v>
      </c>
      <c r="X232" s="4">
        <f t="shared" si="223"/>
        <v>1.0004283357205939</v>
      </c>
      <c r="Y232" s="4">
        <f t="shared" si="224"/>
        <v>-2.9263727840088884E-2</v>
      </c>
      <c r="Z232" t="str">
        <f t="shared" si="210"/>
        <v>0,999992378157128+0,00481845007200819i</v>
      </c>
      <c r="AA232" s="4">
        <f t="shared" si="225"/>
        <v>1.0000039869087747</v>
      </c>
      <c r="AB232" s="4">
        <f t="shared" si="226"/>
        <v>4.8184495066985501E-3</v>
      </c>
      <c r="AC232" s="47" t="str">
        <f t="shared" si="227"/>
        <v>0,13429377315283-0,573024454264522i</v>
      </c>
      <c r="AD232" s="20">
        <f t="shared" si="228"/>
        <v>-4.6043234389264605</v>
      </c>
      <c r="AE232" s="43">
        <f t="shared" si="229"/>
        <v>-76.81022652859231</v>
      </c>
      <c r="AF232" t="str">
        <f t="shared" si="211"/>
        <v>171,846459675999</v>
      </c>
      <c r="AG232" t="str">
        <f t="shared" si="212"/>
        <v>1+102,452294656074i</v>
      </c>
      <c r="AH232">
        <f t="shared" si="230"/>
        <v>102.45717486001168</v>
      </c>
      <c r="AI232">
        <f t="shared" si="231"/>
        <v>1.5610359964043277</v>
      </c>
      <c r="AJ232" t="str">
        <f t="shared" si="213"/>
        <v>1+0,260196303888443i</v>
      </c>
      <c r="AK232">
        <f t="shared" si="232"/>
        <v>1.0332967224167542</v>
      </c>
      <c r="AL232">
        <f t="shared" si="233"/>
        <v>0.25455192376676561</v>
      </c>
      <c r="AM232" t="str">
        <f t="shared" si="214"/>
        <v>1-0,00993641048430433i</v>
      </c>
      <c r="AN232">
        <f t="shared" si="234"/>
        <v>1.0000493649082092</v>
      </c>
      <c r="AO232">
        <f t="shared" si="235"/>
        <v>-9.9360834889427874E-3</v>
      </c>
      <c r="AP232" s="41" t="str">
        <f t="shared" si="236"/>
        <v>0,43614140512099-1,67741106877566i</v>
      </c>
      <c r="AQ232">
        <f t="shared" si="237"/>
        <v>4.7768940609251329</v>
      </c>
      <c r="AR232" s="43">
        <f t="shared" si="238"/>
        <v>-75.425319012001651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0,330306810997905+2,22660861864876i</v>
      </c>
      <c r="BG232" s="20">
        <f t="shared" si="249"/>
        <v>7.0474135005260683</v>
      </c>
      <c r="BH232" s="43">
        <f t="shared" si="250"/>
        <v>81.561980756522757</v>
      </c>
      <c r="BI232" s="41" t="str">
        <f t="shared" si="203"/>
        <v>0,813939773989135+6,57858726272445i</v>
      </c>
      <c r="BJ232" s="20">
        <f t="shared" si="251"/>
        <v>16.428631000377674</v>
      </c>
      <c r="BK232" s="43">
        <f t="shared" si="204"/>
        <v>82.946888273113444</v>
      </c>
      <c r="BL232">
        <f t="shared" si="252"/>
        <v>7.0474135005260683</v>
      </c>
      <c r="BM232" s="43">
        <f t="shared" si="253"/>
        <v>81.561980756522757</v>
      </c>
    </row>
    <row r="233" spans="14:65" x14ac:dyDescent="0.25">
      <c r="N233" s="9">
        <v>15</v>
      </c>
      <c r="O233" s="34">
        <f t="shared" si="254"/>
        <v>1412.5375446227545</v>
      </c>
      <c r="P233" s="33" t="str">
        <f t="shared" si="206"/>
        <v>58,4837545126354</v>
      </c>
      <c r="Q233" s="4" t="str">
        <f t="shared" si="207"/>
        <v>1+105,109057390442i</v>
      </c>
      <c r="R233" s="4">
        <f t="shared" si="219"/>
        <v>105.11381424678314</v>
      </c>
      <c r="S233" s="4">
        <f t="shared" si="220"/>
        <v>1.5612826858694002</v>
      </c>
      <c r="T233" s="4" t="str">
        <f t="shared" si="208"/>
        <v>1+0,266257054386397i</v>
      </c>
      <c r="U233" s="4">
        <f t="shared" si="221"/>
        <v>1.0348395136495903</v>
      </c>
      <c r="V233" s="4">
        <f t="shared" si="222"/>
        <v>0.2602199346597302</v>
      </c>
      <c r="W233" t="str">
        <f t="shared" si="209"/>
        <v>1-0,0299539186184696i</v>
      </c>
      <c r="X233" s="4">
        <f t="shared" si="223"/>
        <v>1.0004485180360867</v>
      </c>
      <c r="Y233" s="4">
        <f t="shared" si="224"/>
        <v>-2.9944964847740667E-2</v>
      </c>
      <c r="Z233" t="str">
        <f t="shared" si="210"/>
        <v>0,99999201895074+0,00493068619234068i</v>
      </c>
      <c r="AA233" s="4">
        <f t="shared" si="225"/>
        <v>1.0000041748070378</v>
      </c>
      <c r="AB233" s="4">
        <f t="shared" si="226"/>
        <v>4.9306855865977961E-3</v>
      </c>
      <c r="AC233" s="47" t="str">
        <f t="shared" si="227"/>
        <v>0,134043806355896-0,560211691305501i</v>
      </c>
      <c r="AD233" s="20">
        <f t="shared" si="228"/>
        <v>-4.7911722946830402</v>
      </c>
      <c r="AE233" s="43">
        <f t="shared" si="229"/>
        <v>-76.543632103654744</v>
      </c>
      <c r="AF233" t="str">
        <f t="shared" si="211"/>
        <v>171,846459675999</v>
      </c>
      <c r="AG233" t="str">
        <f t="shared" si="212"/>
        <v>1+104,838715164644i</v>
      </c>
      <c r="AH233">
        <f t="shared" si="230"/>
        <v>104.84348428668972</v>
      </c>
      <c r="AI233">
        <f t="shared" si="231"/>
        <v>1.5612581550167319</v>
      </c>
      <c r="AJ233" t="str">
        <f t="shared" si="213"/>
        <v>1+0,266257054386397i</v>
      </c>
      <c r="AK233">
        <f t="shared" si="232"/>
        <v>1.0348395136495903</v>
      </c>
      <c r="AL233">
        <f t="shared" si="233"/>
        <v>0.2602199346597302</v>
      </c>
      <c r="AM233" t="str">
        <f t="shared" si="214"/>
        <v>1-0,0101678592170136i</v>
      </c>
      <c r="AN233">
        <f t="shared" si="234"/>
        <v>1.000051691344531</v>
      </c>
      <c r="AO233">
        <f t="shared" si="235"/>
        <v>-1.0167508836149117E-2</v>
      </c>
      <c r="AP233" s="41" t="str">
        <f t="shared" si="236"/>
        <v>0,435406488397098-1,63943526676676i</v>
      </c>
      <c r="AQ233">
        <f t="shared" si="237"/>
        <v>4.5898919144825925</v>
      </c>
      <c r="AR233" s="43">
        <f t="shared" si="238"/>
        <v>-75.126554356141071</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0,298984684029058+2,17714733881726i</v>
      </c>
      <c r="BG233" s="20">
        <f t="shared" si="249"/>
        <v>6.8388979435886652</v>
      </c>
      <c r="BH233" s="43">
        <f t="shared" si="250"/>
        <v>82.180559712893555</v>
      </c>
      <c r="BI233" s="41" t="str">
        <f t="shared" si="203"/>
        <v>0,721624999060829+6,43103793412562i</v>
      </c>
      <c r="BJ233" s="20">
        <f t="shared" si="251"/>
        <v>16.219962152754313</v>
      </c>
      <c r="BK233" s="43">
        <f t="shared" si="204"/>
        <v>83.597637460407256</v>
      </c>
      <c r="BL233">
        <f t="shared" si="252"/>
        <v>6.8388979435886652</v>
      </c>
      <c r="BM233" s="43">
        <f t="shared" si="253"/>
        <v>82.180559712893555</v>
      </c>
    </row>
    <row r="234" spans="14:65" x14ac:dyDescent="0.25">
      <c r="N234" s="9">
        <v>16</v>
      </c>
      <c r="O234" s="34">
        <f t="shared" si="254"/>
        <v>1445.4397707459289</v>
      </c>
      <c r="P234" s="33" t="str">
        <f t="shared" si="206"/>
        <v>58,4837545126354</v>
      </c>
      <c r="Q234" s="4" t="str">
        <f t="shared" si="207"/>
        <v>1+107,557361852875i</v>
      </c>
      <c r="R234" s="4">
        <f t="shared" si="219"/>
        <v>107.56201043468037</v>
      </c>
      <c r="S234" s="4">
        <f t="shared" si="220"/>
        <v>1.5614992301517137</v>
      </c>
      <c r="T234" s="4" t="str">
        <f t="shared" si="208"/>
        <v>1+0,272458977898916i</v>
      </c>
      <c r="U234" s="4">
        <f t="shared" si="221"/>
        <v>1.0364525530084443</v>
      </c>
      <c r="V234" s="4">
        <f t="shared" si="222"/>
        <v>0.26600231157657805</v>
      </c>
      <c r="W234" t="str">
        <f t="shared" si="209"/>
        <v>1-0,030651635013628i</v>
      </c>
      <c r="X234" s="4">
        <f t="shared" si="223"/>
        <v>1.0004696510784366</v>
      </c>
      <c r="Y234" s="4">
        <f t="shared" si="224"/>
        <v>-3.0642041118664812E-2</v>
      </c>
      <c r="Z234" t="str">
        <f t="shared" si="210"/>
        <v>0,999991642815477+0,00504553662775769i</v>
      </c>
      <c r="AA234" s="4">
        <f t="shared" si="225"/>
        <v>1.000004371560774</v>
      </c>
      <c r="AB234" s="4">
        <f t="shared" si="226"/>
        <v>5.0455359786894744E-3</v>
      </c>
      <c r="AC234" s="47" t="str">
        <f t="shared" si="227"/>
        <v>0,133804988392356-0,547695746487138i</v>
      </c>
      <c r="AD234" s="20">
        <f t="shared" si="228"/>
        <v>-4.977444388588256</v>
      </c>
      <c r="AE234" s="43">
        <f t="shared" si="229"/>
        <v>-76.271253355284713</v>
      </c>
      <c r="AF234" t="str">
        <f t="shared" si="211"/>
        <v>171,846459675999</v>
      </c>
      <c r="AG234" t="str">
        <f t="shared" si="212"/>
        <v>1+107,280722547698i</v>
      </c>
      <c r="AH234">
        <f t="shared" si="230"/>
        <v>107.28538311604316</v>
      </c>
      <c r="AI234">
        <f t="shared" si="231"/>
        <v>1.5614752575915212</v>
      </c>
      <c r="AJ234" t="str">
        <f t="shared" si="213"/>
        <v>1+0,272458977898916i</v>
      </c>
      <c r="AK234">
        <f t="shared" si="232"/>
        <v>1.0364525530084443</v>
      </c>
      <c r="AL234">
        <f t="shared" si="233"/>
        <v>0.26600231157657805</v>
      </c>
      <c r="AM234" t="str">
        <f t="shared" si="214"/>
        <v>1-0,0104046990832673i</v>
      </c>
      <c r="AN234">
        <f t="shared" si="234"/>
        <v>1.0000541274166181</v>
      </c>
      <c r="AO234">
        <f t="shared" si="235"/>
        <v>-1.0404323644504301E-2</v>
      </c>
      <c r="AP234" s="41" t="str">
        <f t="shared" si="236"/>
        <v>0,434704642491614-1,60232808392272i</v>
      </c>
      <c r="AQ234">
        <f t="shared" si="237"/>
        <v>4.4034593041888535</v>
      </c>
      <c r="AR234" s="43">
        <f t="shared" si="238"/>
        <v>-74.821256113553645</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0,269078315949714+2,12886702542492i</v>
      </c>
      <c r="BG234" s="20">
        <f t="shared" si="249"/>
        <v>6.6318039774814599</v>
      </c>
      <c r="BH234" s="43">
        <f t="shared" si="250"/>
        <v>82.796294795639938</v>
      </c>
      <c r="BI234" s="41" t="str">
        <f t="shared" si="203"/>
        <v>0,633476322357551+6,28697729540157i</v>
      </c>
      <c r="BJ234" s="20">
        <f t="shared" si="251"/>
        <v>16.01270767025856</v>
      </c>
      <c r="BK234" s="43">
        <f t="shared" si="204"/>
        <v>84.246292037370992</v>
      </c>
      <c r="BL234">
        <f t="shared" si="252"/>
        <v>6.6318039774814599</v>
      </c>
      <c r="BM234" s="43">
        <f t="shared" si="253"/>
        <v>82.796294795639938</v>
      </c>
    </row>
    <row r="235" spans="14:65" x14ac:dyDescent="0.25">
      <c r="N235" s="9">
        <v>17</v>
      </c>
      <c r="O235" s="34">
        <f t="shared" si="254"/>
        <v>1479.1083881682086</v>
      </c>
      <c r="P235" s="33" t="str">
        <f t="shared" si="206"/>
        <v>58,4837545126354</v>
      </c>
      <c r="Q235" s="4" t="str">
        <f t="shared" si="207"/>
        <v>1+110,062694652252i</v>
      </c>
      <c r="R235" s="4">
        <f t="shared" si="219"/>
        <v>110.06723742383498</v>
      </c>
      <c r="S235" s="4">
        <f t="shared" si="220"/>
        <v>1.5617108461269156</v>
      </c>
      <c r="T235" s="4" t="str">
        <f t="shared" si="208"/>
        <v>1+0,278805362767937i</v>
      </c>
      <c r="U235" s="4">
        <f t="shared" si="221"/>
        <v>1.0381389263042595</v>
      </c>
      <c r="V235" s="4">
        <f t="shared" si="222"/>
        <v>0.2719005730692563</v>
      </c>
      <c r="W235" t="str">
        <f t="shared" si="209"/>
        <v>1-0,031365603311393i</v>
      </c>
      <c r="X235" s="4">
        <f t="shared" si="223"/>
        <v>1.0004917796119503</v>
      </c>
      <c r="Y235" s="4">
        <f t="shared" si="224"/>
        <v>-3.1355323540616445E-2</v>
      </c>
      <c r="Z235" t="str">
        <f t="shared" si="210"/>
        <v>0,999991248953504+0,00516306227348032i</v>
      </c>
      <c r="AA235" s="4">
        <f t="shared" si="225"/>
        <v>1.0000045775873372</v>
      </c>
      <c r="AB235" s="4">
        <f t="shared" si="226"/>
        <v>5.1630615779878139E-3</v>
      </c>
      <c r="AC235" s="47" t="str">
        <f t="shared" si="227"/>
        <v>0,133576812965195-0,535469997892819i</v>
      </c>
      <c r="AD235" s="20">
        <f t="shared" si="228"/>
        <v>-5.1631161673853914</v>
      </c>
      <c r="AE235" s="43">
        <f t="shared" si="229"/>
        <v>-75.993034360749533</v>
      </c>
      <c r="AF235" t="str">
        <f t="shared" si="211"/>
        <v>171,846459675999</v>
      </c>
      <c r="AG235" t="str">
        <f t="shared" si="212"/>
        <v>1+109,779611589875i</v>
      </c>
      <c r="AH235">
        <f t="shared" si="230"/>
        <v>109.78416607518507</v>
      </c>
      <c r="AI235">
        <f t="shared" si="231"/>
        <v>1.5616874191574444</v>
      </c>
      <c r="AJ235" t="str">
        <f t="shared" si="213"/>
        <v>1+0,278805362767937i</v>
      </c>
      <c r="AK235">
        <f t="shared" si="232"/>
        <v>1.0381389263042595</v>
      </c>
      <c r="AL235">
        <f t="shared" si="233"/>
        <v>0.2719005730692563</v>
      </c>
      <c r="AM235" t="str">
        <f t="shared" si="214"/>
        <v>1-0,0106470556586974i</v>
      </c>
      <c r="AN235">
        <f t="shared" si="234"/>
        <v>1.0000566782908853</v>
      </c>
      <c r="AO235">
        <f t="shared" si="235"/>
        <v>-1.0646653370046293E-2</v>
      </c>
      <c r="AP235" s="41" t="str">
        <f t="shared" si="236"/>
        <v>0,434034379490076-1,5660698876409i</v>
      </c>
      <c r="AQ235">
        <f t="shared" si="237"/>
        <v>4.2176194438806887</v>
      </c>
      <c r="AR235" s="43">
        <f t="shared" si="238"/>
        <v>-74.509351056385057</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0,240524303445516+2,08174026582807i</v>
      </c>
      <c r="BG235" s="20">
        <f t="shared" si="249"/>
        <v>6.4261234068846926</v>
      </c>
      <c r="BH235" s="43">
        <f t="shared" si="250"/>
        <v>83.409268689986433</v>
      </c>
      <c r="BI235" s="41" t="str">
        <f t="shared" si="203"/>
        <v>0,54930686551938+6,1463236288057i</v>
      </c>
      <c r="BJ235" s="20">
        <f t="shared" si="251"/>
        <v>15.806859018150748</v>
      </c>
      <c r="BK235" s="43">
        <f t="shared" si="204"/>
        <v>84.892951994350881</v>
      </c>
      <c r="BL235">
        <f t="shared" si="252"/>
        <v>6.4261234068846926</v>
      </c>
      <c r="BM235" s="43">
        <f t="shared" si="253"/>
        <v>83.409268689986433</v>
      </c>
    </row>
    <row r="236" spans="14:65" x14ac:dyDescent="0.25">
      <c r="N236" s="9">
        <v>18</v>
      </c>
      <c r="O236" s="34">
        <f t="shared" si="254"/>
        <v>1513.5612484362093</v>
      </c>
      <c r="P236" s="33" t="str">
        <f t="shared" si="206"/>
        <v>58,4837545126354</v>
      </c>
      <c r="Q236" s="4" t="str">
        <f t="shared" si="207"/>
        <v>1+112,626384149186i</v>
      </c>
      <c r="R236" s="4">
        <f t="shared" si="219"/>
        <v>112.63082351878643</v>
      </c>
      <c r="S236" s="4">
        <f t="shared" si="220"/>
        <v>1.5619176459207422</v>
      </c>
      <c r="T236" s="4" t="str">
        <f t="shared" si="208"/>
        <v>1+0,285299573930724i</v>
      </c>
      <c r="U236" s="4">
        <f t="shared" si="221"/>
        <v>1.0399018448320267</v>
      </c>
      <c r="V236" s="4">
        <f t="shared" si="222"/>
        <v>0.27791620423674346</v>
      </c>
      <c r="W236" t="str">
        <f t="shared" si="209"/>
        <v>1-0,0320962020672064i</v>
      </c>
      <c r="X236" s="4">
        <f t="shared" si="223"/>
        <v>1.0005149505065574</v>
      </c>
      <c r="Y236" s="4">
        <f t="shared" si="224"/>
        <v>-3.2085187400532504E-2</v>
      </c>
      <c r="Z236" t="str">
        <f t="shared" si="210"/>
        <v>0,999990836529389+0,00528332544316154i</v>
      </c>
      <c r="AA236" s="4">
        <f t="shared" si="225"/>
        <v>1.0000047933237548</v>
      </c>
      <c r="AB236" s="4">
        <f t="shared" si="226"/>
        <v>5.283324697924089E-3</v>
      </c>
      <c r="AC236" s="47" t="str">
        <f t="shared" si="227"/>
        <v>0,133358796328096-0,523527976520808i</v>
      </c>
      <c r="AD236" s="20">
        <f t="shared" si="228"/>
        <v>-5.3481632901063838</v>
      </c>
      <c r="AE236" s="43">
        <f t="shared" si="229"/>
        <v>-75.708921527131352</v>
      </c>
      <c r="AF236" t="str">
        <f t="shared" si="211"/>
        <v>171,846459675999</v>
      </c>
      <c r="AG236" t="str">
        <f t="shared" si="212"/>
        <v>1+112,336707235222i</v>
      </c>
      <c r="AH236">
        <f t="shared" si="230"/>
        <v>112.34115805194452</v>
      </c>
      <c r="AI236">
        <f t="shared" si="231"/>
        <v>1.5618947521289288</v>
      </c>
      <c r="AJ236" t="str">
        <f t="shared" si="213"/>
        <v>1+0,285299573930724i</v>
      </c>
      <c r="AK236">
        <f t="shared" si="232"/>
        <v>1.0399018448320267</v>
      </c>
      <c r="AL236">
        <f t="shared" si="233"/>
        <v>0.27791620423674346</v>
      </c>
      <c r="AM236" t="str">
        <f t="shared" si="214"/>
        <v>1-0,0108950574439682i</v>
      </c>
      <c r="AN236">
        <f t="shared" si="234"/>
        <v>1.0000593493771794</v>
      </c>
      <c r="AO236">
        <f t="shared" si="235"/>
        <v>-1.0894626385293886E-2</v>
      </c>
      <c r="AP236" s="41" t="str">
        <f t="shared" si="236"/>
        <v>0,433394278399684-1,53064149265228i</v>
      </c>
      <c r="AQ236">
        <f t="shared" si="237"/>
        <v>4.0323963191618297</v>
      </c>
      <c r="AR236" s="43">
        <f t="shared" si="238"/>
        <v>-74.19076789080745</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0,213262108597619+2,03574037735807i</v>
      </c>
      <c r="BG236" s="20">
        <f t="shared" si="249"/>
        <v>6.2218495960512339</v>
      </c>
      <c r="BH236" s="43">
        <f t="shared" si="250"/>
        <v>84.01956558893535</v>
      </c>
      <c r="BI236" s="41" t="str">
        <f t="shared" si="203"/>
        <v>0,468938181544345+6,00899737389574i</v>
      </c>
      <c r="BJ236" s="20">
        <f t="shared" si="251"/>
        <v>15.602409205319429</v>
      </c>
      <c r="BK236" s="43">
        <f t="shared" si="204"/>
        <v>85.537719225259238</v>
      </c>
      <c r="BL236">
        <f t="shared" si="252"/>
        <v>6.2218495960512339</v>
      </c>
      <c r="BM236" s="43">
        <f t="shared" si="253"/>
        <v>84.01956558893535</v>
      </c>
    </row>
    <row r="237" spans="14:65" x14ac:dyDescent="0.25">
      <c r="N237" s="9">
        <v>19</v>
      </c>
      <c r="O237" s="34">
        <f t="shared" si="254"/>
        <v>1548.8166189124822</v>
      </c>
      <c r="P237" s="33" t="str">
        <f t="shared" si="206"/>
        <v>58,4837545126354</v>
      </c>
      <c r="Q237" s="4" t="str">
        <f t="shared" si="207"/>
        <v>1+115,249789645783i</v>
      </c>
      <c r="R237" s="4">
        <f t="shared" si="219"/>
        <v>115.25412796684216</v>
      </c>
      <c r="S237" s="4">
        <f t="shared" si="220"/>
        <v>1.5621197391103883</v>
      </c>
      <c r="T237" s="4" t="str">
        <f t="shared" si="208"/>
        <v>1+0,291945054703994i</v>
      </c>
      <c r="U237" s="4">
        <f t="shared" si="221"/>
        <v>1.041744649598028</v>
      </c>
      <c r="V237" s="4">
        <f t="shared" si="222"/>
        <v>0.28405065242059091</v>
      </c>
      <c r="W237" t="str">
        <f t="shared" si="209"/>
        <v>1-0,0328438186541994i</v>
      </c>
      <c r="X237" s="4">
        <f t="shared" si="223"/>
        <v>1.0005392128366535</v>
      </c>
      <c r="Y237" s="4">
        <f t="shared" si="224"/>
        <v>-3.2832016569718875E-2</v>
      </c>
      <c r="Z237" t="str">
        <f t="shared" si="210"/>
        <v>0,999990404668324+0,00540638990192582i</v>
      </c>
      <c r="AA237" s="4">
        <f t="shared" si="225"/>
        <v>1.0000050192276488</v>
      </c>
      <c r="AB237" s="4">
        <f t="shared" si="226"/>
        <v>5.4063891033852415E-3</v>
      </c>
      <c r="AC237" s="47" t="str">
        <f t="shared" si="227"/>
        <v>0,133150476261426-0,511863362917529i</v>
      </c>
      <c r="AD237" s="20">
        <f t="shared" si="228"/>
        <v>-5.5325606164057355</v>
      </c>
      <c r="AE237" s="43">
        <f t="shared" si="229"/>
        <v>-75.418863853843021</v>
      </c>
      <c r="AF237" t="str">
        <f t="shared" si="211"/>
        <v>171,846459675999</v>
      </c>
      <c r="AG237" t="str">
        <f t="shared" si="212"/>
        <v>1+114,953365289698i</v>
      </c>
      <c r="AH237">
        <f t="shared" si="230"/>
        <v>114.9577147973408</v>
      </c>
      <c r="AI237">
        <f t="shared" si="231"/>
        <v>1.5620973663653188</v>
      </c>
      <c r="AJ237" t="str">
        <f t="shared" si="213"/>
        <v>1+0,291945054703994i</v>
      </c>
      <c r="AK237">
        <f t="shared" si="232"/>
        <v>1.041744649598028</v>
      </c>
      <c r="AL237">
        <f t="shared" si="233"/>
        <v>0.28405065242059091</v>
      </c>
      <c r="AM237" t="str">
        <f t="shared" si="214"/>
        <v>1-0,011148835932909i</v>
      </c>
      <c r="AN237">
        <f t="shared" si="234"/>
        <v>1.0000621463402457</v>
      </c>
      <c r="AO237">
        <f t="shared" si="235"/>
        <v>-1.1148374046767976E-2</v>
      </c>
      <c r="AP237" s="41" t="str">
        <f t="shared" si="236"/>
        <v>0,432782982141311-1,49602415103662i</v>
      </c>
      <c r="AQ237">
        <f t="shared" si="237"/>
        <v>3.8478146983245183</v>
      </c>
      <c r="AR237" s="43">
        <f t="shared" si="238"/>
        <v>-73.86543751090953</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0,187233930719624+1,99084138508829i</v>
      </c>
      <c r="BG237" s="20">
        <f t="shared" si="249"/>
        <v>6.0189774828008478</v>
      </c>
      <c r="BH237" s="43">
        <f t="shared" si="250"/>
        <v>84.627270578170595</v>
      </c>
      <c r="BI237" s="41" t="str">
        <f t="shared" si="203"/>
        <v>0,392199877022863+5,87492106157907i</v>
      </c>
      <c r="BJ237" s="20">
        <f t="shared" si="251"/>
        <v>15.39935279753108</v>
      </c>
      <c r="BK237" s="43">
        <f t="shared" si="204"/>
        <v>86.180696921104087</v>
      </c>
      <c r="BL237">
        <f t="shared" si="252"/>
        <v>6.0189774828008478</v>
      </c>
      <c r="BM237" s="43">
        <f t="shared" si="253"/>
        <v>84.627270578170595</v>
      </c>
    </row>
    <row r="238" spans="14:65" x14ac:dyDescent="0.25">
      <c r="N238" s="9">
        <v>20</v>
      </c>
      <c r="O238" s="34">
        <f t="shared" si="254"/>
        <v>1584.8931924611156</v>
      </c>
      <c r="P238" s="33" t="str">
        <f t="shared" si="206"/>
        <v>58,4837545126354</v>
      </c>
      <c r="Q238" s="4" t="str">
        <f t="shared" si="207"/>
        <v>1+117,93430210636i</v>
      </c>
      <c r="R238" s="4">
        <f t="shared" si="219"/>
        <v>117.93854167876668</v>
      </c>
      <c r="S238" s="4">
        <f t="shared" si="220"/>
        <v>1.5623172327822696</v>
      </c>
      <c r="T238" s="4" t="str">
        <f t="shared" si="208"/>
        <v>1+0,298745328609619i</v>
      </c>
      <c r="U238" s="4">
        <f t="shared" si="221"/>
        <v>1.0436708156148036</v>
      </c>
      <c r="V238" s="4">
        <f t="shared" si="222"/>
        <v>0.29030532268752124</v>
      </c>
      <c r="W238" t="str">
        <f t="shared" si="209"/>
        <v>1-0,0336088494685822i</v>
      </c>
      <c r="X238" s="4">
        <f t="shared" si="223"/>
        <v>1.0005646179845666</v>
      </c>
      <c r="Y238" s="4">
        <f t="shared" si="224"/>
        <v>-3.3596203692606748E-2</v>
      </c>
      <c r="Z238" t="str">
        <f t="shared" si="210"/>
        <v>0,999989952454274+0,00553232090017813i</v>
      </c>
      <c r="AA238" s="4">
        <f t="shared" si="225"/>
        <v>1.0000052557782102</v>
      </c>
      <c r="AB238" s="4">
        <f t="shared" si="226"/>
        <v>5.5323200445216991E-3</v>
      </c>
      <c r="AC238" s="47" t="str">
        <f t="shared" si="227"/>
        <v>0,132951411093699-0,50046998388589i</v>
      </c>
      <c r="AD238" s="20">
        <f t="shared" si="228"/>
        <v>-5.7162821961647126</v>
      </c>
      <c r="AE238" s="43">
        <f t="shared" si="229"/>
        <v>-75.122813207518249</v>
      </c>
      <c r="AF238" t="str">
        <f t="shared" si="211"/>
        <v>171,846459675999</v>
      </c>
      <c r="AG238" t="str">
        <f t="shared" si="212"/>
        <v>1+117,630973140037i</v>
      </c>
      <c r="AH238">
        <f t="shared" si="230"/>
        <v>117.63522364441745</v>
      </c>
      <c r="AI238">
        <f t="shared" si="231"/>
        <v>1.5622953692287831</v>
      </c>
      <c r="AJ238" t="str">
        <f t="shared" si="213"/>
        <v>1+0,298745328609619i</v>
      </c>
      <c r="AK238">
        <f t="shared" si="232"/>
        <v>1.0436708156148036</v>
      </c>
      <c r="AL238">
        <f t="shared" si="233"/>
        <v>0.29030532268752124</v>
      </c>
      <c r="AM238" t="str">
        <f t="shared" si="214"/>
        <v>1-0,0114085256822336i</v>
      </c>
      <c r="AN238">
        <f t="shared" si="234"/>
        <v>1.0000650751117359</v>
      </c>
      <c r="AO238">
        <f t="shared" si="235"/>
        <v>-1.1408030764056006E-2</v>
      </c>
      <c r="AP238" s="41" t="str">
        <f t="shared" si="236"/>
        <v>0,432199194676598-1,46219954245707i</v>
      </c>
      <c r="AQ238">
        <f t="shared" si="237"/>
        <v>3.6639001419669381</v>
      </c>
      <c r="AR238" s="43">
        <f t="shared" si="238"/>
        <v>-73.533293264799312</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0,162384583976071+1,94701800050211i</v>
      </c>
      <c r="BG238" s="20">
        <f t="shared" si="249"/>
        <v>5.8175035886457209</v>
      </c>
      <c r="BH238" s="43">
        <f t="shared" si="250"/>
        <v>85.2324690192535</v>
      </c>
      <c r="BI238" s="41" t="str">
        <f t="shared" si="203"/>
        <v>0,318929251383962+5,74401925082707i</v>
      </c>
      <c r="BJ238" s="20">
        <f t="shared" si="251"/>
        <v>15.19768592677738</v>
      </c>
      <c r="BK238" s="43">
        <f t="shared" si="204"/>
        <v>86.821988961972423</v>
      </c>
      <c r="BL238">
        <f t="shared" si="252"/>
        <v>5.8175035886457209</v>
      </c>
      <c r="BM238" s="43">
        <f t="shared" si="253"/>
        <v>85.2324690192535</v>
      </c>
    </row>
    <row r="239" spans="14:65" x14ac:dyDescent="0.25">
      <c r="N239" s="9">
        <v>21</v>
      </c>
      <c r="O239" s="34">
        <f t="shared" si="254"/>
        <v>1621.8100973589308</v>
      </c>
      <c r="P239" s="33" t="str">
        <f t="shared" si="206"/>
        <v>58,4837545126354</v>
      </c>
      <c r="Q239" s="4" t="str">
        <f t="shared" si="207"/>
        <v>1+120,68134489496i</v>
      </c>
      <c r="R239" s="4">
        <f t="shared" si="219"/>
        <v>120.6854879662683</v>
      </c>
      <c r="S239" s="4">
        <f t="shared" si="220"/>
        <v>1.562510231588486</v>
      </c>
      <c r="T239" s="4" t="str">
        <f t="shared" si="208"/>
        <v>1+0,305704001242833i</v>
      </c>
      <c r="U239" s="4">
        <f t="shared" si="221"/>
        <v>1.0456839562582367</v>
      </c>
      <c r="V239" s="4">
        <f t="shared" si="222"/>
        <v>0.29668157309843018</v>
      </c>
      <c r="W239" t="str">
        <f t="shared" si="209"/>
        <v>1-0,0343917001398188i</v>
      </c>
      <c r="X239" s="4">
        <f t="shared" si="223"/>
        <v>1.0005912197488578</v>
      </c>
      <c r="Y239" s="4">
        <f t="shared" si="224"/>
        <v>-3.4378150379111141E-2</v>
      </c>
      <c r="Z239" t="str">
        <f t="shared" si="210"/>
        <v>0,999989478928032+0,00566118520820061i</v>
      </c>
      <c r="AA239" s="4">
        <f t="shared" si="225"/>
        <v>1.0000055034772151</v>
      </c>
      <c r="AB239" s="4">
        <f t="shared" si="226"/>
        <v>5.661184291342861E-3</v>
      </c>
      <c r="AC239" s="47" t="str">
        <f t="shared" si="227"/>
        <v>0,132761178766445-0,489341809267158i</v>
      </c>
      <c r="AD239" s="20">
        <f t="shared" si="228"/>
        <v>-5.89930126052188</v>
      </c>
      <c r="AE239" s="43">
        <f t="shared" si="229"/>
        <v>-74.820724609315789</v>
      </c>
      <c r="AF239" t="str">
        <f t="shared" si="211"/>
        <v>171,846459675999</v>
      </c>
      <c r="AG239" t="str">
        <f t="shared" si="212"/>
        <v>1+120,370950489365i</v>
      </c>
      <c r="AH239">
        <f t="shared" si="230"/>
        <v>120.37510424383093</v>
      </c>
      <c r="AI239">
        <f t="shared" si="231"/>
        <v>1.5624888656409235</v>
      </c>
      <c r="AJ239" t="str">
        <f t="shared" si="213"/>
        <v>1+0,305704001242833i</v>
      </c>
      <c r="AK239">
        <f t="shared" si="232"/>
        <v>1.0456839562582367</v>
      </c>
      <c r="AL239">
        <f t="shared" si="233"/>
        <v>0.29668157309843018</v>
      </c>
      <c r="AM239" t="str">
        <f t="shared" si="214"/>
        <v>1-0,0116742643828846i</v>
      </c>
      <c r="AN239">
        <f t="shared" si="234"/>
        <v>1.0000681419027813</v>
      </c>
      <c r="AO239">
        <f t="shared" si="235"/>
        <v>-1.167373407045434E-2</v>
      </c>
      <c r="AP239" s="41" t="str">
        <f t="shared" si="236"/>
        <v>0,431641678263959-1,42914976460976i</v>
      </c>
      <c r="AQ239">
        <f t="shared" si="237"/>
        <v>3.4806790111487014</v>
      </c>
      <c r="AR239" s="43">
        <f t="shared" si="238"/>
        <v>-73.194271232961569</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0,138661380524803+1,90424560101458i</v>
      </c>
      <c r="BG239" s="20">
        <f t="shared" si="249"/>
        <v>5.61742602508573</v>
      </c>
      <c r="BH239" s="43">
        <f t="shared" si="250"/>
        <v>85.835245931539603</v>
      </c>
      <c r="BI239" s="41" t="str">
        <f t="shared" si="203"/>
        <v>0,248970952394148+5,61621846791843i</v>
      </c>
      <c r="BJ239" s="20">
        <f t="shared" si="251"/>
        <v>14.997406296756317</v>
      </c>
      <c r="BK239" s="43">
        <f t="shared" si="204"/>
        <v>87.461699307893838</v>
      </c>
      <c r="BL239">
        <f t="shared" si="252"/>
        <v>5.61742602508573</v>
      </c>
      <c r="BM239" s="43">
        <f t="shared" si="253"/>
        <v>85.835245931539603</v>
      </c>
    </row>
    <row r="240" spans="14:65" x14ac:dyDescent="0.25">
      <c r="N240" s="9">
        <v>22</v>
      </c>
      <c r="O240" s="34">
        <f t="shared" si="254"/>
        <v>1659.5869074375626</v>
      </c>
      <c r="P240" s="33" t="str">
        <f t="shared" si="206"/>
        <v>58,4837545126354</v>
      </c>
      <c r="Q240" s="4" t="str">
        <f t="shared" si="207"/>
        <v>1+123,492374530029i</v>
      </c>
      <c r="R240" s="4">
        <f t="shared" si="219"/>
        <v>123.49642329664837</v>
      </c>
      <c r="S240" s="4">
        <f t="shared" si="220"/>
        <v>1.5626988378020144</v>
      </c>
      <c r="T240" s="4" t="str">
        <f t="shared" si="208"/>
        <v>1+0,312824762183979i</v>
      </c>
      <c r="U240" s="4">
        <f t="shared" si="221"/>
        <v>1.0477878276805199</v>
      </c>
      <c r="V240" s="4">
        <f t="shared" si="222"/>
        <v>0.30318070976438583</v>
      </c>
      <c r="W240" t="str">
        <f t="shared" si="209"/>
        <v>1-0,0351927857456977i</v>
      </c>
      <c r="X240" s="4">
        <f t="shared" si="223"/>
        <v>1.0006190744576793</v>
      </c>
      <c r="Y240" s="4">
        <f t="shared" si="224"/>
        <v>-3.5178267400618433E-2</v>
      </c>
      <c r="Z240" t="str">
        <f t="shared" si="210"/>
        <v>0,999988983085187+0,00579305115155517i</v>
      </c>
      <c r="AA240" s="4">
        <f t="shared" si="225"/>
        <v>1.0000057628500902</v>
      </c>
      <c r="AB240" s="4">
        <f t="shared" si="226"/>
        <v>5.7930501691183635E-3</v>
      </c>
      <c r="AC240" s="47" t="str">
        <f t="shared" si="227"/>
        <v>0,132579375940558-0,47847294879508i</v>
      </c>
      <c r="AD240" s="20">
        <f t="shared" si="228"/>
        <v>-6.0815902144909391</v>
      </c>
      <c r="AE240" s="43">
        <f t="shared" si="229"/>
        <v>-74.512556534610241</v>
      </c>
      <c r="AF240" t="str">
        <f t="shared" si="211"/>
        <v>171,846459675999</v>
      </c>
      <c r="AG240" t="str">
        <f t="shared" si="212"/>
        <v>1+123,174750109942i</v>
      </c>
      <c r="AH240">
        <f t="shared" si="230"/>
        <v>123.17880931656489</v>
      </c>
      <c r="AI240">
        <f t="shared" si="231"/>
        <v>1.5626779581381085</v>
      </c>
      <c r="AJ240" t="str">
        <f t="shared" si="213"/>
        <v>1+0,312824762183979i</v>
      </c>
      <c r="AK240">
        <f t="shared" si="232"/>
        <v>1.0477878276805199</v>
      </c>
      <c r="AL240">
        <f t="shared" si="233"/>
        <v>0.30318070976438583</v>
      </c>
      <c r="AM240" t="str">
        <f t="shared" si="214"/>
        <v>1-0,0119461929330387i</v>
      </c>
      <c r="AN240">
        <f t="shared" si="234"/>
        <v>1.0000713532171559</v>
      </c>
      <c r="AO240">
        <f t="shared" si="235"/>
        <v>-1.1945624695221523E-2</v>
      </c>
      <c r="AP240" s="41" t="str">
        <f t="shared" si="236"/>
        <v>0,431109250837864-1,39685732388421i</v>
      </c>
      <c r="AQ240">
        <f t="shared" si="237"/>
        <v>3.2981784739201805</v>
      </c>
      <c r="AR240" s="43">
        <f t="shared" si="238"/>
        <v>-72.848310518838105</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0,116014018936994+1,86250021030385i</v>
      </c>
      <c r="BG240" s="20">
        <f t="shared" si="249"/>
        <v>5.4187444961014872</v>
      </c>
      <c r="BH240" s="43">
        <f t="shared" si="250"/>
        <v>86.435685373209822</v>
      </c>
      <c r="BI240" s="41" t="str">
        <f t="shared" si="203"/>
        <v>0,182176647182801+5,49144714808173i</v>
      </c>
      <c r="BJ240" s="20">
        <f t="shared" si="251"/>
        <v>14.798513184512625</v>
      </c>
      <c r="BK240" s="43">
        <f t="shared" si="204"/>
        <v>88.099931388981972</v>
      </c>
      <c r="BL240">
        <f t="shared" si="252"/>
        <v>5.4187444961014872</v>
      </c>
      <c r="BM240" s="43">
        <f t="shared" si="253"/>
        <v>86.435685373209822</v>
      </c>
    </row>
    <row r="241" spans="14:65" x14ac:dyDescent="0.25">
      <c r="N241" s="9">
        <v>23</v>
      </c>
      <c r="O241" s="34">
        <f t="shared" si="254"/>
        <v>1698.2436524617447</v>
      </c>
      <c r="P241" s="33" t="str">
        <f t="shared" si="206"/>
        <v>58,4837545126354</v>
      </c>
      <c r="Q241" s="4" t="str">
        <f t="shared" si="207"/>
        <v>1+126,368881456689i</v>
      </c>
      <c r="R241" s="4">
        <f t="shared" si="219"/>
        <v>126.37283806504749</v>
      </c>
      <c r="S241" s="4">
        <f t="shared" si="220"/>
        <v>1.5628831513706618</v>
      </c>
      <c r="T241" s="4" t="str">
        <f t="shared" si="208"/>
        <v>1+0,320111386954758i</v>
      </c>
      <c r="U241" s="4">
        <f t="shared" si="221"/>
        <v>1.0499863332720569</v>
      </c>
      <c r="V241" s="4">
        <f t="shared" si="222"/>
        <v>0.30980398169142975</v>
      </c>
      <c r="W241" t="str">
        <f t="shared" si="209"/>
        <v>1-0,0360125310324103i</v>
      </c>
      <c r="X241" s="4">
        <f t="shared" si="223"/>
        <v>1.0006482410874264</v>
      </c>
      <c r="Y241" s="4">
        <f t="shared" si="224"/>
        <v>-3.5996974889624972E-2</v>
      </c>
      <c r="Z241" t="str">
        <f t="shared" si="210"/>
        <v>0,999988463873988+0,00592798864731033i</v>
      </c>
      <c r="AA241" s="4">
        <f t="shared" si="225"/>
        <v>1.000006034447023</v>
      </c>
      <c r="AB241" s="4">
        <f t="shared" si="226"/>
        <v>5.9279875946035661E-3</v>
      </c>
      <c r="AC241" s="47" t="str">
        <f t="shared" si="227"/>
        <v>0,132405617142181-0,467857649020646i</v>
      </c>
      <c r="AD241" s="20">
        <f t="shared" si="228"/>
        <v>-6.2631206313402563</v>
      </c>
      <c r="AE241" s="43">
        <f t="shared" si="229"/>
        <v>-74.198271224968096</v>
      </c>
      <c r="AF241" t="str">
        <f t="shared" si="211"/>
        <v>171,846459675999</v>
      </c>
      <c r="AG241" t="str">
        <f t="shared" si="212"/>
        <v>1+126,043858613436i</v>
      </c>
      <c r="AH241">
        <f t="shared" si="230"/>
        <v>126.04782542417716</v>
      </c>
      <c r="AI241">
        <f t="shared" si="231"/>
        <v>1.5628627469255623</v>
      </c>
      <c r="AJ241" t="str">
        <f t="shared" si="213"/>
        <v>1+0,320111386954758i</v>
      </c>
      <c r="AK241">
        <f t="shared" si="232"/>
        <v>1.0499863332720569</v>
      </c>
      <c r="AL241">
        <f t="shared" si="233"/>
        <v>0.30980398169142975</v>
      </c>
      <c r="AM241" t="str">
        <f t="shared" si="214"/>
        <v>1-0,0122244555128123i</v>
      </c>
      <c r="AN241">
        <f t="shared" si="234"/>
        <v>1.0000747158650622</v>
      </c>
      <c r="AO241">
        <f t="shared" si="235"/>
        <v>-1.2223846637478036E-2</v>
      </c>
      <c r="AP241" s="41" t="str">
        <f t="shared" si="236"/>
        <v>0,430600783505768-1,36530512623032i</v>
      </c>
      <c r="AQ241">
        <f t="shared" si="237"/>
        <v>3.1164265100525808</v>
      </c>
      <c r="AR241" s="43">
        <f t="shared" si="238"/>
        <v>-72.495353551532673</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0,0943944776597814+1,82175847940957i</v>
      </c>
      <c r="BG241" s="20">
        <f t="shared" si="249"/>
        <v>5.2214602968525217</v>
      </c>
      <c r="BH241" s="43">
        <f t="shared" si="250"/>
        <v>87.033869821779163</v>
      </c>
      <c r="BI241" s="41" t="str">
        <f t="shared" si="203"/>
        <v>0,118404708101703+5,36963557941265i</v>
      </c>
      <c r="BJ241" s="20">
        <f t="shared" si="251"/>
        <v>14.601007438245372</v>
      </c>
      <c r="BK241" s="43">
        <f t="shared" si="204"/>
        <v>88.7367874952146</v>
      </c>
      <c r="BL241">
        <f t="shared" si="252"/>
        <v>5.2214602968525217</v>
      </c>
      <c r="BM241" s="43">
        <f t="shared" si="253"/>
        <v>87.033869821779163</v>
      </c>
    </row>
    <row r="242" spans="14:65" x14ac:dyDescent="0.25">
      <c r="N242" s="9">
        <v>24</v>
      </c>
      <c r="O242" s="34">
        <f t="shared" si="254"/>
        <v>1737.8008287493772</v>
      </c>
      <c r="P242" s="33" t="str">
        <f t="shared" si="206"/>
        <v>58,4837545126354</v>
      </c>
      <c r="Q242" s="4" t="str">
        <f t="shared" si="207"/>
        <v>1+129,312390836987i</v>
      </c>
      <c r="R242" s="4">
        <f t="shared" si="219"/>
        <v>129.31625738466789</v>
      </c>
      <c r="S242" s="4">
        <f t="shared" si="220"/>
        <v>1.5630632699698022</v>
      </c>
      <c r="T242" s="4" t="str">
        <f t="shared" si="208"/>
        <v>1+0,327567739020078i</v>
      </c>
      <c r="U242" s="4">
        <f t="shared" si="221"/>
        <v>1.0522835281646892</v>
      </c>
      <c r="V242" s="4">
        <f t="shared" si="222"/>
        <v>0.31655257541753656</v>
      </c>
      <c r="W242" t="str">
        <f t="shared" si="209"/>
        <v>1-0,0368513706397588i</v>
      </c>
      <c r="X242" s="4">
        <f t="shared" si="223"/>
        <v>1.0006787813869289</v>
      </c>
      <c r="Y242" s="4">
        <f t="shared" si="224"/>
        <v>-3.6834702543052662E-2</v>
      </c>
      <c r="Z242" t="str">
        <f t="shared" si="210"/>
        <v>0,999987920193118+0,00606606924111256i</v>
      </c>
      <c r="AA242" s="4">
        <f t="shared" si="225"/>
        <v>1.0000063188441342</v>
      </c>
      <c r="AB242" s="4">
        <f t="shared" si="226"/>
        <v>6.066068113109363E-3</v>
      </c>
      <c r="AC242" s="47" t="str">
        <f t="shared" si="227"/>
        <v>0,132239533946384-0,457490290306231i</v>
      </c>
      <c r="AD242" s="20">
        <f t="shared" si="228"/>
        <v>-6.443863248909989</v>
      </c>
      <c r="AE242" s="43">
        <f t="shared" si="229"/>
        <v>-73.877835012222477</v>
      </c>
      <c r="AF242" t="str">
        <f t="shared" si="211"/>
        <v>171,846459675999</v>
      </c>
      <c r="AG242" t="str">
        <f t="shared" si="212"/>
        <v>1+128,979797239156i</v>
      </c>
      <c r="AH242">
        <f t="shared" si="230"/>
        <v>128.98367375700613</v>
      </c>
      <c r="AI242">
        <f t="shared" si="231"/>
        <v>1.5630433299302373</v>
      </c>
      <c r="AJ242" t="str">
        <f t="shared" si="213"/>
        <v>1+0,327567739020078i</v>
      </c>
      <c r="AK242">
        <f t="shared" si="232"/>
        <v>1.0522835281646892</v>
      </c>
      <c r="AL242">
        <f t="shared" si="233"/>
        <v>0.31655257541753656</v>
      </c>
      <c r="AM242" t="str">
        <f t="shared" si="214"/>
        <v>1-0,0125091996607087i</v>
      </c>
      <c r="AN242">
        <f t="shared" si="234"/>
        <v>1.0000782369775634</v>
      </c>
      <c r="AO242">
        <f t="shared" si="235"/>
        <v>-1.2508547241790107E-2</v>
      </c>
      <c r="AP242" s="41" t="str">
        <f t="shared" si="236"/>
        <v>0,430115198157443-1,33447646822747i</v>
      </c>
      <c r="AQ242">
        <f t="shared" si="237"/>
        <v>2.9354519137868698</v>
      </c>
      <c r="AR242" s="43">
        <f t="shared" si="238"/>
        <v>-72.135346400450004</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0,073756913296707+1,78199766855953i</v>
      </c>
      <c r="BG242" s="20">
        <f t="shared" si="249"/>
        <v>5.0255763085808658</v>
      </c>
      <c r="BH242" s="43">
        <f t="shared" si="250"/>
        <v>87.629879554452131</v>
      </c>
      <c r="BI242" s="41" t="str">
        <f t="shared" ref="BI242:BI305" si="255">IMPRODUCT(AP242,BC242)</f>
        <v>0,0575199127556569+5,25071584894977i</v>
      </c>
      <c r="BJ242" s="20">
        <f t="shared" si="251"/>
        <v>14.404891471277733</v>
      </c>
      <c r="BK242" s="43">
        <f t="shared" ref="BK242:BK305" si="256">(180/PI())*IMARGUMENT(BI242)</f>
        <v>89.372368166224632</v>
      </c>
      <c r="BL242">
        <f t="shared" si="252"/>
        <v>5.0255763085808658</v>
      </c>
      <c r="BM242" s="43">
        <f t="shared" si="253"/>
        <v>87.629879554452131</v>
      </c>
    </row>
    <row r="243" spans="14:65" x14ac:dyDescent="0.25">
      <c r="N243" s="9">
        <v>25</v>
      </c>
      <c r="O243" s="34">
        <f t="shared" si="254"/>
        <v>1778.2794100389244</v>
      </c>
      <c r="P243" s="33" t="str">
        <f t="shared" si="206"/>
        <v>58,4837545126354</v>
      </c>
      <c r="Q243" s="4" t="str">
        <f t="shared" si="207"/>
        <v>1+132,32446335856i</v>
      </c>
      <c r="R243" s="4">
        <f t="shared" si="219"/>
        <v>132.32824189541282</v>
      </c>
      <c r="S243" s="4">
        <f t="shared" si="220"/>
        <v>1.5632392890539255</v>
      </c>
      <c r="T243" s="4" t="str">
        <f t="shared" si="208"/>
        <v>1+0,335197771836498i</v>
      </c>
      <c r="U243" s="4">
        <f t="shared" si="221"/>
        <v>1.0546836237678829</v>
      </c>
      <c r="V243" s="4">
        <f t="shared" si="222"/>
        <v>0.3234276094465604</v>
      </c>
      <c r="W243" t="str">
        <f t="shared" si="209"/>
        <v>1-0,0377097493316061i</v>
      </c>
      <c r="X243" s="4">
        <f t="shared" si="223"/>
        <v>1.0007107600074323</v>
      </c>
      <c r="Y243" s="4">
        <f t="shared" si="224"/>
        <v>-3.7691889829250987E-2</v>
      </c>
      <c r="Z243" t="str">
        <f t="shared" si="210"/>
        <v>0,999987350889359+0,00620736614512033i</v>
      </c>
      <c r="AA243" s="4">
        <f t="shared" si="225"/>
        <v>1.0000066166446986</v>
      </c>
      <c r="AB243" s="4">
        <f t="shared" si="226"/>
        <v>6.207364936434619E-3</v>
      </c>
      <c r="AC243" s="47" t="str">
        <f t="shared" si="227"/>
        <v>0,132080774196869-0,447365383887629i</v>
      </c>
      <c r="AD243" s="20">
        <f t="shared" si="228"/>
        <v>-6.6237879680539189</v>
      </c>
      <c r="AE243" s="43">
        <f t="shared" si="229"/>
        <v>-73.551218654371169</v>
      </c>
      <c r="AF243" t="str">
        <f t="shared" si="211"/>
        <v>171,846459675999</v>
      </c>
      <c r="AG243" t="str">
        <f t="shared" si="212"/>
        <v>1+131,984122660621i</v>
      </c>
      <c r="AH243">
        <f t="shared" si="230"/>
        <v>131.98791094071402</v>
      </c>
      <c r="AI243">
        <f t="shared" si="231"/>
        <v>1.5632198028524948</v>
      </c>
      <c r="AJ243" t="str">
        <f t="shared" si="213"/>
        <v>1+0,335197771836498i</v>
      </c>
      <c r="AK243">
        <f t="shared" si="232"/>
        <v>1.0546836237678829</v>
      </c>
      <c r="AL243">
        <f t="shared" si="233"/>
        <v>0.3234276094465604</v>
      </c>
      <c r="AM243" t="str">
        <f t="shared" si="214"/>
        <v>1-0,0128005763518441i</v>
      </c>
      <c r="AN243">
        <f t="shared" si="234"/>
        <v>1.0000819240216969</v>
      </c>
      <c r="AO243">
        <f t="shared" si="235"/>
        <v>-1.2799877275470601E-2</v>
      </c>
      <c r="AP243" s="41" t="str">
        <f t="shared" si="236"/>
        <v>0,429651465181729-1,30435502835221i</v>
      </c>
      <c r="AQ243">
        <f t="shared" si="237"/>
        <v>2.7552842944179745</v>
      </c>
      <c r="AR243" s="43">
        <f t="shared" si="238"/>
        <v>-71.768239101597118</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0,0540575634915176+1,7431956296868i</v>
      </c>
      <c r="BG243" s="20">
        <f t="shared" si="249"/>
        <v>4.8310969897003471</v>
      </c>
      <c r="BH243" s="43">
        <f t="shared" si="250"/>
        <v>88.22379202869466</v>
      </c>
      <c r="BI243" s="41" t="str">
        <f t="shared" si="255"/>
        <v>-0,000606842427572252+5,13462179080107i</v>
      </c>
      <c r="BJ243" s="20">
        <f t="shared" si="251"/>
        <v>14.210169252172227</v>
      </c>
      <c r="BK243" s="43">
        <f t="shared" si="256"/>
        <v>90.006771581468712</v>
      </c>
      <c r="BL243">
        <f t="shared" si="252"/>
        <v>4.8310969897003471</v>
      </c>
      <c r="BM243" s="43">
        <f t="shared" si="253"/>
        <v>88.22379202869466</v>
      </c>
    </row>
    <row r="244" spans="14:65" x14ac:dyDescent="0.25">
      <c r="N244" s="9">
        <v>26</v>
      </c>
      <c r="O244" s="34">
        <f t="shared" si="254"/>
        <v>1819.7008586099832</v>
      </c>
      <c r="P244" s="33" t="str">
        <f t="shared" si="206"/>
        <v>58,4837545126354</v>
      </c>
      <c r="Q244" s="4" t="str">
        <f t="shared" si="207"/>
        <v>1+135,406696062125i</v>
      </c>
      <c r="R244" s="4">
        <f t="shared" si="219"/>
        <v>135.41038859135108</v>
      </c>
      <c r="S244" s="4">
        <f t="shared" si="220"/>
        <v>1.5634113019070266</v>
      </c>
      <c r="T244" s="4" t="str">
        <f t="shared" si="208"/>
        <v>1+0,343005530948409i</v>
      </c>
      <c r="U244" s="4">
        <f t="shared" si="221"/>
        <v>1.0571909923288223</v>
      </c>
      <c r="V244" s="4">
        <f t="shared" si="222"/>
        <v>0.33043012848585013</v>
      </c>
      <c r="W244" t="str">
        <f t="shared" si="209"/>
        <v>1-0,0385881222316961i</v>
      </c>
      <c r="X244" s="4">
        <f t="shared" si="223"/>
        <v>1.0007442446386432</v>
      </c>
      <c r="Y244" s="4">
        <f t="shared" si="224"/>
        <v>-3.8568986198704309E-2</v>
      </c>
      <c r="Z244" t="str">
        <f t="shared" si="210"/>
        <v>0,999986754755141+0,00635195427682239i</v>
      </c>
      <c r="AA244" s="4">
        <f t="shared" si="225"/>
        <v>1.0000069284804247</v>
      </c>
      <c r="AB244" s="4">
        <f t="shared" si="226"/>
        <v>6.3519529816827664E-3</v>
      </c>
      <c r="AC244" s="47" t="str">
        <f t="shared" si="227"/>
        <v>0,131929001260104-0,437477569002764i</v>
      </c>
      <c r="AD244" s="20">
        <f t="shared" si="228"/>
        <v>-6.8028638533943191</v>
      </c>
      <c r="AE244" s="43">
        <f t="shared" si="229"/>
        <v>-73.21839768292125</v>
      </c>
      <c r="AF244" t="str">
        <f t="shared" si="211"/>
        <v>171,846459675999</v>
      </c>
      <c r="AG244" t="str">
        <f t="shared" si="212"/>
        <v>1+135,058427810936i</v>
      </c>
      <c r="AH244">
        <f t="shared" si="230"/>
        <v>135.06212986163743</v>
      </c>
      <c r="AI244">
        <f t="shared" si="231"/>
        <v>1.5633922592166223</v>
      </c>
      <c r="AJ244" t="str">
        <f t="shared" si="213"/>
        <v>1+0,343005530948409i</v>
      </c>
      <c r="AK244">
        <f t="shared" si="232"/>
        <v>1.0571909923288223</v>
      </c>
      <c r="AL244">
        <f t="shared" si="233"/>
        <v>0.33043012848585013</v>
      </c>
      <c r="AM244" t="str">
        <f t="shared" si="214"/>
        <v>1-0,0130987400779967i</v>
      </c>
      <c r="AN244">
        <f t="shared" si="234"/>
        <v>1.0000857848162981</v>
      </c>
      <c r="AO244">
        <f t="shared" si="235"/>
        <v>-1.3097991007636886E-2</v>
      </c>
      <c r="AP244" s="41" t="str">
        <f t="shared" si="236"/>
        <v>0,429208601285796-1,27492485843995i</v>
      </c>
      <c r="AQ244">
        <f t="shared" si="237"/>
        <v>2.5759540745179748</v>
      </c>
      <c r="AR244" s="43">
        <f t="shared" si="238"/>
        <v>-71.393985995168336</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0,0352546542104231+1,70533078960274i</v>
      </c>
      <c r="BG244" s="20">
        <f t="shared" si="249"/>
        <v>4.6380283630424755</v>
      </c>
      <c r="BH244" s="43">
        <f t="shared" si="250"/>
        <v>88.81568126342313</v>
      </c>
      <c r="BI244" s="41" t="str">
        <f t="shared" si="255"/>
        <v>-0,0560988156924056+5,02128893621589i</v>
      </c>
      <c r="BJ244" s="20">
        <f t="shared" si="251"/>
        <v>14.01684629095476</v>
      </c>
      <c r="BK244" s="43">
        <f t="shared" si="256"/>
        <v>90.640092951176044</v>
      </c>
      <c r="BL244">
        <f t="shared" si="252"/>
        <v>4.6380283630424755</v>
      </c>
      <c r="BM244" s="43">
        <f t="shared" si="253"/>
        <v>88.81568126342313</v>
      </c>
    </row>
    <row r="245" spans="14:65" x14ac:dyDescent="0.25">
      <c r="N245" s="9">
        <v>27</v>
      </c>
      <c r="O245" s="34">
        <f t="shared" si="254"/>
        <v>1862.0871366628687</v>
      </c>
      <c r="P245" s="33" t="str">
        <f t="shared" si="206"/>
        <v>58,4837545126354</v>
      </c>
      <c r="Q245" s="4" t="str">
        <f t="shared" si="207"/>
        <v>1+138,560723188262i</v>
      </c>
      <c r="R245" s="4">
        <f t="shared" si="219"/>
        <v>138.56433166747553</v>
      </c>
      <c r="S245" s="4">
        <f t="shared" si="220"/>
        <v>1.5635793996918572</v>
      </c>
      <c r="T245" s="4" t="str">
        <f t="shared" si="208"/>
        <v>1+0,350995156133046i</v>
      </c>
      <c r="U245" s="4">
        <f t="shared" si="221"/>
        <v>1.0598101715066057</v>
      </c>
      <c r="V245" s="4">
        <f t="shared" si="222"/>
        <v>0.33756109749603763</v>
      </c>
      <c r="W245" t="str">
        <f t="shared" si="209"/>
        <v>1-0,0394869550649677i</v>
      </c>
      <c r="X245" s="4">
        <f t="shared" si="223"/>
        <v>1.0007793061511128</v>
      </c>
      <c r="Y245" s="4">
        <f t="shared" si="224"/>
        <v>-3.9466451298449529E-2</v>
      </c>
      <c r="Z245" t="str">
        <f t="shared" si="210"/>
        <v>0,999986130525982+0,00649991029876011i</v>
      </c>
      <c r="AA245" s="4">
        <f t="shared" si="225"/>
        <v>1.0000072550127916</v>
      </c>
      <c r="AB245" s="4">
        <f t="shared" si="226"/>
        <v>6.4999089109822918E-3</v>
      </c>
      <c r="AC245" s="47" t="str">
        <f t="shared" si="227"/>
        <v>0,131783893312258-0,427821610085519i</v>
      </c>
      <c r="AD245" s="20">
        <f t="shared" si="228"/>
        <v>-6.9810591365901278</v>
      </c>
      <c r="AE245" s="43">
        <f t="shared" si="229"/>
        <v>-72.879352761193701</v>
      </c>
      <c r="AF245" t="str">
        <f t="shared" si="211"/>
        <v>171,846459675999</v>
      </c>
      <c r="AG245" t="str">
        <f t="shared" si="212"/>
        <v>1+138,204342727387i</v>
      </c>
      <c r="AH245">
        <f t="shared" si="230"/>
        <v>138.20796051135784</v>
      </c>
      <c r="AI245">
        <f t="shared" si="231"/>
        <v>1.5635607904202109</v>
      </c>
      <c r="AJ245" t="str">
        <f t="shared" si="213"/>
        <v>1+0,350995156133046i</v>
      </c>
      <c r="AK245">
        <f t="shared" si="232"/>
        <v>1.0598101715066057</v>
      </c>
      <c r="AL245">
        <f t="shared" si="233"/>
        <v>0.33756109749603763</v>
      </c>
      <c r="AM245" t="str">
        <f t="shared" si="214"/>
        <v>1-0,013403848929521i</v>
      </c>
      <c r="AN245">
        <f t="shared" si="234"/>
        <v>1.0000898275485686</v>
      </c>
      <c r="AO245">
        <f t="shared" si="235"/>
        <v>-1.340304629006309E-2</v>
      </c>
      <c r="AP245" s="41" t="str">
        <f t="shared" si="236"/>
        <v>0,428785667412405-1,24617037533698i</v>
      </c>
      <c r="AQ245">
        <f t="shared" si="237"/>
        <v>2.3974924856021316</v>
      </c>
      <c r="AR245" s="43">
        <f t="shared" si="238"/>
        <v>-71.012546073929158</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0,0173083112268749+1,66838213379235i</v>
      </c>
      <c r="BG245" s="20">
        <f t="shared" si="249"/>
        <v>4.4463779992123067</v>
      </c>
      <c r="BH245" s="43">
        <f t="shared" si="250"/>
        <v>89.405617221262247</v>
      </c>
      <c r="BI245" s="41" t="str">
        <f t="shared" si="255"/>
        <v>-0,109073681093165+4,91065446550753i</v>
      </c>
      <c r="BJ245" s="20">
        <f t="shared" si="251"/>
        <v>13.824929621404554</v>
      </c>
      <c r="BK245" s="43">
        <f t="shared" si="256"/>
        <v>91.272423908526804</v>
      </c>
      <c r="BL245">
        <f t="shared" si="252"/>
        <v>4.4463779992123067</v>
      </c>
      <c r="BM245" s="43">
        <f t="shared" si="253"/>
        <v>89.405617221262247</v>
      </c>
    </row>
    <row r="246" spans="14:65" x14ac:dyDescent="0.25">
      <c r="N246" s="9">
        <v>28</v>
      </c>
      <c r="O246" s="34">
        <f t="shared" si="254"/>
        <v>1905.4607179632501</v>
      </c>
      <c r="P246" s="33" t="str">
        <f t="shared" si="206"/>
        <v>58,4837545126354</v>
      </c>
      <c r="Q246" s="4" t="str">
        <f t="shared" si="207"/>
        <v>1+141,788217043903i</v>
      </c>
      <c r="R246" s="4">
        <f t="shared" si="219"/>
        <v>141.79174338616812</v>
      </c>
      <c r="S246" s="4">
        <f t="shared" si="220"/>
        <v>1.5637436714980666</v>
      </c>
      <c r="T246" s="4" t="str">
        <f t="shared" si="208"/>
        <v>1+0,359170883595438i</v>
      </c>
      <c r="U246" s="4">
        <f t="shared" si="221"/>
        <v>1.062545868950008</v>
      </c>
      <c r="V246" s="4">
        <f t="shared" si="222"/>
        <v>0.3448213955635348</v>
      </c>
      <c r="W246" t="str">
        <f t="shared" si="209"/>
        <v>1-0,0404067244044868i</v>
      </c>
      <c r="X246" s="4">
        <f t="shared" si="223"/>
        <v>1.0008160187452537</v>
      </c>
      <c r="Y246" s="4">
        <f t="shared" si="224"/>
        <v>-4.0384755190202973E-2</v>
      </c>
      <c r="Z246" t="str">
        <f t="shared" si="210"/>
        <v>0,999985476877809+0,00665131265917478i</v>
      </c>
      <c r="AA246" s="4">
        <f t="shared" si="225"/>
        <v>1.000007596934458</v>
      </c>
      <c r="AB246" s="4">
        <f t="shared" si="226"/>
        <v>6.6513111721320404E-3</v>
      </c>
      <c r="AC246" s="47" t="str">
        <f t="shared" si="227"/>
        <v>0,131645142657485-0,418392394023618i</v>
      </c>
      <c r="AD246" s="20">
        <f t="shared" si="228"/>
        <v>-7.1583412223138527</v>
      </c>
      <c r="AE246" s="43">
        <f t="shared" si="229"/>
        <v>-72.534070052988511</v>
      </c>
      <c r="AF246" t="str">
        <f t="shared" si="211"/>
        <v>171,846459675999</v>
      </c>
      <c r="AG246" t="str">
        <f t="shared" si="212"/>
        <v>1+141,423535415704i</v>
      </c>
      <c r="AH246">
        <f t="shared" si="230"/>
        <v>141.42707085094031</v>
      </c>
      <c r="AI246">
        <f t="shared" si="231"/>
        <v>1.5637254857824192</v>
      </c>
      <c r="AJ246" t="str">
        <f t="shared" si="213"/>
        <v>1+0,359170883595438i</v>
      </c>
      <c r="AK246">
        <f t="shared" si="232"/>
        <v>1.062545868950008</v>
      </c>
      <c r="AL246">
        <f t="shared" si="233"/>
        <v>0.3448213955635348</v>
      </c>
      <c r="AM246" t="str">
        <f t="shared" si="214"/>
        <v>1-0,0137160646791689i</v>
      </c>
      <c r="AN246">
        <f t="shared" si="234"/>
        <v>1.0000940607914253</v>
      </c>
      <c r="AO246">
        <f t="shared" si="235"/>
        <v>-1.3715204639863258E-2</v>
      </c>
      <c r="AP246" s="41" t="str">
        <f t="shared" si="236"/>
        <v>0,428381766750725-1,21807635273876i</v>
      </c>
      <c r="AQ246">
        <f t="shared" si="237"/>
        <v>2.219931561034493</v>
      </c>
      <c r="AR246" s="43">
        <f t="shared" si="238"/>
        <v>-70.623883341797679</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0,000180475622177656+1,63232919080097i</v>
      </c>
      <c r="BG246" s="20">
        <f t="shared" si="249"/>
        <v>4.2561549959984539</v>
      </c>
      <c r="BH246" s="43">
        <f t="shared" si="250"/>
        <v>89.993665192369335</v>
      </c>
      <c r="BI246" s="41" t="str">
        <f t="shared" si="255"/>
        <v>-0,15964377782511+4,80265716173244i</v>
      </c>
      <c r="BJ246" s="20">
        <f t="shared" si="251"/>
        <v>13.634427779346813</v>
      </c>
      <c r="BK246" s="43">
        <f t="shared" si="256"/>
        <v>91.903851903560167</v>
      </c>
      <c r="BL246">
        <f t="shared" si="252"/>
        <v>4.2561549959984539</v>
      </c>
      <c r="BM246" s="43">
        <f t="shared" si="253"/>
        <v>89.993665192369335</v>
      </c>
    </row>
    <row r="247" spans="14:65" x14ac:dyDescent="0.25">
      <c r="N247" s="9">
        <v>29</v>
      </c>
      <c r="O247" s="34">
        <f t="shared" si="254"/>
        <v>1949.8445997580463</v>
      </c>
      <c r="P247" s="33" t="str">
        <f t="shared" si="206"/>
        <v>58,4837545126354</v>
      </c>
      <c r="Q247" s="4" t="str">
        <f t="shared" si="207"/>
        <v>1+145,090888889008i</v>
      </c>
      <c r="R247" s="4">
        <f t="shared" si="219"/>
        <v>145.09433496385194</v>
      </c>
      <c r="S247" s="4">
        <f t="shared" si="220"/>
        <v>1.563904204389257</v>
      </c>
      <c r="T247" s="4" t="str">
        <f t="shared" si="208"/>
        <v>1+0,367537048214496i</v>
      </c>
      <c r="U247" s="4">
        <f t="shared" si="221"/>
        <v>1.065402966867572</v>
      </c>
      <c r="V247" s="4">
        <f t="shared" si="222"/>
        <v>0.352211809608521</v>
      </c>
      <c r="W247" t="str">
        <f t="shared" si="209"/>
        <v>1-0,0413479179241308i</v>
      </c>
      <c r="X247" s="4">
        <f t="shared" si="223"/>
        <v>1.0008544601072928</v>
      </c>
      <c r="Y247" s="4">
        <f t="shared" si="224"/>
        <v>-4.1324378572195855E-2</v>
      </c>
      <c r="Z247" t="str">
        <f t="shared" si="210"/>
        <v>0,999984792424147+0,00680624163360178i</v>
      </c>
      <c r="AA247" s="4">
        <f t="shared" si="225"/>
        <v>1.0000079549707288</v>
      </c>
      <c r="AB247" s="4">
        <f t="shared" si="226"/>
        <v>6.8062400401932921E-3</v>
      </c>
      <c r="AC247" s="47" t="str">
        <f t="shared" si="227"/>
        <v>0,131512455076088-0,409184927479097i</v>
      </c>
      <c r="AD247" s="20">
        <f t="shared" si="228"/>
        <v>-7.3346766971431894</v>
      </c>
      <c r="AE247" s="43">
        <f t="shared" si="229"/>
        <v>-72.182541600879375</v>
      </c>
      <c r="AF247" t="str">
        <f t="shared" si="211"/>
        <v>171,846459675999</v>
      </c>
      <c r="AG247" t="str">
        <f t="shared" si="212"/>
        <v>1+144,717712734458i</v>
      </c>
      <c r="AH247">
        <f t="shared" si="230"/>
        <v>144.72116769530678</v>
      </c>
      <c r="AI247">
        <f t="shared" si="231"/>
        <v>1.5638864325911495</v>
      </c>
      <c r="AJ247" t="str">
        <f t="shared" si="213"/>
        <v>1+0,367537048214496i</v>
      </c>
      <c r="AK247">
        <f t="shared" si="232"/>
        <v>1.065402966867572</v>
      </c>
      <c r="AL247">
        <f t="shared" si="233"/>
        <v>0.352211809608521</v>
      </c>
      <c r="AM247" t="str">
        <f t="shared" si="214"/>
        <v>1-0,014035552867863i</v>
      </c>
      <c r="AN247">
        <f t="shared" si="234"/>
        <v>1.0000984935216664</v>
      </c>
      <c r="AO247">
        <f t="shared" si="235"/>
        <v>-1.403463132404539E-2</v>
      </c>
      <c r="AP247" s="41" t="str">
        <f t="shared" si="236"/>
        <v>0,427996042836528-1,19062791321087i</v>
      </c>
      <c r="AQ247">
        <f t="shared" si="237"/>
        <v>2.043304125969712</v>
      </c>
      <c r="AR247" s="43">
        <f t="shared" si="238"/>
        <v>-70.227967181899643</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-0,0161651768768252+1,59715201718282i</v>
      </c>
      <c r="BG247" s="20">
        <f t="shared" si="249"/>
        <v>4.067369953769032</v>
      </c>
      <c r="BH247" s="43">
        <f t="shared" si="250"/>
        <v>90.579885180413868</v>
      </c>
      <c r="BI247" s="41" t="str">
        <f t="shared" si="255"/>
        <v>-0,207916348275501+4,6972373660421i</v>
      </c>
      <c r="BJ247" s="20">
        <f t="shared" si="251"/>
        <v>13.44535077688192</v>
      </c>
      <c r="BK247" s="43">
        <f t="shared" si="256"/>
        <v>92.534459599393585</v>
      </c>
      <c r="BL247">
        <f t="shared" si="252"/>
        <v>4.067369953769032</v>
      </c>
      <c r="BM247" s="43">
        <f t="shared" si="253"/>
        <v>90.579885180413868</v>
      </c>
    </row>
    <row r="248" spans="14:65" x14ac:dyDescent="0.25">
      <c r="N248" s="9">
        <v>30</v>
      </c>
      <c r="O248" s="34">
        <f t="shared" si="254"/>
        <v>1995.2623149688804</v>
      </c>
      <c r="P248" s="33" t="str">
        <f t="shared" si="206"/>
        <v>58,4837545126354</v>
      </c>
      <c r="Q248" s="4" t="str">
        <f t="shared" si="207"/>
        <v>1+148,470489843907i</v>
      </c>
      <c r="R248" s="4">
        <f t="shared" si="219"/>
        <v>148.47385747831061</v>
      </c>
      <c r="S248" s="4">
        <f t="shared" si="220"/>
        <v>1.5640610834489768</v>
      </c>
      <c r="T248" s="4" t="str">
        <f t="shared" si="208"/>
        <v>1+0,376098085841448i</v>
      </c>
      <c r="U248" s="4">
        <f t="shared" si="221"/>
        <v>1.0683865265780925</v>
      </c>
      <c r="V248" s="4">
        <f t="shared" si="222"/>
        <v>0.3597330279435203</v>
      </c>
      <c r="W248" t="str">
        <f t="shared" si="209"/>
        <v>1-0,0423110346571629i</v>
      </c>
      <c r="X248" s="4">
        <f t="shared" si="223"/>
        <v>1.0008947115724809</v>
      </c>
      <c r="Y248" s="4">
        <f t="shared" si="224"/>
        <v>-4.2285813004711653E-2</v>
      </c>
      <c r="Z248" t="str">
        <f t="shared" si="210"/>
        <v>0,999984075713178+0,00696477936743422i</v>
      </c>
      <c r="AA248" s="4">
        <f t="shared" si="225"/>
        <v>1.0000083298810947</v>
      </c>
      <c r="AB248" s="4">
        <f t="shared" si="226"/>
        <v>6.9647776600511319E-3</v>
      </c>
      <c r="AC248" s="47" t="str">
        <f t="shared" si="227"/>
        <v>0,131385549201188-0,400194334270119i</v>
      </c>
      <c r="AD248" s="20">
        <f t="shared" si="228"/>
        <v>-7.510031341571068</v>
      </c>
      <c r="AE248" s="43">
        <f t="shared" si="229"/>
        <v>-71.824765713277074</v>
      </c>
      <c r="AF248" t="str">
        <f t="shared" si="211"/>
        <v>171,846459675999</v>
      </c>
      <c r="AG248" t="str">
        <f t="shared" si="212"/>
        <v>1+148,08862130007i</v>
      </c>
      <c r="AH248">
        <f t="shared" si="230"/>
        <v>148.09199761822225</v>
      </c>
      <c r="AI248">
        <f t="shared" si="231"/>
        <v>1.5640437161491578</v>
      </c>
      <c r="AJ248" t="str">
        <f t="shared" si="213"/>
        <v>1+0,376098085841448i</v>
      </c>
      <c r="AK248">
        <f t="shared" si="232"/>
        <v>1.0683865265780925</v>
      </c>
      <c r="AL248">
        <f t="shared" si="233"/>
        <v>0.3597330279435203</v>
      </c>
      <c r="AM248" t="str">
        <f t="shared" si="214"/>
        <v>1-0,0143624828924703i</v>
      </c>
      <c r="AN248">
        <f t="shared" si="234"/>
        <v>1.0001031351389897</v>
      </c>
      <c r="AO248">
        <f t="shared" si="235"/>
        <v>-1.4361495445978778E-2</v>
      </c>
      <c r="AP248" s="41" t="str">
        <f t="shared" si="236"/>
        <v>0,427627677737743-1,16381052038835i</v>
      </c>
      <c r="AQ248">
        <f t="shared" si="237"/>
        <v>1.8676437841215188</v>
      </c>
      <c r="AR248" s="43">
        <f t="shared" si="238"/>
        <v>-69.824772733229565</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-0,0317633128934517+1,56283118298315i</v>
      </c>
      <c r="BG248" s="20">
        <f t="shared" si="249"/>
        <v>3.8800349467735842</v>
      </c>
      <c r="BH248" s="43">
        <f t="shared" si="250"/>
        <v>91.164331291382737</v>
      </c>
      <c r="BI248" s="41" t="str">
        <f t="shared" si="255"/>
        <v>-0,253993765298018+4,59433693462339i</v>
      </c>
      <c r="BJ248" s="20">
        <f t="shared" si="251"/>
        <v>13.257710072466136</v>
      </c>
      <c r="BK248" s="43">
        <f t="shared" si="256"/>
        <v>93.164324271430246</v>
      </c>
      <c r="BL248">
        <f t="shared" si="252"/>
        <v>3.8800349467735842</v>
      </c>
      <c r="BM248" s="43">
        <f t="shared" si="253"/>
        <v>91.164331291382737</v>
      </c>
    </row>
    <row r="249" spans="14:65" x14ac:dyDescent="0.25">
      <c r="N249" s="9">
        <v>31</v>
      </c>
      <c r="O249" s="34">
        <f t="shared" si="254"/>
        <v>2041.7379446695318</v>
      </c>
      <c r="P249" s="33" t="str">
        <f t="shared" si="206"/>
        <v>58,4837545126354</v>
      </c>
      <c r="Q249" s="4" t="str">
        <f t="shared" si="207"/>
        <v>1+151,928811817761i</v>
      </c>
      <c r="R249" s="4">
        <f t="shared" si="219"/>
        <v>151.93210279712653</v>
      </c>
      <c r="S249" s="4">
        <f t="shared" si="220"/>
        <v>1.5642143918256748</v>
      </c>
      <c r="T249" s="4" t="str">
        <f t="shared" si="208"/>
        <v>1+0,384858535651758i</v>
      </c>
      <c r="U249" s="4">
        <f t="shared" si="221"/>
        <v>1.0715017930288384</v>
      </c>
      <c r="V249" s="4">
        <f t="shared" si="222"/>
        <v>0.36738563370004496</v>
      </c>
      <c r="W249" t="str">
        <f t="shared" si="209"/>
        <v>1-0,0432965852608228i</v>
      </c>
      <c r="X249" s="4">
        <f t="shared" si="223"/>
        <v>1.0009368582958904</v>
      </c>
      <c r="Y249" s="4">
        <f t="shared" si="224"/>
        <v>-4.3269561139297655E-2</v>
      </c>
      <c r="Z249" t="str">
        <f t="shared" si="210"/>
        <v>0,999983325224661+0,007127009919477i</v>
      </c>
      <c r="AA249" s="4">
        <f t="shared" si="225"/>
        <v>1.0000087224608405</v>
      </c>
      <c r="AB249" s="4">
        <f t="shared" si="226"/>
        <v>7.1270080899660864E-3</v>
      </c>
      <c r="AC249" s="47" t="str">
        <f t="shared" si="227"/>
        <v>0,131264155922607-0,391415852812979i</v>
      </c>
      <c r="AD249" s="20">
        <f t="shared" si="228"/>
        <v>-7.6843701453359161</v>
      </c>
      <c r="AE249" s="43">
        <f t="shared" si="229"/>
        <v>-71.460747359257951</v>
      </c>
      <c r="AF249" t="str">
        <f t="shared" si="211"/>
        <v>171,846459675999</v>
      </c>
      <c r="AG249" t="str">
        <f t="shared" si="212"/>
        <v>1+151,53804841288i</v>
      </c>
      <c r="AH249">
        <f t="shared" si="230"/>
        <v>151.54134787834096</v>
      </c>
      <c r="AI249">
        <f t="shared" si="231"/>
        <v>1.5641974198191237</v>
      </c>
      <c r="AJ249" t="str">
        <f t="shared" si="213"/>
        <v>1+0,384858535651758i</v>
      </c>
      <c r="AK249">
        <f t="shared" si="232"/>
        <v>1.0715017930288384</v>
      </c>
      <c r="AL249">
        <f t="shared" si="233"/>
        <v>0.36738563370004496</v>
      </c>
      <c r="AM249" t="str">
        <f t="shared" si="214"/>
        <v>1-0,014697028095617i</v>
      </c>
      <c r="AN249">
        <f t="shared" si="234"/>
        <v>1.0001079954859093</v>
      </c>
      <c r="AO249">
        <f t="shared" si="235"/>
        <v>-1.4695970033809092E-2</v>
      </c>
      <c r="AP249" s="41" t="str">
        <f t="shared" si="236"/>
        <v>0,427275890321552-1,13760997135035i</v>
      </c>
      <c r="AQ249">
        <f t="shared" si="237"/>
        <v>1.692984901155866</v>
      </c>
      <c r="AR249" s="43">
        <f t="shared" si="238"/>
        <v>-69.414281274924974</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-0,0466470148930942+1,52934775772803i</v>
      </c>
      <c r="BG249" s="20">
        <f t="shared" si="249"/>
        <v>3.6941634902669329</v>
      </c>
      <c r="BH249" s="43">
        <f t="shared" si="250"/>
        <v>91.74705112598798</v>
      </c>
      <c r="BI249" s="41" t="str">
        <f t="shared" si="255"/>
        <v>-0,297973749190139+4,49389919715238i</v>
      </c>
      <c r="BJ249" s="20">
        <f t="shared" si="251"/>
        <v>13.071518536758742</v>
      </c>
      <c r="BK249" s="43">
        <f t="shared" si="256"/>
        <v>93.793517210320942</v>
      </c>
      <c r="BL249">
        <f t="shared" si="252"/>
        <v>3.6941634902669329</v>
      </c>
      <c r="BM249" s="43">
        <f t="shared" si="253"/>
        <v>91.74705112598798</v>
      </c>
    </row>
    <row r="250" spans="14:65" x14ac:dyDescent="0.25">
      <c r="N250" s="9">
        <v>32</v>
      </c>
      <c r="O250" s="34">
        <f t="shared" si="254"/>
        <v>2089.2961308540398</v>
      </c>
      <c r="P250" s="33" t="str">
        <f t="shared" si="206"/>
        <v>58,4837545126354</v>
      </c>
      <c r="Q250" s="4" t="str">
        <f t="shared" si="207"/>
        <v>1+155,467688458657i</v>
      </c>
      <c r="R250" s="4">
        <f t="shared" si="219"/>
        <v>155.47090452775407</v>
      </c>
      <c r="S250" s="4">
        <f t="shared" si="220"/>
        <v>1.5643642107766387</v>
      </c>
      <c r="T250" s="4" t="str">
        <f t="shared" si="208"/>
        <v>1+0,393823042551879i</v>
      </c>
      <c r="U250" s="4">
        <f t="shared" si="221"/>
        <v>1.0747541992682881</v>
      </c>
      <c r="V250" s="4">
        <f t="shared" si="222"/>
        <v>0.37517009814353791</v>
      </c>
      <c r="W250" t="str">
        <f t="shared" si="209"/>
        <v>1-0,0443050922870864i</v>
      </c>
      <c r="X250" s="4">
        <f t="shared" si="223"/>
        <v>1.0009809894311517</v>
      </c>
      <c r="Y250" s="4">
        <f t="shared" si="224"/>
        <v>-4.4276136951638262E-2</v>
      </c>
      <c r="Z250" t="str">
        <f t="shared" si="210"/>
        <v>0,99998253936671+0,00729301930651628i</v>
      </c>
      <c r="AA250" s="4">
        <f t="shared" si="225"/>
        <v>1.0000091335427386</v>
      </c>
      <c r="AB250" s="4">
        <f t="shared" si="226"/>
        <v>7.2930173461409706E-3</v>
      </c>
      <c r="AC250" s="47" t="str">
        <f t="shared" si="227"/>
        <v>0,131148017816674-0,382844833622936i</v>
      </c>
      <c r="AD250" s="20">
        <f t="shared" si="228"/>
        <v>-7.8576573262764366</v>
      </c>
      <c r="AE250" s="43">
        <f t="shared" si="229"/>
        <v>-71.090498570003433</v>
      </c>
      <c r="AF250" t="str">
        <f t="shared" si="211"/>
        <v>171,846459675999</v>
      </c>
      <c r="AG250" t="str">
        <f t="shared" si="212"/>
        <v>1+155,067823004802i</v>
      </c>
      <c r="AH250">
        <f t="shared" si="230"/>
        <v>155.07104736683957</v>
      </c>
      <c r="AI250">
        <f t="shared" si="231"/>
        <v>1.5643476250677006</v>
      </c>
      <c r="AJ250" t="str">
        <f t="shared" si="213"/>
        <v>1+0,393823042551879i</v>
      </c>
      <c r="AK250">
        <f t="shared" si="232"/>
        <v>1.0747541992682881</v>
      </c>
      <c r="AL250">
        <f t="shared" si="233"/>
        <v>0.37517009814353791</v>
      </c>
      <c r="AM250" t="str">
        <f t="shared" si="214"/>
        <v>1-0,0150393658575983i</v>
      </c>
      <c r="AN250">
        <f t="shared" si="234"/>
        <v>1.0001130848686055</v>
      </c>
      <c r="AO250">
        <f t="shared" si="235"/>
        <v>-1.5038232130868473E-2</v>
      </c>
      <c r="AP250" s="41" t="str">
        <f t="shared" si="236"/>
        <v>0,426939934599366-1,11201238916593i</v>
      </c>
      <c r="AQ250">
        <f t="shared" si="237"/>
        <v>1.5193625845015557</v>
      </c>
      <c r="AR250" s="43">
        <f t="shared" si="238"/>
        <v>-68.99648061699628</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-0,0608478513269478+1,49668329689642i</v>
      </c>
      <c r="BG250" s="20">
        <f t="shared" si="249"/>
        <v>3.5097705033605258</v>
      </c>
      <c r="BH250" s="43">
        <f t="shared" si="250"/>
        <v>92.328085176574987</v>
      </c>
      <c r="BI250" s="41" t="str">
        <f t="shared" si="255"/>
        <v>-0,339949574832979+4,39586891668749i</v>
      </c>
      <c r="BJ250" s="20">
        <f t="shared" si="251"/>
        <v>12.886790414138529</v>
      </c>
      <c r="BK250" s="43">
        <f t="shared" si="256"/>
        <v>94.422103129582126</v>
      </c>
      <c r="BL250">
        <f t="shared" si="252"/>
        <v>3.5097705033605258</v>
      </c>
      <c r="BM250" s="43">
        <f t="shared" si="253"/>
        <v>92.328085176574987</v>
      </c>
    </row>
    <row r="251" spans="14:65" x14ac:dyDescent="0.25">
      <c r="N251" s="9">
        <v>33</v>
      </c>
      <c r="O251" s="34">
        <f t="shared" si="254"/>
        <v>2137.9620895022344</v>
      </c>
      <c r="P251" s="33" t="str">
        <f t="shared" si="206"/>
        <v>58,4837545126354</v>
      </c>
      <c r="Q251" s="4" t="str">
        <f t="shared" si="207"/>
        <v>1+159,088996125831i</v>
      </c>
      <c r="R251" s="4">
        <f t="shared" si="219"/>
        <v>159.09213898972089</v>
      </c>
      <c r="S251" s="4">
        <f t="shared" si="220"/>
        <v>1.5645106197109413</v>
      </c>
      <c r="T251" s="4" t="str">
        <f t="shared" si="208"/>
        <v>1+0,402996359642022i</v>
      </c>
      <c r="U251" s="4">
        <f t="shared" si="221"/>
        <v>1.0781493708594936</v>
      </c>
      <c r="V251" s="4">
        <f t="shared" si="222"/>
        <v>0.38308677389937695</v>
      </c>
      <c r="W251" t="str">
        <f t="shared" si="209"/>
        <v>1-0,0453370904597275i</v>
      </c>
      <c r="X251" s="4">
        <f t="shared" si="223"/>
        <v>1.001027198317485</v>
      </c>
      <c r="Y251" s="4">
        <f t="shared" si="224"/>
        <v>-4.5306065978046622E-2</v>
      </c>
      <c r="Z251" t="str">
        <f t="shared" si="210"/>
        <v>0,999981716472415+0,00746289554892633i</v>
      </c>
      <c r="AA251" s="4">
        <f t="shared" si="225"/>
        <v>1.0000095639988107</v>
      </c>
      <c r="AB251" s="4">
        <f t="shared" si="226"/>
        <v>7.4628934483249709E-3</v>
      </c>
      <c r="AC251" s="47" t="str">
        <f t="shared" si="227"/>
        <v>0,131036888600767-0,374476736872791i</v>
      </c>
      <c r="AD251" s="20">
        <f t="shared" si="228"/>
        <v>-8.0298563529056253</v>
      </c>
      <c r="AE251" s="43">
        <f t="shared" si="229"/>
        <v>-70.714038845545346</v>
      </c>
      <c r="AF251" t="str">
        <f t="shared" si="211"/>
        <v>171,846459675999</v>
      </c>
      <c r="AG251" t="str">
        <f t="shared" si="212"/>
        <v>1+158,679816609046i</v>
      </c>
      <c r="AH251">
        <f t="shared" si="230"/>
        <v>158.6829675771173</v>
      </c>
      <c r="AI251">
        <f t="shared" si="231"/>
        <v>1.5644944115085733</v>
      </c>
      <c r="AJ251" t="str">
        <f t="shared" si="213"/>
        <v>1+0,402996359642022i</v>
      </c>
      <c r="AK251">
        <f t="shared" si="232"/>
        <v>1.0781493708594936</v>
      </c>
      <c r="AL251">
        <f t="shared" si="233"/>
        <v>0.38308677389937695</v>
      </c>
      <c r="AM251" t="str">
        <f t="shared" si="214"/>
        <v>1-0,0153896776904268i</v>
      </c>
      <c r="AN251">
        <f t="shared" si="234"/>
        <v>1.0001184140787607</v>
      </c>
      <c r="AO251">
        <f t="shared" si="235"/>
        <v>-1.5388462888117084E-2</v>
      </c>
      <c r="AP251" s="41" t="str">
        <f t="shared" si="236"/>
        <v>0,426619098146166-1,08700421560764i</v>
      </c>
      <c r="AQ251">
        <f t="shared" si="237"/>
        <v>1.346812659379939</v>
      </c>
      <c r="AR251" s="43">
        <f t="shared" si="238"/>
        <v>-68.571365496210859</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-0,0743959435759174+1,46481982885074i</v>
      </c>
      <c r="BG251" s="20">
        <f t="shared" si="249"/>
        <v>3.3268722675042497</v>
      </c>
      <c r="BH251" s="43">
        <f t="shared" si="250"/>
        <v>92.90746622955082</v>
      </c>
      <c r="BI251" s="41" t="str">
        <f t="shared" si="255"/>
        <v>-0,38001026943111+4,30019225093264i</v>
      </c>
      <c r="BJ251" s="20">
        <f t="shared" si="251"/>
        <v>12.703541279789814</v>
      </c>
      <c r="BK251" s="43">
        <f t="shared" si="256"/>
        <v>95.050139578885322</v>
      </c>
      <c r="BL251">
        <f t="shared" si="252"/>
        <v>3.3268722675042497</v>
      </c>
      <c r="BM251" s="43">
        <f t="shared" si="253"/>
        <v>92.90746622955082</v>
      </c>
    </row>
    <row r="252" spans="14:65" x14ac:dyDescent="0.25">
      <c r="N252" s="9">
        <v>34</v>
      </c>
      <c r="O252" s="34">
        <f t="shared" si="254"/>
        <v>2187.7616239495528</v>
      </c>
      <c r="P252" s="33" t="str">
        <f t="shared" si="206"/>
        <v>58,4837545126354</v>
      </c>
      <c r="Q252" s="4" t="str">
        <f t="shared" si="207"/>
        <v>1+162,794654884543i</v>
      </c>
      <c r="R252" s="4">
        <f t="shared" si="219"/>
        <v>162.79772620948199</v>
      </c>
      <c r="S252" s="4">
        <f t="shared" si="220"/>
        <v>1.5646536962314168</v>
      </c>
      <c r="T252" s="4" t="str">
        <f t="shared" si="208"/>
        <v>1+0,412383350736336i</v>
      </c>
      <c r="U252" s="4">
        <f t="shared" si="221"/>
        <v>1.0816931302197161</v>
      </c>
      <c r="V252" s="4">
        <f t="shared" si="222"/>
        <v>0.39113588811566019</v>
      </c>
      <c r="W252" t="str">
        <f t="shared" si="209"/>
        <v>1-0,0463931269578378i</v>
      </c>
      <c r="X252" s="4">
        <f t="shared" si="223"/>
        <v>1.0010755826754172</v>
      </c>
      <c r="Y252" s="4">
        <f t="shared" si="224"/>
        <v>-4.6359885555541921E-2</v>
      </c>
      <c r="Z252" t="str">
        <f t="shared" si="210"/>
        <v>0,999980854796307+0,00763672871733956i</v>
      </c>
      <c r="AA252" s="4">
        <f t="shared" si="225"/>
        <v>1.00001001474218</v>
      </c>
      <c r="AB252" s="4">
        <f t="shared" si="226"/>
        <v>7.6367264664806683E-3</v>
      </c>
      <c r="AC252" s="47" t="str">
        <f t="shared" si="227"/>
        <v>0,130930532611446-0,366307130007942i</v>
      </c>
      <c r="AD252" s="20">
        <f t="shared" si="228"/>
        <v>-8.2009299708962295</v>
      </c>
      <c r="AE252" s="43">
        <f t="shared" si="229"/>
        <v>-70.331395565343314</v>
      </c>
      <c r="AF252" t="str">
        <f t="shared" si="211"/>
        <v>171,846459675999</v>
      </c>
      <c r="AG252" t="str">
        <f t="shared" si="212"/>
        <v>1+162,375944352432i</v>
      </c>
      <c r="AH252">
        <f t="shared" si="230"/>
        <v>162.37902359708931</v>
      </c>
      <c r="AI252">
        <f t="shared" si="231"/>
        <v>1.5646378569445394</v>
      </c>
      <c r="AJ252" t="str">
        <f t="shared" si="213"/>
        <v>1+0,412383350736336i</v>
      </c>
      <c r="AK252">
        <f t="shared" si="232"/>
        <v>1.0816931302197161</v>
      </c>
      <c r="AL252">
        <f t="shared" si="233"/>
        <v>0.39113588811566019</v>
      </c>
      <c r="AM252" t="str">
        <f t="shared" si="214"/>
        <v>1-0,0157481493340732i</v>
      </c>
      <c r="AN252">
        <f t="shared" si="234"/>
        <v>1.0001239944164164</v>
      </c>
      <c r="AO252">
        <f t="shared" si="235"/>
        <v>-1.5746847658662171E-2</v>
      </c>
      <c r="AP252" s="41" t="str">
        <f t="shared" si="236"/>
        <v>0,426312700590913-1,06257220402936i</v>
      </c>
      <c r="AQ252">
        <f t="shared" si="237"/>
        <v>1.1753716408605783</v>
      </c>
      <c r="AR252" s="43">
        <f t="shared" si="238"/>
        <v>-68.138937975664334</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-0,0873200298368099+1,43373984220396i</v>
      </c>
      <c r="BG252" s="20">
        <f t="shared" si="249"/>
        <v>3.1454863805037672</v>
      </c>
      <c r="BH252" s="43">
        <f t="shared" si="250"/>
        <v>93.485218774507288</v>
      </c>
      <c r="BI252" s="41" t="str">
        <f t="shared" si="255"/>
        <v>-0,418240801271526+4,20681671480668i</v>
      </c>
      <c r="BJ252" s="20">
        <f t="shared" si="251"/>
        <v>12.521787992260556</v>
      </c>
      <c r="BK252" s="43">
        <f t="shared" si="256"/>
        <v>95.677676364186283</v>
      </c>
      <c r="BL252">
        <f t="shared" si="252"/>
        <v>3.1454863805037672</v>
      </c>
      <c r="BM252" s="43">
        <f t="shared" si="253"/>
        <v>93.485218774507288</v>
      </c>
    </row>
    <row r="253" spans="14:65" x14ac:dyDescent="0.25">
      <c r="N253" s="9">
        <v>35</v>
      </c>
      <c r="O253" s="34">
        <f t="shared" si="254"/>
        <v>2238.7211385683418</v>
      </c>
      <c r="P253" s="33" t="str">
        <f t="shared" si="206"/>
        <v>58,4837545126354</v>
      </c>
      <c r="Q253" s="4" t="str">
        <f t="shared" si="207"/>
        <v>1+166,586629524117i</v>
      </c>
      <c r="R253" s="4">
        <f t="shared" si="219"/>
        <v>166.58963093843929</v>
      </c>
      <c r="S253" s="4">
        <f t="shared" si="220"/>
        <v>1.564793516175685</v>
      </c>
      <c r="T253" s="4" t="str">
        <f t="shared" si="208"/>
        <v>1+0,42198899294175i</v>
      </c>
      <c r="U253" s="4">
        <f t="shared" si="221"/>
        <v>1.0853915008714563</v>
      </c>
      <c r="V253" s="4">
        <f t="shared" si="222"/>
        <v>0.39931753559121108</v>
      </c>
      <c r="W253" t="str">
        <f t="shared" si="209"/>
        <v>1-0,0474737617059469i</v>
      </c>
      <c r="X253" s="4">
        <f t="shared" si="223"/>
        <v>1.0011262448115688</v>
      </c>
      <c r="Y253" s="4">
        <f t="shared" si="224"/>
        <v>-4.7438145065452283E-2</v>
      </c>
      <c r="Z253" t="str">
        <f t="shared" si="210"/>
        <v>0,999979952510655+0,00781461098040278i</v>
      </c>
      <c r="AA253" s="4">
        <f t="shared" si="225"/>
        <v>1.0000104867290076</v>
      </c>
      <c r="AB253" s="4">
        <f t="shared" si="226"/>
        <v>7.8146085685371191E-3</v>
      </c>
      <c r="AC253" s="47" t="str">
        <f t="shared" si="227"/>
        <v>0,130828724305052-0,3583316854168i</v>
      </c>
      <c r="AD253" s="20">
        <f t="shared" si="228"/>
        <v>-8.3708402336585479</v>
      </c>
      <c r="AE253" s="43">
        <f t="shared" si="229"/>
        <v>-69.942604401065068</v>
      </c>
      <c r="AF253" t="str">
        <f t="shared" si="211"/>
        <v>171,846459675999</v>
      </c>
      <c r="AG253" t="str">
        <f t="shared" si="212"/>
        <v>1+166,158165970814i</v>
      </c>
      <c r="AH253">
        <f t="shared" si="230"/>
        <v>166.16117512458973</v>
      </c>
      <c r="AI253">
        <f t="shared" si="231"/>
        <v>1.5647780374086413</v>
      </c>
      <c r="AJ253" t="str">
        <f t="shared" si="213"/>
        <v>1+0,42198899294175i</v>
      </c>
      <c r="AK253">
        <f t="shared" si="232"/>
        <v>1.0853915008714563</v>
      </c>
      <c r="AL253">
        <f t="shared" si="233"/>
        <v>0.39931753559121108</v>
      </c>
      <c r="AM253" t="str">
        <f t="shared" si="214"/>
        <v>1-0,0161149708549479i</v>
      </c>
      <c r="AN253">
        <f t="shared" si="234"/>
        <v>1.0001298377139121</v>
      </c>
      <c r="AO253">
        <f t="shared" si="235"/>
        <v>-1.6113576094395052E-2</v>
      </c>
      <c r="AP253" s="41" t="str">
        <f t="shared" si="236"/>
        <v>0,426020092174789-1,03870341240484i</v>
      </c>
      <c r="AQ253">
        <f t="shared" si="237"/>
        <v>1.0050767017578479</v>
      </c>
      <c r="AR253" s="43">
        <f t="shared" si="238"/>
        <v>-67.699207846409436</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-0,0996475260859719+1,40342627360101i</v>
      </c>
      <c r="BG253" s="20">
        <f t="shared" si="249"/>
        <v>2.9656317059718873</v>
      </c>
      <c r="BH253" s="43">
        <f t="shared" si="250"/>
        <v>94.061358421342973</v>
      </c>
      <c r="BI253" s="41" t="str">
        <f t="shared" si="255"/>
        <v>-0,454722259900786+4,11569114425467i</v>
      </c>
      <c r="BJ253" s="20">
        <f t="shared" si="251"/>
        <v>12.341548641388298</v>
      </c>
      <c r="BK253" s="43">
        <f t="shared" si="256"/>
        <v>96.30475497599862</v>
      </c>
      <c r="BL253">
        <f t="shared" si="252"/>
        <v>2.9656317059718873</v>
      </c>
      <c r="BM253" s="43">
        <f t="shared" si="253"/>
        <v>94.061358421342973</v>
      </c>
    </row>
    <row r="254" spans="14:65" x14ac:dyDescent="0.25">
      <c r="N254" s="9">
        <v>36</v>
      </c>
      <c r="O254" s="34">
        <f t="shared" si="254"/>
        <v>2290.8676527677749</v>
      </c>
      <c r="P254" s="33" t="str">
        <f t="shared" si="206"/>
        <v>58,4837545126354</v>
      </c>
      <c r="Q254" s="4" t="str">
        <f t="shared" si="207"/>
        <v>1+170,466930599699i</v>
      </c>
      <c r="R254" s="4">
        <f t="shared" si="219"/>
        <v>170.46986369467947</v>
      </c>
      <c r="S254" s="4">
        <f t="shared" si="220"/>
        <v>1.5649301536562514</v>
      </c>
      <c r="T254" s="4" t="str">
        <f t="shared" si="208"/>
        <v>1+0,431818379296905i</v>
      </c>
      <c r="U254" s="4">
        <f t="shared" si="221"/>
        <v>1.0892507115896715</v>
      </c>
      <c r="V254" s="4">
        <f t="shared" si="222"/>
        <v>0.40763167190028277</v>
      </c>
      <c r="W254" t="str">
        <f t="shared" si="209"/>
        <v>1-0,0485795676709019i</v>
      </c>
      <c r="X254" s="4">
        <f t="shared" si="223"/>
        <v>1.0011792918329323</v>
      </c>
      <c r="Y254" s="4">
        <f t="shared" si="224"/>
        <v>-4.8541406180486808E-2</v>
      </c>
      <c r="Z254" t="str">
        <f t="shared" si="210"/>
        <v>0,99997900770159+0,00799663665364639i</v>
      </c>
      <c r="AA254" s="4">
        <f t="shared" si="225"/>
        <v>1.0000109809605229</v>
      </c>
      <c r="AB254" s="4">
        <f t="shared" si="226"/>
        <v>7.9966340692555864E-3</v>
      </c>
      <c r="AC254" s="47" t="str">
        <f t="shared" si="227"/>
        <v>0,130731247779744-0,350546178155448i</v>
      </c>
      <c r="AD254" s="20">
        <f t="shared" si="228"/>
        <v>-8.5395485371794546</v>
      </c>
      <c r="AE254" s="43">
        <f t="shared" si="229"/>
        <v>-69.547709729765799</v>
      </c>
      <c r="AF254" t="str">
        <f t="shared" si="211"/>
        <v>171,846459675999</v>
      </c>
      <c r="AG254" t="str">
        <f t="shared" si="212"/>
        <v>1+170,028486848156i</v>
      </c>
      <c r="AH254">
        <f t="shared" si="230"/>
        <v>170.03142750642763</v>
      </c>
      <c r="AI254">
        <f t="shared" si="231"/>
        <v>1.5649150272043668</v>
      </c>
      <c r="AJ254" t="str">
        <f t="shared" si="213"/>
        <v>1+0,431818379296905i</v>
      </c>
      <c r="AK254">
        <f t="shared" si="232"/>
        <v>1.0892507115896715</v>
      </c>
      <c r="AL254">
        <f t="shared" si="233"/>
        <v>0.40763167190028277</v>
      </c>
      <c r="AM254" t="str">
        <f t="shared" si="214"/>
        <v>1-0,0164903367466768i</v>
      </c>
      <c r="AN254">
        <f t="shared" si="234"/>
        <v>1.0001359563609433</v>
      </c>
      <c r="AO254">
        <f t="shared" si="235"/>
        <v>-1.6488842244790518E-2</v>
      </c>
      <c r="AP254" s="41" t="str">
        <f t="shared" si="236"/>
        <v>0,425740652374265-1,0153851965237i</v>
      </c>
      <c r="AQ254">
        <f t="shared" si="237"/>
        <v>0.83596563619709152</v>
      </c>
      <c r="AR254" s="43">
        <f t="shared" si="238"/>
        <v>-67.252193029346429</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-0,111404584249869+1,37386249589508i</v>
      </c>
      <c r="BG254" s="20">
        <f t="shared" si="249"/>
        <v>2.7873283181269626</v>
      </c>
      <c r="BH254" s="43">
        <f t="shared" si="250"/>
        <v>94.635891326858683</v>
      </c>
      <c r="BI254" s="41" t="str">
        <f t="shared" si="255"/>
        <v>-0,489532028102341+4,02676566124466i</v>
      </c>
      <c r="BJ254" s="20">
        <f t="shared" si="251"/>
        <v>12.162842491503502</v>
      </c>
      <c r="BK254" s="43">
        <f t="shared" si="256"/>
        <v>96.931408027278067</v>
      </c>
      <c r="BL254">
        <f t="shared" si="252"/>
        <v>2.7873283181269626</v>
      </c>
      <c r="BM254" s="43">
        <f t="shared" si="253"/>
        <v>94.635891326858683</v>
      </c>
    </row>
    <row r="255" spans="14:65" x14ac:dyDescent="0.25">
      <c r="N255" s="9">
        <v>37</v>
      </c>
      <c r="O255" s="34">
        <f t="shared" si="254"/>
        <v>2344.2288153199238</v>
      </c>
      <c r="P255" s="33" t="str">
        <f t="shared" si="206"/>
        <v>58,4837545126354</v>
      </c>
      <c r="Q255" s="4" t="str">
        <f t="shared" si="207"/>
        <v>1+174,437615498282i</v>
      </c>
      <c r="R255" s="4">
        <f t="shared" si="219"/>
        <v>174.44048182897936</v>
      </c>
      <c r="S255" s="4">
        <f t="shared" si="220"/>
        <v>1.565063681099697</v>
      </c>
      <c r="T255" s="4" t="str">
        <f t="shared" si="208"/>
        <v>1+0,441876721472556i</v>
      </c>
      <c r="U255" s="4">
        <f t="shared" si="221"/>
        <v>1.0932772004296691</v>
      </c>
      <c r="V255" s="4">
        <f t="shared" si="222"/>
        <v>0.41607810654830946</v>
      </c>
      <c r="W255" t="str">
        <f t="shared" si="209"/>
        <v>1-0,0497111311656626i</v>
      </c>
      <c r="X255" s="4">
        <f t="shared" si="223"/>
        <v>1.0012348358710705</v>
      </c>
      <c r="Y255" s="4">
        <f t="shared" si="224"/>
        <v>-4.9670243115201948E-2</v>
      </c>
      <c r="Z255" t="str">
        <f t="shared" si="210"/>
        <v>0,999978018365046+0,00818290224949178i</v>
      </c>
      <c r="AA255" s="4">
        <f t="shared" si="225"/>
        <v>1.0000114984851469</v>
      </c>
      <c r="AB255" s="4">
        <f t="shared" si="226"/>
        <v>8.1828994802332685E-3</v>
      </c>
      <c r="AC255" s="47" t="str">
        <f t="shared" si="227"/>
        <v>0,130637896317937-0,34294648372535i</v>
      </c>
      <c r="AD255" s="20">
        <f t="shared" si="228"/>
        <v>-8.7070156592795946</v>
      </c>
      <c r="AE255" s="43">
        <f t="shared" si="229"/>
        <v>-69.146765045495428</v>
      </c>
      <c r="AF255" t="str">
        <f t="shared" si="211"/>
        <v>171,846459675999</v>
      </c>
      <c r="AG255" t="str">
        <f t="shared" si="212"/>
        <v>1+173,988959079819i</v>
      </c>
      <c r="AH255">
        <f t="shared" si="230"/>
        <v>173.9918328016546</v>
      </c>
      <c r="AI255">
        <f t="shared" si="231"/>
        <v>1.5650488989449411</v>
      </c>
      <c r="AJ255" t="str">
        <f t="shared" si="213"/>
        <v>1+0,441876721472556i</v>
      </c>
      <c r="AK255">
        <f t="shared" si="232"/>
        <v>1.0932772004296691</v>
      </c>
      <c r="AL255">
        <f t="shared" si="233"/>
        <v>0.41607810654830946</v>
      </c>
      <c r="AM255" t="str">
        <f t="shared" si="214"/>
        <v>1-0,0168744460332242i</v>
      </c>
      <c r="AN255">
        <f t="shared" si="234"/>
        <v>1.0001423633308051</v>
      </c>
      <c r="AO255">
        <f t="shared" si="235"/>
        <v>-1.6872844657912209E-2</v>
      </c>
      <c r="AP255" s="41" t="str">
        <f t="shared" si="236"/>
        <v>0,425473788586053-0,992605203341329i</v>
      </c>
      <c r="AQ255">
        <f t="shared" si="237"/>
        <v>0.6680768186906666</v>
      </c>
      <c r="AR255" s="43">
        <f t="shared" si="238"/>
        <v>-66.79791997540714</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-0,122616147706111+1,34503230669857i</v>
      </c>
      <c r="BG255" s="20">
        <f t="shared" si="249"/>
        <v>2.6105974418480971</v>
      </c>
      <c r="BH255" s="43">
        <f t="shared" si="250"/>
        <v>95.208813632457691</v>
      </c>
      <c r="BI255" s="41" t="str">
        <f t="shared" si="255"/>
        <v>-0,522743946038652+3,93999163989209i</v>
      </c>
      <c r="BJ255" s="20">
        <f t="shared" si="251"/>
        <v>11.985689919818334</v>
      </c>
      <c r="BK255" s="43">
        <f t="shared" si="256"/>
        <v>97.557658702545979</v>
      </c>
      <c r="BL255">
        <f t="shared" si="252"/>
        <v>2.6105974418480971</v>
      </c>
      <c r="BM255" s="43">
        <f t="shared" si="253"/>
        <v>95.208813632457691</v>
      </c>
    </row>
    <row r="256" spans="14:65" x14ac:dyDescent="0.25">
      <c r="N256" s="9">
        <v>38</v>
      </c>
      <c r="O256" s="34">
        <f t="shared" si="254"/>
        <v>2398.8329190194918</v>
      </c>
      <c r="P256" s="33" t="str">
        <f t="shared" si="206"/>
        <v>58,4837545126354</v>
      </c>
      <c r="Q256" s="4" t="str">
        <f t="shared" si="207"/>
        <v>1+178,500789529556i</v>
      </c>
      <c r="R256" s="4">
        <f t="shared" si="219"/>
        <v>178.50359061563677</v>
      </c>
      <c r="S256" s="4">
        <f t="shared" si="220"/>
        <v>1.5651941692849829</v>
      </c>
      <c r="T256" s="4" t="str">
        <f t="shared" si="208"/>
        <v>1+0,45216935253486i</v>
      </c>
      <c r="U256" s="4">
        <f t="shared" si="221"/>
        <v>1.0974776186199855</v>
      </c>
      <c r="V256" s="4">
        <f t="shared" si="222"/>
        <v>0.4246564961959699</v>
      </c>
      <c r="W256" t="str">
        <f t="shared" si="209"/>
        <v>1-0,0508690521601718i</v>
      </c>
      <c r="X256" s="4">
        <f t="shared" si="223"/>
        <v>1.0012929943166857</v>
      </c>
      <c r="Y256" s="4">
        <f t="shared" si="224"/>
        <v>-5.0825242879774669E-2</v>
      </c>
      <c r="Z256" t="str">
        <f t="shared" si="210"/>
        <v>0,999976982402507+0,00837350652842333i</v>
      </c>
      <c r="AA256" s="4">
        <f t="shared" si="225"/>
        <v>1.0000120404007171</v>
      </c>
      <c r="AB256" s="4">
        <f t="shared" si="226"/>
        <v>8.3735035610713691E-3</v>
      </c>
      <c r="AC256" s="47" t="str">
        <f t="shared" si="227"/>
        <v>0,130548471948198-0,335528575903117i</v>
      </c>
      <c r="AD256" s="20">
        <f t="shared" si="228"/>
        <v>-8.8732018034236315</v>
      </c>
      <c r="AE256" s="43">
        <f t="shared" si="229"/>
        <v>-68.739833367197662</v>
      </c>
      <c r="AF256" t="str">
        <f t="shared" si="211"/>
        <v>171,846459675999</v>
      </c>
      <c r="AG256" t="str">
        <f t="shared" si="212"/>
        <v>1+178,041682560601i</v>
      </c>
      <c r="AH256">
        <f t="shared" si="230"/>
        <v>178.04449086958525</v>
      </c>
      <c r="AI256">
        <f t="shared" si="231"/>
        <v>1.5651797235917282</v>
      </c>
      <c r="AJ256" t="str">
        <f t="shared" si="213"/>
        <v>1+0,45216935253486i</v>
      </c>
      <c r="AK256">
        <f t="shared" si="232"/>
        <v>1.0974776186199855</v>
      </c>
      <c r="AL256">
        <f t="shared" si="233"/>
        <v>0.4246564961959699</v>
      </c>
      <c r="AM256" t="str">
        <f t="shared" si="214"/>
        <v>1-0,0172675023744181i</v>
      </c>
      <c r="AN256">
        <f t="shared" si="234"/>
        <v>1.0001490722078636</v>
      </c>
      <c r="AO256">
        <f t="shared" si="235"/>
        <v>-1.7265786483669148E-2</v>
      </c>
      <c r="AP256" s="41" t="str">
        <f t="shared" si="236"/>
        <v>0,425218934871191-0,970351364479717i</v>
      </c>
      <c r="AQ256">
        <f t="shared" si="237"/>
        <v>0.50144915858581263</v>
      </c>
      <c r="AR256" s="43">
        <f t="shared" si="238"/>
        <v>-66.336424061904722</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-0,133306004232802+1,31691991729096i</v>
      </c>
      <c r="BG256" s="20">
        <f t="shared" si="249"/>
        <v>2.4354613879176541</v>
      </c>
      <c r="BH256" s="43">
        <f t="shared" si="250"/>
        <v>95.780110914740291</v>
      </c>
      <c r="BI256" s="41" t="str">
        <f t="shared" si="255"/>
        <v>-0,55442846790593+3,85532167366038i</v>
      </c>
      <c r="BJ256" s="20">
        <f t="shared" si="251"/>
        <v>11.810112349927074</v>
      </c>
      <c r="BK256" s="43">
        <f t="shared" si="256"/>
        <v>98.18352022003323</v>
      </c>
      <c r="BL256">
        <f t="shared" si="252"/>
        <v>2.4354613879176541</v>
      </c>
      <c r="BM256" s="43">
        <f t="shared" si="253"/>
        <v>95.780110914740291</v>
      </c>
    </row>
    <row r="257" spans="14:65" x14ac:dyDescent="0.25">
      <c r="N257" s="9">
        <v>39</v>
      </c>
      <c r="O257" s="34">
        <f t="shared" si="254"/>
        <v>2454.7089156850338</v>
      </c>
      <c r="P257" s="33" t="str">
        <f t="shared" si="206"/>
        <v>58,4837545126354</v>
      </c>
      <c r="Q257" s="4" t="str">
        <f t="shared" si="207"/>
        <v>1+182,658607042176i</v>
      </c>
      <c r="R257" s="4">
        <f t="shared" si="219"/>
        <v>182.66134436871985</v>
      </c>
      <c r="S257" s="4">
        <f t="shared" si="220"/>
        <v>1.5653216873808873</v>
      </c>
      <c r="T257" s="4" t="str">
        <f t="shared" si="208"/>
        <v>1+0,462701729773048i</v>
      </c>
      <c r="U257" s="4">
        <f t="shared" si="221"/>
        <v>1.101858834304545</v>
      </c>
      <c r="V257" s="4">
        <f t="shared" si="222"/>
        <v>0.43336633799173724</v>
      </c>
      <c r="W257" t="str">
        <f t="shared" si="209"/>
        <v>1-0,0520539445994678i</v>
      </c>
      <c r="X257" s="4">
        <f t="shared" si="223"/>
        <v>1.0013538900650281</v>
      </c>
      <c r="Y257" s="4">
        <f t="shared" si="224"/>
        <v>-5.2007005536985798E-2</v>
      </c>
      <c r="Z257" t="str">
        <f t="shared" si="210"/>
        <v>0,999975897616557+0,00856855055135272i</v>
      </c>
      <c r="AA257" s="4">
        <f t="shared" si="225"/>
        <v>1.0000126078568159</v>
      </c>
      <c r="AB257" s="4">
        <f t="shared" si="226"/>
        <v>8.5685473717351714E-3</v>
      </c>
      <c r="AC257" s="47" t="str">
        <f t="shared" si="227"/>
        <v>0,130462785025656-0,328288524621179i</v>
      </c>
      <c r="AD257" s="20">
        <f t="shared" si="228"/>
        <v>-9.0380666472014877</v>
      </c>
      <c r="AE257" s="43">
        <f t="shared" si="229"/>
        <v>-68.326987640595888</v>
      </c>
      <c r="AF257" t="str">
        <f t="shared" si="211"/>
        <v>171,846459675999</v>
      </c>
      <c r="AG257" t="str">
        <f t="shared" si="212"/>
        <v>1+182,188806098137i</v>
      </c>
      <c r="AH257">
        <f t="shared" si="230"/>
        <v>182.19155048317845</v>
      </c>
      <c r="AI257">
        <f t="shared" si="231"/>
        <v>1.5653075704917645</v>
      </c>
      <c r="AJ257" t="str">
        <f t="shared" si="213"/>
        <v>1+0,462701729773048i</v>
      </c>
      <c r="AK257">
        <f t="shared" si="232"/>
        <v>1.101858834304545</v>
      </c>
      <c r="AL257">
        <f t="shared" si="233"/>
        <v>0.43336633799173724</v>
      </c>
      <c r="AM257" t="str">
        <f t="shared" si="214"/>
        <v>1-0,0176697141739332i</v>
      </c>
      <c r="AN257">
        <f t="shared" si="234"/>
        <v>1.0001560972163239</v>
      </c>
      <c r="AO257">
        <f t="shared" si="235"/>
        <v>-1.76678755793679E-2</v>
      </c>
      <c r="AP257" s="41" t="str">
        <f t="shared" si="236"/>
        <v>0,424975550755581-0,948611889875718i</v>
      </c>
      <c r="AQ257">
        <f t="shared" si="237"/>
        <v>0.33612204976267207</v>
      </c>
      <c r="AR257" s="43">
        <f t="shared" si="238"/>
        <v>-65.867749982748322</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-0,143496836518898+1,28950994186556i</v>
      </c>
      <c r="BG257" s="20">
        <f t="shared" si="249"/>
        <v>2.2619434833889622</v>
      </c>
      <c r="BH257" s="43">
        <f t="shared" si="250"/>
        <v>96.349757650951901</v>
      </c>
      <c r="BI257" s="41" t="str">
        <f t="shared" si="255"/>
        <v>-0,584652811434277+3,77270954358607i</v>
      </c>
      <c r="BJ257" s="20">
        <f t="shared" si="251"/>
        <v>11.636132180353142</v>
      </c>
      <c r="BK257" s="43">
        <f t="shared" si="256"/>
        <v>98.808995308799453</v>
      </c>
      <c r="BL257">
        <f t="shared" si="252"/>
        <v>2.2619434833889622</v>
      </c>
      <c r="BM257" s="43">
        <f t="shared" si="253"/>
        <v>96.349757650951901</v>
      </c>
    </row>
    <row r="258" spans="14:65" x14ac:dyDescent="0.25">
      <c r="N258" s="9">
        <v>40</v>
      </c>
      <c r="O258" s="34">
        <f t="shared" si="254"/>
        <v>2511.8864315095811</v>
      </c>
      <c r="P258" s="33" t="str">
        <f t="shared" si="206"/>
        <v>58,4837545126354</v>
      </c>
      <c r="Q258" s="4" t="str">
        <f t="shared" si="207"/>
        <v>1+186,913272566023i</v>
      </c>
      <c r="R258" s="4">
        <f t="shared" si="219"/>
        <v>186.91594758430972</v>
      </c>
      <c r="S258" s="4">
        <f t="shared" si="220"/>
        <v>1.5654463029825945</v>
      </c>
      <c r="T258" s="4" t="str">
        <f t="shared" si="208"/>
        <v>1+0,473479437592944i</v>
      </c>
      <c r="U258" s="4">
        <f t="shared" si="221"/>
        <v>1.106427936118449</v>
      </c>
      <c r="V258" s="4">
        <f t="shared" si="222"/>
        <v>0.44220696305579477</v>
      </c>
      <c r="W258" t="str">
        <f t="shared" si="209"/>
        <v>1-0,0532664367292063i</v>
      </c>
      <c r="X258" s="4">
        <f t="shared" si="223"/>
        <v>1.001417651772639</v>
      </c>
      <c r="Y258" s="4">
        <f t="shared" si="224"/>
        <v>-5.3216144462298304E-2</v>
      </c>
      <c r="Z258" t="str">
        <f t="shared" si="210"/>
        <v>0,999974761706221+0,00876813773320267i</v>
      </c>
      <c r="AA258" s="4">
        <f t="shared" si="225"/>
        <v>1.0000132020572139</v>
      </c>
      <c r="AB258" s="4">
        <f t="shared" si="226"/>
        <v>8.7681343261332371E-3</v>
      </c>
      <c r="AC258" s="47" t="str">
        <f t="shared" si="227"/>
        <v>0,130380653830042-0,321222493898353i</v>
      </c>
      <c r="AD258" s="20">
        <f t="shared" si="228"/>
        <v>-9.2015693955718127</v>
      </c>
      <c r="AE258" s="43">
        <f t="shared" si="229"/>
        <v>-67.90831113160543</v>
      </c>
      <c r="AF258" t="str">
        <f t="shared" si="211"/>
        <v>171,846459675999</v>
      </c>
      <c r="AG258" t="str">
        <f t="shared" si="212"/>
        <v>1+186,432528552222i</v>
      </c>
      <c r="AH258">
        <f t="shared" si="230"/>
        <v>186.43521046834226</v>
      </c>
      <c r="AI258">
        <f t="shared" si="231"/>
        <v>1.5654325074144424</v>
      </c>
      <c r="AJ258" t="str">
        <f t="shared" si="213"/>
        <v>1+0,473479437592944i</v>
      </c>
      <c r="AK258">
        <f t="shared" si="232"/>
        <v>1.106427936118449</v>
      </c>
      <c r="AL258">
        <f t="shared" si="233"/>
        <v>0.44220696305579477</v>
      </c>
      <c r="AM258" t="str">
        <f t="shared" si="214"/>
        <v>1-0,0180812946897899i</v>
      </c>
      <c r="AN258">
        <f t="shared" si="234"/>
        <v>1.0001634532503469</v>
      </c>
      <c r="AO258">
        <f t="shared" si="235"/>
        <v>-1.8079324617607227E-2</v>
      </c>
      <c r="AP258" s="41" t="str">
        <f t="shared" si="236"/>
        <v>0,424743120084458-0,927375261573799i</v>
      </c>
      <c r="AQ258">
        <f t="shared" si="237"/>
        <v>0.17213531548866626</v>
      </c>
      <c r="AR258" s="43">
        <f t="shared" si="238"/>
        <v>-65.39195213007082</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-0,153210270343047+1,2627873870984i</v>
      </c>
      <c r="BG258" s="20">
        <f t="shared" si="249"/>
        <v>2.0900679970384011</v>
      </c>
      <c r="BH258" s="43">
        <f t="shared" si="250"/>
        <v>96.917716701398305</v>
      </c>
      <c r="BI258" s="41" t="str">
        <f t="shared" si="255"/>
        <v>-0,613481100550482+3,6921101874809i</v>
      </c>
      <c r="BJ258" s="20">
        <f t="shared" si="251"/>
        <v>11.46377270809889</v>
      </c>
      <c r="BK258" s="43">
        <f t="shared" si="256"/>
        <v>99.434075702932901</v>
      </c>
      <c r="BL258">
        <f t="shared" si="252"/>
        <v>2.0900679970384011</v>
      </c>
      <c r="BM258" s="43">
        <f t="shared" si="253"/>
        <v>96.917716701398305</v>
      </c>
    </row>
    <row r="259" spans="14:65" x14ac:dyDescent="0.25">
      <c r="N259" s="9">
        <v>41</v>
      </c>
      <c r="O259" s="34">
        <f t="shared" si="254"/>
        <v>2570.3957827688669</v>
      </c>
      <c r="P259" s="33" t="str">
        <f t="shared" si="206"/>
        <v>58,4837545126354</v>
      </c>
      <c r="Q259" s="4" t="str">
        <f t="shared" si="207"/>
        <v>1+191,267041981074i</v>
      </c>
      <c r="R259" s="4">
        <f t="shared" si="219"/>
        <v>191.26965610935238</v>
      </c>
      <c r="S259" s="4">
        <f t="shared" si="220"/>
        <v>1.565568082147456</v>
      </c>
      <c r="T259" s="4" t="str">
        <f t="shared" si="208"/>
        <v>1+0,484508190477892i</v>
      </c>
      <c r="U259" s="4">
        <f t="shared" si="221"/>
        <v>1.1111922365820242</v>
      </c>
      <c r="V259" s="4">
        <f t="shared" si="222"/>
        <v>0.45117753016087653</v>
      </c>
      <c r="W259" t="str">
        <f t="shared" si="209"/>
        <v>1-0,0545071714287628i</v>
      </c>
      <c r="X259" s="4">
        <f t="shared" si="223"/>
        <v>1.0014844141259336</v>
      </c>
      <c r="Y259" s="4">
        <f t="shared" si="224"/>
        <v>-5.445328660690029E-2</v>
      </c>
      <c r="Z259" t="str">
        <f t="shared" si="210"/>
        <v>0,99997357226208+0,00897237389773872i</v>
      </c>
      <c r="AA259" s="4">
        <f t="shared" si="225"/>
        <v>1.0000138242624179</v>
      </c>
      <c r="AB259" s="4">
        <f t="shared" si="226"/>
        <v>8.9723702469443698E-3</v>
      </c>
      <c r="AC259" s="47" t="str">
        <f t="shared" si="227"/>
        <v>0,130301904180526-0,314326739819278i</v>
      </c>
      <c r="AD259" s="20">
        <f t="shared" si="228"/>
        <v>-9.3636688389316021</v>
      </c>
      <c r="AE259" s="43">
        <f t="shared" si="229"/>
        <v>-67.483897808655527</v>
      </c>
      <c r="AF259" t="str">
        <f t="shared" si="211"/>
        <v>171,846459675999</v>
      </c>
      <c r="AG259" t="str">
        <f t="shared" si="212"/>
        <v>1+190,775100000669i</v>
      </c>
      <c r="AH259">
        <f t="shared" si="230"/>
        <v>190.77772086977362</v>
      </c>
      <c r="AI259">
        <f t="shared" si="231"/>
        <v>1.5655546005873613</v>
      </c>
      <c r="AJ259" t="str">
        <f t="shared" si="213"/>
        <v>1+0,484508190477892i</v>
      </c>
      <c r="AK259">
        <f t="shared" si="232"/>
        <v>1.1111922365820242</v>
      </c>
      <c r="AL259">
        <f t="shared" si="233"/>
        <v>0.45117753016087653</v>
      </c>
      <c r="AM259" t="str">
        <f t="shared" si="214"/>
        <v>1-0,0185024621474251i</v>
      </c>
      <c r="AN259">
        <f t="shared" si="234"/>
        <v>1.0001711559055866</v>
      </c>
      <c r="AO259">
        <f t="shared" si="235"/>
        <v>-1.8500351196558514E-2</v>
      </c>
      <c r="AP259" s="41" t="str">
        <f t="shared" si="236"/>
        <v>0,424521149928383-0,906630227660162i</v>
      </c>
      <c r="AQ259">
        <f t="shared" si="237"/>
        <v>9.5291483613470125E-3</v>
      </c>
      <c r="AR259" s="43">
        <f t="shared" si="238"/>
        <v>-64.90909496466314</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-0,162466920523721+1,23673764202312i</v>
      </c>
      <c r="BG259" s="20">
        <f t="shared" si="249"/>
        <v>1.9198600598823126</v>
      </c>
      <c r="BH259" s="43">
        <f t="shared" si="250"/>
        <v>97.483938811103386</v>
      </c>
      <c r="BI259" s="41" t="str">
        <f t="shared" si="255"/>
        <v>-0,640974501506897+3,61347967006501i</v>
      </c>
      <c r="BJ259" s="20">
        <f t="shared" si="251"/>
        <v>11.293058047175283</v>
      </c>
      <c r="BK259" s="43">
        <f t="shared" si="256"/>
        <v>100.05874165509573</v>
      </c>
      <c r="BL259">
        <f t="shared" si="252"/>
        <v>1.9198600598823126</v>
      </c>
      <c r="BM259" s="43">
        <f t="shared" si="253"/>
        <v>97.483938811103386</v>
      </c>
    </row>
    <row r="260" spans="14:65" x14ac:dyDescent="0.25">
      <c r="N260" s="9">
        <v>42</v>
      </c>
      <c r="O260" s="34">
        <f t="shared" si="254"/>
        <v>2630.2679918953822</v>
      </c>
      <c r="P260" s="33" t="str">
        <f t="shared" si="206"/>
        <v>58,4837545126354</v>
      </c>
      <c r="Q260" s="4" t="str">
        <f t="shared" si="207"/>
        <v>1+195,722223713501i</v>
      </c>
      <c r="R260" s="4">
        <f t="shared" si="219"/>
        <v>195.7247783377407</v>
      </c>
      <c r="S260" s="4">
        <f t="shared" si="220"/>
        <v>1.5656870894299402</v>
      </c>
      <c r="T260" s="4" t="str">
        <f t="shared" si="208"/>
        <v>1+0,495793836018655i</v>
      </c>
      <c r="U260" s="4">
        <f t="shared" si="221"/>
        <v>1.1161592752981506</v>
      </c>
      <c r="V260" s="4">
        <f t="shared" si="222"/>
        <v>0.46027701965799533</v>
      </c>
      <c r="W260" t="str">
        <f t="shared" si="209"/>
        <v>1-0,0557768065520986i</v>
      </c>
      <c r="X260" s="4">
        <f t="shared" si="223"/>
        <v>1.0015543181221627</v>
      </c>
      <c r="Y260" s="4">
        <f t="shared" si="224"/>
        <v>-5.5719072763573303E-2</v>
      </c>
      <c r="Z260" t="str">
        <f t="shared" si="210"/>
        <v>0,999972326761163+0,00918136733367878i</v>
      </c>
      <c r="AA260" s="4">
        <f t="shared" si="225"/>
        <v>1.0000144757923508</v>
      </c>
      <c r="AB260" s="4">
        <f t="shared" si="226"/>
        <v>9.1813634217219262E-3</v>
      </c>
      <c r="AC260" s="47" t="str">
        <f t="shared" si="227"/>
        <v>0,130226369066511-0,307597608561683i</v>
      </c>
      <c r="AD260" s="20">
        <f t="shared" si="228"/>
        <v>-9.5243234160459238</v>
      </c>
      <c r="AE260" s="43">
        <f t="shared" si="229"/>
        <v>-67.05385271116991</v>
      </c>
      <c r="AF260" t="str">
        <f t="shared" si="211"/>
        <v>171,846459675999</v>
      </c>
      <c r="AG260" t="str">
        <f t="shared" si="212"/>
        <v>1+195,218822932345i</v>
      </c>
      <c r="AH260">
        <f t="shared" si="230"/>
        <v>195.22138414397708</v>
      </c>
      <c r="AI260">
        <f t="shared" si="231"/>
        <v>1.5656739147313692</v>
      </c>
      <c r="AJ260" t="str">
        <f t="shared" si="213"/>
        <v>1+0,495793836018655i</v>
      </c>
      <c r="AK260">
        <f t="shared" si="232"/>
        <v>1.1161592752981506</v>
      </c>
      <c r="AL260">
        <f t="shared" si="233"/>
        <v>0.46027701965799533</v>
      </c>
      <c r="AM260" t="str">
        <f t="shared" si="214"/>
        <v>1-0,0189334398554i</v>
      </c>
      <c r="AN260">
        <f t="shared" si="234"/>
        <v>1.0001792215122038</v>
      </c>
      <c r="AO260">
        <f t="shared" si="235"/>
        <v>-1.893117795268397E-2</v>
      </c>
      <c r="AP260" s="41" t="str">
        <f t="shared" si="236"/>
        <v>0,424309169538387-0,886365796335053i</v>
      </c>
      <c r="AQ260">
        <f t="shared" si="237"/>
        <v>-0.15165595469843374</v>
      </c>
      <c r="AR260" s="43">
        <f t="shared" si="238"/>
        <v>-64.419253372469825</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-0,171286434738622+1,21134646819644i</v>
      </c>
      <c r="BG260" s="20">
        <f t="shared" si="249"/>
        <v>1.7513455807651155</v>
      </c>
      <c r="BH260" s="43">
        <f t="shared" si="250"/>
        <v>98.048362133122396</v>
      </c>
      <c r="BI260" s="41" t="str">
        <f t="shared" si="255"/>
        <v>-0,667191352765894+3,53677515398685i</v>
      </c>
      <c r="BJ260" s="20">
        <f t="shared" si="251"/>
        <v>11.124013042112617</v>
      </c>
      <c r="BK260" s="43">
        <f t="shared" si="256"/>
        <v>100.68296147182247</v>
      </c>
      <c r="BL260">
        <f t="shared" si="252"/>
        <v>1.7513455807651155</v>
      </c>
      <c r="BM260" s="43">
        <f t="shared" si="253"/>
        <v>98.048362133122396</v>
      </c>
    </row>
    <row r="261" spans="14:65" x14ac:dyDescent="0.25">
      <c r="N261" s="9">
        <v>43</v>
      </c>
      <c r="O261" s="34">
        <f t="shared" si="254"/>
        <v>2691.5348039269184</v>
      </c>
      <c r="P261" s="33" t="str">
        <f t="shared" si="206"/>
        <v>58,4837545126354</v>
      </c>
      <c r="Q261" s="4" t="str">
        <f t="shared" si="207"/>
        <v>1+200,281179959632i</v>
      </c>
      <c r="R261" s="4">
        <f t="shared" si="219"/>
        <v>200.28367643425787</v>
      </c>
      <c r="S261" s="4">
        <f t="shared" si="220"/>
        <v>1.5658033879157924</v>
      </c>
      <c r="T261" s="4" t="str">
        <f t="shared" si="208"/>
        <v>1+0,507342358013883i</v>
      </c>
      <c r="U261" s="4">
        <f t="shared" si="221"/>
        <v>1.1213368219384785</v>
      </c>
      <c r="V261" s="4">
        <f t="shared" si="222"/>
        <v>0.46950422769720396</v>
      </c>
      <c r="W261" t="str">
        <f t="shared" si="209"/>
        <v>1-0,0570760152765619i</v>
      </c>
      <c r="X261" s="4">
        <f t="shared" si="223"/>
        <v>1.0016275113633062</v>
      </c>
      <c r="Y261" s="4">
        <f t="shared" si="224"/>
        <v>-5.7014157835213124E-2</v>
      </c>
      <c r="Z261" t="str">
        <f t="shared" si="210"/>
        <v>0,999971022561597+0,00939522885210894i</v>
      </c>
      <c r="AA261" s="4">
        <f t="shared" si="225"/>
        <v>1.0000151580291519</v>
      </c>
      <c r="AB261" s="4">
        <f t="shared" si="226"/>
        <v>9.3952246603040673E-3</v>
      </c>
      <c r="AC261" s="47" t="str">
        <f t="shared" si="227"/>
        <v>0,130153888293614-0,301031534470519i</v>
      </c>
      <c r="AD261" s="20">
        <f t="shared" si="228"/>
        <v>-9.683491281835888</v>
      </c>
      <c r="AE261" s="43">
        <f t="shared" si="229"/>
        <v>-66.618292301324658</v>
      </c>
      <c r="AF261" t="str">
        <f t="shared" si="211"/>
        <v>171,846459675999</v>
      </c>
      <c r="AG261" t="str">
        <f t="shared" si="212"/>
        <v>1+199,766053467966i</v>
      </c>
      <c r="AH261">
        <f t="shared" si="230"/>
        <v>199.76855638004258</v>
      </c>
      <c r="AI261">
        <f t="shared" si="231"/>
        <v>1.5657905130948087</v>
      </c>
      <c r="AJ261" t="str">
        <f t="shared" si="213"/>
        <v>1+0,507342358013883i</v>
      </c>
      <c r="AK261">
        <f t="shared" si="232"/>
        <v>1.1213368219384785</v>
      </c>
      <c r="AL261">
        <f t="shared" si="233"/>
        <v>0.46950422769720396</v>
      </c>
      <c r="AM261" t="str">
        <f t="shared" si="214"/>
        <v>1-0,0193744563238i</v>
      </c>
      <c r="AN261">
        <f t="shared" si="234"/>
        <v>1.0001876671694381</v>
      </c>
      <c r="AO261">
        <f t="shared" si="235"/>
        <v>-1.9372032675933525E-2</v>
      </c>
      <c r="AP261" s="41" t="str">
        <f t="shared" si="236"/>
        <v>0,424106729348153-0,866571230120595i</v>
      </c>
      <c r="AQ261">
        <f t="shared" si="237"/>
        <v>-0.31137926240273744</v>
      </c>
      <c r="AR261" s="43">
        <f t="shared" si="238"/>
        <v>-63.922513004277647</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-0,179687535307078+1,1865999901392i</v>
      </c>
      <c r="BG261" s="20">
        <f t="shared" si="249"/>
        <v>1.5845511570531232</v>
      </c>
      <c r="BH261" s="43">
        <f t="shared" si="250"/>
        <v>98.610911776063816</v>
      </c>
      <c r="BI261" s="41" t="str">
        <f t="shared" si="255"/>
        <v>-0,692187288916579+3,46195487168893i</v>
      </c>
      <c r="BJ261" s="20">
        <f t="shared" si="251"/>
        <v>10.956663176486295</v>
      </c>
      <c r="BK261" s="43">
        <f t="shared" si="256"/>
        <v>101.30669107311078</v>
      </c>
      <c r="BL261">
        <f t="shared" si="252"/>
        <v>1.5845511570531232</v>
      </c>
      <c r="BM261" s="43">
        <f t="shared" si="253"/>
        <v>98.610911776063816</v>
      </c>
    </row>
    <row r="262" spans="14:65" x14ac:dyDescent="0.25">
      <c r="N262" s="9">
        <v>44</v>
      </c>
      <c r="O262" s="34">
        <f t="shared" si="254"/>
        <v>2754.228703338169</v>
      </c>
      <c r="P262" s="33" t="str">
        <f t="shared" si="206"/>
        <v>58,4837545126354</v>
      </c>
      <c r="Q262" s="4" t="str">
        <f t="shared" si="207"/>
        <v>1+204,946327938413i</v>
      </c>
      <c r="R262" s="4">
        <f t="shared" si="219"/>
        <v>204.9487675870229</v>
      </c>
      <c r="S262" s="4">
        <f t="shared" si="220"/>
        <v>1.565917039255418</v>
      </c>
      <c r="T262" s="4" t="str">
        <f t="shared" si="208"/>
        <v>1+0,519159879642802i</v>
      </c>
      <c r="U262" s="4">
        <f t="shared" si="221"/>
        <v>1.1267328790049258</v>
      </c>
      <c r="V262" s="4">
        <f t="shared" si="222"/>
        <v>0.47885776079543368</v>
      </c>
      <c r="W262" t="str">
        <f t="shared" si="209"/>
        <v>1-0,0584054864598152i</v>
      </c>
      <c r="X262" s="4">
        <f t="shared" si="223"/>
        <v>1.0017041483634814</v>
      </c>
      <c r="Y262" s="4">
        <f t="shared" si="224"/>
        <v>-5.8339211105826204E-2</v>
      </c>
      <c r="Z262" t="str">
        <f t="shared" si="210"/>
        <v>0,999969656896999+0,00961407184523706i</v>
      </c>
      <c r="AA262" s="4">
        <f t="shared" si="225"/>
        <v>1.0000158724201067</v>
      </c>
      <c r="AB262" s="4">
        <f t="shared" si="226"/>
        <v>9.6140673535613872E-3</v>
      </c>
      <c r="AC262" s="47" t="str">
        <f t="shared" si="227"/>
        <v>0,130084308144099-0,294625038178012i</v>
      </c>
      <c r="AD262" s="20">
        <f t="shared" si="228"/>
        <v>-9.8411303799846692</v>
      </c>
      <c r="AE262" s="43">
        <f t="shared" si="229"/>
        <v>-66.17734479609372</v>
      </c>
      <c r="AF262" t="str">
        <f t="shared" si="211"/>
        <v>171,846459675999</v>
      </c>
      <c r="AG262" t="str">
        <f t="shared" si="212"/>
        <v>1+204,419202609353i</v>
      </c>
      <c r="AH262">
        <f t="shared" si="230"/>
        <v>204.42164854888463</v>
      </c>
      <c r="AI262">
        <f t="shared" si="231"/>
        <v>1.5659044574869865</v>
      </c>
      <c r="AJ262" t="str">
        <f t="shared" si="213"/>
        <v>1+0,519159879642802i</v>
      </c>
      <c r="AK262">
        <f t="shared" si="232"/>
        <v>1.1267328790049258</v>
      </c>
      <c r="AL262">
        <f t="shared" si="233"/>
        <v>0.47885776079543368</v>
      </c>
      <c r="AM262" t="str">
        <f t="shared" si="214"/>
        <v>1-0,0198257453853941i</v>
      </c>
      <c r="AN262">
        <f t="shared" si="234"/>
        <v>1.0001965107817996</v>
      </c>
      <c r="AO262">
        <f t="shared" si="235"/>
        <v>-1.9823148427472532E-2</v>
      </c>
      <c r="AP262" s="41" t="str">
        <f t="shared" si="236"/>
        <v>0,42391340002102-0,84723604020098i</v>
      </c>
      <c r="AQ262">
        <f t="shared" si="237"/>
        <v>-0.46959988396902047</v>
      </c>
      <c r="AR262" s="43">
        <f t="shared" si="238"/>
        <v>-63.418970595619228</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-0,187688059024883+1,16248468603887i</v>
      </c>
      <c r="BG262" s="20">
        <f t="shared" si="249"/>
        <v>1.4195039805040901</v>
      </c>
      <c r="BH262" s="43">
        <f t="shared" si="250"/>
        <v>99.171499378487667</v>
      </c>
      <c r="BI262" s="41" t="str">
        <f t="shared" si="255"/>
        <v>-0,716015358887764+3,38897809807818i</v>
      </c>
      <c r="BJ262" s="20">
        <f t="shared" si="251"/>
        <v>10.791034476519732</v>
      </c>
      <c r="BK262" s="43">
        <f t="shared" si="256"/>
        <v>101.92987357896219</v>
      </c>
      <c r="BL262">
        <f t="shared" si="252"/>
        <v>1.4195039805040901</v>
      </c>
      <c r="BM262" s="43">
        <f t="shared" si="253"/>
        <v>99.171499378487667</v>
      </c>
    </row>
    <row r="263" spans="14:65" x14ac:dyDescent="0.25">
      <c r="N263" s="9">
        <v>45</v>
      </c>
      <c r="O263" s="34">
        <f t="shared" si="254"/>
        <v>2818.3829312644561</v>
      </c>
      <c r="P263" s="33" t="str">
        <f t="shared" si="206"/>
        <v>58,4837545126354</v>
      </c>
      <c r="Q263" s="4" t="str">
        <f t="shared" si="207"/>
        <v>1+209,720141173051i</v>
      </c>
      <c r="R263" s="4">
        <f t="shared" si="219"/>
        <v>209.72252528911724</v>
      </c>
      <c r="S263" s="4">
        <f t="shared" si="220"/>
        <v>1.5660281036965111</v>
      </c>
      <c r="T263" s="4" t="str">
        <f t="shared" si="208"/>
        <v>1+0,531252666711799i</v>
      </c>
      <c r="U263" s="4">
        <f t="shared" si="221"/>
        <v>1.1323556843538156</v>
      </c>
      <c r="V263" s="4">
        <f t="shared" si="222"/>
        <v>0.48833603080497001</v>
      </c>
      <c r="W263" t="str">
        <f t="shared" si="209"/>
        <v>1-0,0597659250050773i</v>
      </c>
      <c r="X263" s="4">
        <f t="shared" si="223"/>
        <v>1.0017843908704669</v>
      </c>
      <c r="Y263" s="4">
        <f t="shared" si="224"/>
        <v>-5.9694916513796888E-2</v>
      </c>
      <c r="Z263" t="str">
        <f t="shared" si="210"/>
        <v>0,999968226870611+0,00983801234651478i</v>
      </c>
      <c r="AA263" s="4">
        <f t="shared" si="225"/>
        <v>1.0000166204807219</v>
      </c>
      <c r="AB263" s="4">
        <f t="shared" si="226"/>
        <v>9.8380075335125078E-3</v>
      </c>
      <c r="AC263" s="47" t="str">
        <f t="shared" si="227"/>
        <v>0,130017481051014-0,288374724768632i</v>
      </c>
      <c r="AD263" s="20">
        <f t="shared" si="228"/>
        <v>-9.997198520282975</v>
      </c>
      <c r="AE263" s="43">
        <f t="shared" si="229"/>
        <v>-65.731150476504936</v>
      </c>
      <c r="AF263" t="str">
        <f t="shared" si="211"/>
        <v>171,846459675999</v>
      </c>
      <c r="AG263" t="str">
        <f t="shared" si="212"/>
        <v>1+209,18073751777i</v>
      </c>
      <c r="AH263">
        <f t="shared" si="230"/>
        <v>209.18312778156417</v>
      </c>
      <c r="AI263">
        <f t="shared" si="231"/>
        <v>1.5660158083108857</v>
      </c>
      <c r="AJ263" t="str">
        <f t="shared" si="213"/>
        <v>1+0,531252666711799i</v>
      </c>
      <c r="AK263">
        <f t="shared" si="232"/>
        <v>1.1323556843538156</v>
      </c>
      <c r="AL263">
        <f t="shared" si="233"/>
        <v>0.48833603080497001</v>
      </c>
      <c r="AM263" t="str">
        <f t="shared" si="214"/>
        <v>1-0,0202875463196163i</v>
      </c>
      <c r="AN263">
        <f t="shared" si="234"/>
        <v>1.000205771096963</v>
      </c>
      <c r="AO263">
        <f t="shared" si="235"/>
        <v>-2.02847636599865E-2</v>
      </c>
      <c r="AP263" s="41" t="str">
        <f t="shared" si="236"/>
        <v>0,423728771539874-0,828349980892291i</v>
      </c>
      <c r="AQ263">
        <f t="shared" si="237"/>
        <v>-0.62627684883134949</v>
      </c>
      <c r="AR263" s="43">
        <f t="shared" si="238"/>
        <v>-62.908734263824151</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-0,195304995137008+1,13898737869936i</v>
      </c>
      <c r="BG263" s="20">
        <f t="shared" si="249"/>
        <v>1.2562317384149502</v>
      </c>
      <c r="BH263" s="43">
        <f t="shared" si="250"/>
        <v>99.730022712949463</v>
      </c>
      <c r="BI263" s="41" t="str">
        <f t="shared" si="255"/>
        <v>-0,738726138709724+3,31780512396287i</v>
      </c>
      <c r="BJ263" s="20">
        <f t="shared" si="251"/>
        <v>10.627153409866573</v>
      </c>
      <c r="BK263" s="43">
        <f t="shared" si="256"/>
        <v>102.55243892563027</v>
      </c>
      <c r="BL263">
        <f t="shared" si="252"/>
        <v>1.2562317384149502</v>
      </c>
      <c r="BM263" s="43">
        <f t="shared" si="253"/>
        <v>99.730022712949463</v>
      </c>
    </row>
    <row r="264" spans="14:65" x14ac:dyDescent="0.25">
      <c r="N264" s="9">
        <v>46</v>
      </c>
      <c r="O264" s="34">
        <f t="shared" si="254"/>
        <v>2884.0315031266077</v>
      </c>
      <c r="P264" s="33" t="str">
        <f t="shared" si="206"/>
        <v>58,4837545126354</v>
      </c>
      <c r="Q264" s="4" t="str">
        <f t="shared" si="207"/>
        <v>1+214,605150802514i</v>
      </c>
      <c r="R264" s="4">
        <f t="shared" si="219"/>
        <v>214.60748065006908</v>
      </c>
      <c r="S264" s="4">
        <f t="shared" si="220"/>
        <v>1.566136640115942</v>
      </c>
      <c r="T264" s="4" t="str">
        <f t="shared" si="208"/>
        <v>1+0,543627130976647i</v>
      </c>
      <c r="U264" s="4">
        <f t="shared" si="221"/>
        <v>1.1382137134712007</v>
      </c>
      <c r="V264" s="4">
        <f t="shared" si="222"/>
        <v>0.49793725033725411</v>
      </c>
      <c r="W264" t="str">
        <f t="shared" si="209"/>
        <v>1-0,0611580522348727i</v>
      </c>
      <c r="X264" s="4">
        <f t="shared" si="223"/>
        <v>1.0018684082019771</v>
      </c>
      <c r="Y264" s="4">
        <f t="shared" si="224"/>
        <v>-6.1081972927198386E-2</v>
      </c>
      <c r="Z264" t="str">
        <f t="shared" si="210"/>
        <v>0,999966729449156+0,0100671690921601i</v>
      </c>
      <c r="AA264" s="4">
        <f t="shared" si="225"/>
        <v>1.0000174037979397</v>
      </c>
      <c r="AB264" s="4">
        <f t="shared" si="226"/>
        <v>1.0067163934839789E-2</v>
      </c>
      <c r="AC264" s="47" t="str">
        <f t="shared" si="227"/>
        <v>0,129953265285375-0,282277281988105i</v>
      </c>
      <c r="AD264" s="20">
        <f t="shared" si="228"/>
        <v>-10.151653460587816</v>
      </c>
      <c r="AE264" s="43">
        <f t="shared" si="229"/>
        <v>-65.279861970962173</v>
      </c>
      <c r="AF264" t="str">
        <f t="shared" si="211"/>
        <v>171,846459675999</v>
      </c>
      <c r="AG264" t="str">
        <f t="shared" si="212"/>
        <v>1+214,053182822054i</v>
      </c>
      <c r="AH264">
        <f t="shared" si="230"/>
        <v>214.0555186774022</v>
      </c>
      <c r="AI264">
        <f t="shared" si="231"/>
        <v>1.5661246245951357</v>
      </c>
      <c r="AJ264" t="str">
        <f t="shared" si="213"/>
        <v>1+0,543627130976647i</v>
      </c>
      <c r="AK264">
        <f t="shared" si="232"/>
        <v>1.1382137134712007</v>
      </c>
      <c r="AL264">
        <f t="shared" si="233"/>
        <v>0.49793725033725411</v>
      </c>
      <c r="AM264" t="str">
        <f t="shared" si="214"/>
        <v>1-0,0207601039794346i</v>
      </c>
      <c r="AN264">
        <f t="shared" si="234"/>
        <v>1.0002154677454438</v>
      </c>
      <c r="AO264">
        <f t="shared" si="235"/>
        <v>-2.0757122340611053E-2</v>
      </c>
      <c r="AP264" s="41" t="str">
        <f t="shared" si="236"/>
        <v>0,423552452337953-0,809903044239165i</v>
      </c>
      <c r="AQ264">
        <f t="shared" si="237"/>
        <v>-0.78136919107020408</v>
      </c>
      <c r="AR264" s="43">
        <f t="shared" si="238"/>
        <v>-62.391923779091613</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-0,20255452152986+1,11609522672521i</v>
      </c>
      <c r="BG264" s="20">
        <f t="shared" si="249"/>
        <v>1.0947625101958449</v>
      </c>
      <c r="BH264" s="43">
        <f t="shared" si="250"/>
        <v>100.28636532253438</v>
      </c>
      <c r="BI264" s="41" t="str">
        <f t="shared" si="255"/>
        <v>-0,76036783906564+3,24839723021932i</v>
      </c>
      <c r="BJ264" s="20">
        <f t="shared" si="251"/>
        <v>10.46504677971344</v>
      </c>
      <c r="BK264" s="43">
        <f t="shared" si="256"/>
        <v>103.17430351440495</v>
      </c>
      <c r="BL264">
        <f t="shared" si="252"/>
        <v>1.0947625101958449</v>
      </c>
      <c r="BM264" s="43">
        <f t="shared" si="253"/>
        <v>100.28636532253438</v>
      </c>
    </row>
    <row r="265" spans="14:65" x14ac:dyDescent="0.25">
      <c r="N265" s="9">
        <v>47</v>
      </c>
      <c r="O265" s="34">
        <f t="shared" si="254"/>
        <v>2951.2092266663876</v>
      </c>
      <c r="P265" s="33" t="str">
        <f t="shared" si="206"/>
        <v>58,4837545126354</v>
      </c>
      <c r="Q265" s="4" t="str">
        <f t="shared" si="207"/>
        <v>1+219,603946923566i</v>
      </c>
      <c r="R265" s="4">
        <f t="shared" si="219"/>
        <v>219.60622373787226</v>
      </c>
      <c r="S265" s="4">
        <f t="shared" si="220"/>
        <v>1.5662427060509221</v>
      </c>
      <c r="T265" s="4" t="str">
        <f t="shared" si="208"/>
        <v>1+0,556289833542094i</v>
      </c>
      <c r="U265" s="4">
        <f t="shared" si="221"/>
        <v>1.1443156814892868</v>
      </c>
      <c r="V265" s="4">
        <f t="shared" si="222"/>
        <v>0.50765942869729153</v>
      </c>
      <c r="W265" t="str">
        <f t="shared" si="209"/>
        <v>1-0,0625826062734855i</v>
      </c>
      <c r="X265" s="4">
        <f t="shared" si="223"/>
        <v>1.0019563775973395</v>
      </c>
      <c r="Y265" s="4">
        <f t="shared" si="224"/>
        <v>-6.2501094420895895E-2</v>
      </c>
      <c r="Z265" t="str">
        <f t="shared" si="210"/>
        <v>0,999965161456402+0,0103016635841128i</v>
      </c>
      <c r="AA265" s="4">
        <f t="shared" si="225"/>
        <v>1.0000182240335067</v>
      </c>
      <c r="AB265" s="4">
        <f t="shared" si="226"/>
        <v>1.0301658057837417E-2</v>
      </c>
      <c r="AC265" s="47" t="str">
        <f t="shared" si="227"/>
        <v>0,129891524655704-0,276329478495541i</v>
      </c>
      <c r="AD265" s="20">
        <f t="shared" si="228"/>
        <v>-10.304452993224087</v>
      </c>
      <c r="AE265" s="43">
        <f t="shared" si="229"/>
        <v>-64.823644509456742</v>
      </c>
      <c r="AF265" t="str">
        <f t="shared" si="211"/>
        <v>171,846459675999</v>
      </c>
      <c r="AG265" t="str">
        <f t="shared" si="212"/>
        <v>1+219,039121957199i</v>
      </c>
      <c r="AH265">
        <f t="shared" si="230"/>
        <v>219.04140464254857</v>
      </c>
      <c r="AI265">
        <f t="shared" si="231"/>
        <v>1.566230964025257</v>
      </c>
      <c r="AJ265" t="str">
        <f t="shared" si="213"/>
        <v>1+0,556289833542094i</v>
      </c>
      <c r="AK265">
        <f t="shared" si="232"/>
        <v>1.1443156814892868</v>
      </c>
      <c r="AL265">
        <f t="shared" si="233"/>
        <v>0.50765942869729153</v>
      </c>
      <c r="AM265" t="str">
        <f t="shared" si="214"/>
        <v>1-0,0212436689211752i</v>
      </c>
      <c r="AN265">
        <f t="shared" si="234"/>
        <v>1.0002256212821348</v>
      </c>
      <c r="AO265">
        <f t="shared" si="235"/>
        <v>-2.1240474076535884E-2</v>
      </c>
      <c r="AP265" s="41" t="str">
        <f t="shared" si="236"/>
        <v>0,423384068468753-0,791885454735596i</v>
      </c>
      <c r="AQ265">
        <f t="shared" si="237"/>
        <v>-0.93483603839351304</v>
      </c>
      <c r="AR265" s="43">
        <f t="shared" si="238"/>
        <v>-61.868670806418685</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-0,209452039220977+1,09379571592685i</v>
      </c>
      <c r="BG265" s="20">
        <f t="shared" si="249"/>
        <v>0.93512465955545143</v>
      </c>
      <c r="BH265" s="43">
        <f t="shared" si="250"/>
        <v>100.84039619277561</v>
      </c>
      <c r="BI265" s="41" t="str">
        <f t="shared" si="255"/>
        <v>-0,780986407862952+3,18071666265244i</v>
      </c>
      <c r="BJ265" s="20">
        <f t="shared" si="251"/>
        <v>10.304741614386021</v>
      </c>
      <c r="BK265" s="43">
        <f t="shared" si="256"/>
        <v>103.79536989581369</v>
      </c>
      <c r="BL265">
        <f t="shared" si="252"/>
        <v>0.93512465955545143</v>
      </c>
      <c r="BM265" s="43">
        <f t="shared" si="253"/>
        <v>100.84039619277561</v>
      </c>
    </row>
    <row r="266" spans="14:65" x14ac:dyDescent="0.25">
      <c r="N266" s="9">
        <v>48</v>
      </c>
      <c r="O266" s="34">
        <f t="shared" si="254"/>
        <v>3019.9517204020176</v>
      </c>
      <c r="P266" s="33" t="str">
        <f t="shared" si="206"/>
        <v>58,4837545126354</v>
      </c>
      <c r="Q266" s="4" t="str">
        <f t="shared" si="207"/>
        <v>1+224,71917996408i</v>
      </c>
      <c r="R266" s="4">
        <f t="shared" si="219"/>
        <v>224.72140495228436</v>
      </c>
      <c r="S266" s="4">
        <f t="shared" si="220"/>
        <v>1.5663463577294632</v>
      </c>
      <c r="T266" s="4" t="str">
        <f t="shared" si="208"/>
        <v>1+0,569247488340652i</v>
      </c>
      <c r="U266" s="4">
        <f t="shared" si="221"/>
        <v>1.1506705449354915</v>
      </c>
      <c r="V266" s="4">
        <f t="shared" si="222"/>
        <v>0.51750036838410318</v>
      </c>
      <c r="W266" t="str">
        <f t="shared" si="209"/>
        <v>1-0,0640403424383233i</v>
      </c>
      <c r="X266" s="4">
        <f t="shared" si="223"/>
        <v>1.0020484845852609</v>
      </c>
      <c r="Y266" s="4">
        <f t="shared" si="224"/>
        <v>-6.3953010555168679E-2</v>
      </c>
      <c r="Z266" t="str">
        <f t="shared" si="210"/>
        <v>0,999963519566426+0,0105416201544565i</v>
      </c>
      <c r="AA266" s="4">
        <f t="shared" si="225"/>
        <v>1.0000190829274984</v>
      </c>
      <c r="AB266" s="4">
        <f t="shared" si="226"/>
        <v>1.0541614232825564E-2</v>
      </c>
      <c r="AC266" s="47" t="str">
        <f t="shared" si="227"/>
        <v>0,129832128219315-0,270528162157786i</v>
      </c>
      <c r="AD266" s="20">
        <f t="shared" si="228"/>
        <v>-10.455555035608466</v>
      </c>
      <c r="AE266" s="43">
        <f t="shared" si="229"/>
        <v>-64.362676145475234</v>
      </c>
      <c r="AF266" t="str">
        <f t="shared" si="211"/>
        <v>171,846459675999</v>
      </c>
      <c r="AG266" t="str">
        <f t="shared" si="212"/>
        <v>1+224,141198534131i</v>
      </c>
      <c r="AH266">
        <f t="shared" si="230"/>
        <v>224.14342925974148</v>
      </c>
      <c r="AI266">
        <f t="shared" si="231"/>
        <v>1.5663348829741974</v>
      </c>
      <c r="AJ266" t="str">
        <f t="shared" si="213"/>
        <v>1+0,569247488340652i</v>
      </c>
      <c r="AK266">
        <f t="shared" si="232"/>
        <v>1.1506705449354915</v>
      </c>
      <c r="AL266">
        <f t="shared" si="233"/>
        <v>0.51750036838410318</v>
      </c>
      <c r="AM266" t="str">
        <f t="shared" si="214"/>
        <v>1-0,021738497537371i</v>
      </c>
      <c r="AN266">
        <f t="shared" si="234"/>
        <v>1.0002362532297968</v>
      </c>
      <c r="AO266">
        <f t="shared" si="235"/>
        <v>-2.1735074243331931E-2</v>
      </c>
      <c r="AP266" s="41" t="str">
        <f t="shared" si="236"/>
        <v>0,423223262813262-0,774287664167114i</v>
      </c>
      <c r="AQ266">
        <f t="shared" si="237"/>
        <v>-1.0866367054538868</v>
      </c>
      <c r="AR266" s="43">
        <f t="shared" si="238"/>
        <v>-61.339119115211197</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-0,216012205220778+1,07207665093461i</v>
      </c>
      <c r="BG266" s="20">
        <f t="shared" si="249"/>
        <v>0.77734672253277259</v>
      </c>
      <c r="BH266" s="43">
        <f t="shared" si="250"/>
        <v>101.39196946187718</v>
      </c>
      <c r="BI266" s="41" t="str">
        <f t="shared" si="255"/>
        <v>-0,800625628044655+3,11472660751579i</v>
      </c>
      <c r="BJ266" s="20">
        <f t="shared" si="251"/>
        <v>10.146265052687387</v>
      </c>
      <c r="BK266" s="43">
        <f t="shared" si="256"/>
        <v>104.4155264921412</v>
      </c>
      <c r="BL266">
        <f t="shared" si="252"/>
        <v>0.77734672253277259</v>
      </c>
      <c r="BM266" s="43">
        <f t="shared" si="253"/>
        <v>101.39196946187718</v>
      </c>
    </row>
    <row r="267" spans="14:65" x14ac:dyDescent="0.25">
      <c r="N267" s="9">
        <v>49</v>
      </c>
      <c r="O267" s="34">
        <f t="shared" si="254"/>
        <v>3090.295432513592</v>
      </c>
      <c r="P267" s="33" t="str">
        <f t="shared" si="206"/>
        <v>58,4837545126354</v>
      </c>
      <c r="Q267" s="4" t="str">
        <f t="shared" si="207"/>
        <v>1+229,953562088321i</v>
      </c>
      <c r="R267" s="4">
        <f t="shared" si="219"/>
        <v>229.95573643009499</v>
      </c>
      <c r="S267" s="4">
        <f t="shared" si="220"/>
        <v>1.566447650100143</v>
      </c>
      <c r="T267" s="4" t="str">
        <f t="shared" si="208"/>
        <v>1+0,582506965692409i</v>
      </c>
      <c r="U267" s="4">
        <f t="shared" si="221"/>
        <v>1.157287503207469</v>
      </c>
      <c r="V267" s="4">
        <f t="shared" si="222"/>
        <v>0.52745766221213441</v>
      </c>
      <c r="W267" t="str">
        <f t="shared" si="209"/>
        <v>1-0,065532033640396i</v>
      </c>
      <c r="X267" s="4">
        <f t="shared" si="223"/>
        <v>1.0021449233683948</v>
      </c>
      <c r="Y267" s="4">
        <f t="shared" si="224"/>
        <v>-6.5438466655544605E-2</v>
      </c>
      <c r="Z267" t="str">
        <f t="shared" si="210"/>
        <v>0,999961800296559+0,0107871660313409i</v>
      </c>
      <c r="AA267" s="4">
        <f t="shared" si="225"/>
        <v>1.0000199823020155</v>
      </c>
      <c r="AB267" s="4">
        <f t="shared" si="226"/>
        <v>1.07871596860642E-2</v>
      </c>
      <c r="AC267" s="47" t="str">
        <f t="shared" si="227"/>
        <v>0,129774950004711-0,264870258385143i</v>
      </c>
      <c r="AD267" s="20">
        <f t="shared" si="228"/>
        <v>-10.604917724824151</v>
      </c>
      <c r="AE267" s="43">
        <f t="shared" si="229"/>
        <v>-63.897147942446857</v>
      </c>
      <c r="AF267" t="str">
        <f t="shared" si="211"/>
        <v>171,846459675999</v>
      </c>
      <c r="AG267" t="str">
        <f t="shared" si="212"/>
        <v>1+229,362117741386i</v>
      </c>
      <c r="AH267">
        <f t="shared" si="230"/>
        <v>229.36429768997053</v>
      </c>
      <c r="AI267">
        <f t="shared" si="231"/>
        <v>1.5664364365321761</v>
      </c>
      <c r="AJ267" t="str">
        <f t="shared" si="213"/>
        <v>1+0,582506965692409i</v>
      </c>
      <c r="AK267">
        <f t="shared" si="232"/>
        <v>1.157287503207469</v>
      </c>
      <c r="AL267">
        <f t="shared" si="233"/>
        <v>0.52745766221213441</v>
      </c>
      <c r="AM267" t="str">
        <f t="shared" si="214"/>
        <v>1-0,0222448521927042i</v>
      </c>
      <c r="AN267">
        <f t="shared" si="234"/>
        <v>1.0002473861245904</v>
      </c>
      <c r="AO267">
        <f t="shared" si="235"/>
        <v>-2.2241184116049945E-2</v>
      </c>
      <c r="AP267" s="41" t="str">
        <f t="shared" si="236"/>
        <v>0,423069694322846-0,757100346571834i</v>
      </c>
      <c r="AQ267">
        <f t="shared" si="237"/>
        <v>-1.2367307912342709</v>
      </c>
      <c r="AR267" s="43">
        <f t="shared" si="238"/>
        <v>-60.803424753436701</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-0,222248963837473+1,05092614700913i</v>
      </c>
      <c r="BG267" s="20">
        <f t="shared" si="249"/>
        <v>0.62145729165539743</v>
      </c>
      <c r="BH267" s="43">
        <f t="shared" si="250"/>
        <v>101.94092417214262</v>
      </c>
      <c r="BI267" s="41" t="str">
        <f t="shared" si="255"/>
        <v>-0,819327210850601+3,05039116765812i</v>
      </c>
      <c r="BJ267" s="20">
        <f t="shared" si="251"/>
        <v>9.9896442252453053</v>
      </c>
      <c r="BK267" s="43">
        <f t="shared" si="256"/>
        <v>105.03464736115272</v>
      </c>
      <c r="BL267">
        <f t="shared" si="252"/>
        <v>0.62145729165539743</v>
      </c>
      <c r="BM267" s="43">
        <f t="shared" si="253"/>
        <v>101.94092417214262</v>
      </c>
    </row>
    <row r="268" spans="14:65" x14ac:dyDescent="0.25">
      <c r="N268" s="9">
        <v>50</v>
      </c>
      <c r="O268" s="34">
        <f t="shared" si="254"/>
        <v>3162.2776601683804</v>
      </c>
      <c r="P268" s="33" t="str">
        <f t="shared" si="206"/>
        <v>58,4837545126354</v>
      </c>
      <c r="Q268" s="4" t="str">
        <f t="shared" si="207"/>
        <v>1+235,309868634976i</v>
      </c>
      <c r="R268" s="4">
        <f t="shared" si="219"/>
        <v>235.3119934831407</v>
      </c>
      <c r="S268" s="4">
        <f t="shared" si="220"/>
        <v>1.5665466368611984</v>
      </c>
      <c r="T268" s="4" t="str">
        <f t="shared" si="208"/>
        <v>1+0,596075295947767i</v>
      </c>
      <c r="U268" s="4">
        <f t="shared" si="221"/>
        <v>1.1641759997694585</v>
      </c>
      <c r="V268" s="4">
        <f t="shared" si="222"/>
        <v>0.53752869110744983</v>
      </c>
      <c r="W268" t="str">
        <f t="shared" si="209"/>
        <v>1-0,0670584707941237i</v>
      </c>
      <c r="X268" s="4">
        <f t="shared" si="223"/>
        <v>1.0022458972254495</v>
      </c>
      <c r="Y268" s="4">
        <f t="shared" si="224"/>
        <v>-6.6958224093515442E-2</v>
      </c>
      <c r="Z268" t="str">
        <f t="shared" si="210"/>
        <v>0,99996+0,0110384314064401i</v>
      </c>
      <c r="AA268" s="4">
        <f t="shared" si="225"/>
        <v>1.0000209240650491</v>
      </c>
      <c r="AB268" s="4">
        <f t="shared" si="226"/>
        <v>1.1038424607202328E-2</v>
      </c>
      <c r="AC268" s="47" t="str">
        <f t="shared" si="227"/>
        <v>0,12971986874452-0,259352768507601i</v>
      </c>
      <c r="AD268" s="20">
        <f t="shared" si="228"/>
        <v>-10.75249951582289</v>
      </c>
      <c r="AE268" s="43">
        <f t="shared" si="229"/>
        <v>-63.42726412162736</v>
      </c>
      <c r="AF268" t="str">
        <f t="shared" si="211"/>
        <v>171,846459675999</v>
      </c>
      <c r="AG268" t="str">
        <f t="shared" si="212"/>
        <v>1+234,704647779433i</v>
      </c>
      <c r="AH268">
        <f t="shared" si="230"/>
        <v>234.70677810678521</v>
      </c>
      <c r="AI268">
        <f t="shared" si="231"/>
        <v>1.5665356785358504</v>
      </c>
      <c r="AJ268" t="str">
        <f t="shared" si="213"/>
        <v>1+0,596075295947767i</v>
      </c>
      <c r="AK268">
        <f t="shared" si="232"/>
        <v>1.1641759997694585</v>
      </c>
      <c r="AL268">
        <f t="shared" si="233"/>
        <v>0.53752869110744983</v>
      </c>
      <c r="AM268" t="str">
        <f t="shared" si="214"/>
        <v>1-0,0227630013631153i</v>
      </c>
      <c r="AN268">
        <f t="shared" si="234"/>
        <v>1.0002590435637446</v>
      </c>
      <c r="AO268">
        <f t="shared" si="235"/>
        <v>-2.2759071003139932E-2</v>
      </c>
      <c r="AP268" s="41" t="str">
        <f t="shared" si="236"/>
        <v>0,422923037296204-0,740314393317766i</v>
      </c>
      <c r="AQ268">
        <f t="shared" si="237"/>
        <v>-1.3850782801833563</v>
      </c>
      <c r="AR268" s="43">
        <f t="shared" si="238"/>
        <v>-60.261756183237203</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-0,228175576493246+1,03033262203629i</v>
      </c>
      <c r="BG268" s="20">
        <f t="shared" si="249"/>
        <v>0.4674848965548446</v>
      </c>
      <c r="BH268" s="43">
        <f t="shared" si="250"/>
        <v>102.48708406547082</v>
      </c>
      <c r="BI268" s="41" t="str">
        <f t="shared" si="255"/>
        <v>-0,837130884729725+2,98767533926433i</v>
      </c>
      <c r="BJ268" s="20">
        <f t="shared" si="251"/>
        <v>9.8349061321944067</v>
      </c>
      <c r="BK268" s="43">
        <f t="shared" si="256"/>
        <v>105.65259200386092</v>
      </c>
      <c r="BL268">
        <f t="shared" si="252"/>
        <v>0.4674848965548446</v>
      </c>
      <c r="BM268" s="43">
        <f t="shared" si="253"/>
        <v>102.48708406547082</v>
      </c>
    </row>
    <row r="269" spans="14:65" x14ac:dyDescent="0.25">
      <c r="N269" s="9">
        <v>51</v>
      </c>
      <c r="O269" s="34">
        <f t="shared" si="254"/>
        <v>3235.9365692962833</v>
      </c>
      <c r="P269" s="33" t="str">
        <f t="shared" si="206"/>
        <v>58,4837545126354</v>
      </c>
      <c r="Q269" s="4" t="str">
        <f t="shared" si="207"/>
        <v>1+240,790939588675i</v>
      </c>
      <c r="R269" s="4">
        <f t="shared" si="219"/>
        <v>240.79301606981241</v>
      </c>
      <c r="S269" s="4">
        <f t="shared" si="220"/>
        <v>1.5666433704889564</v>
      </c>
      <c r="T269" s="4" t="str">
        <f t="shared" si="208"/>
        <v>1+0,609959673215026i</v>
      </c>
      <c r="U269" s="4">
        <f t="shared" si="221"/>
        <v>1.1713457230675242</v>
      </c>
      <c r="V269" s="4">
        <f t="shared" si="222"/>
        <v>0.547710622630731</v>
      </c>
      <c r="W269" t="str">
        <f t="shared" si="209"/>
        <v>1-0,0686204632366904i</v>
      </c>
      <c r="X269" s="4">
        <f t="shared" si="223"/>
        <v>1.0023516189316093</v>
      </c>
      <c r="Y269" s="4">
        <f t="shared" si="224"/>
        <v>-6.8513060567767237E-2</v>
      </c>
      <c r="Z269" t="str">
        <f t="shared" si="210"/>
        <v>0,999958114858078+0,0112955495039819i</v>
      </c>
      <c r="AA269" s="4">
        <f t="shared" si="225"/>
        <v>1.0000219102145302</v>
      </c>
      <c r="AB269" s="4">
        <f t="shared" si="226"/>
        <v>1.1295542218297615E-2</v>
      </c>
      <c r="AC269" s="47" t="str">
        <f t="shared" si="227"/>
        <v>0,129666767618403-0,253972768190752i</v>
      </c>
      <c r="AD269" s="20">
        <f t="shared" si="228"/>
        <v>-10.898259282877161</v>
      </c>
      <c r="AE269" s="43">
        <f t="shared" si="229"/>
        <v>-62.953242168421561</v>
      </c>
      <c r="AF269" t="str">
        <f t="shared" si="211"/>
        <v>171,846459675999</v>
      </c>
      <c r="AG269" t="str">
        <f t="shared" si="212"/>
        <v>1+240,171621328416i</v>
      </c>
      <c r="AH269">
        <f t="shared" si="230"/>
        <v>240.17370316402261</v>
      </c>
      <c r="AI269">
        <f t="shared" si="231"/>
        <v>1.5666326615968202</v>
      </c>
      <c r="AJ269" t="str">
        <f t="shared" si="213"/>
        <v>1+0,609959673215026i</v>
      </c>
      <c r="AK269">
        <f t="shared" si="232"/>
        <v>1.1713457230675242</v>
      </c>
      <c r="AL269">
        <f t="shared" si="233"/>
        <v>0.547710622630731</v>
      </c>
      <c r="AM269" t="str">
        <f t="shared" si="214"/>
        <v>1-0,0232932197781532i</v>
      </c>
      <c r="AN269">
        <f t="shared" si="234"/>
        <v>1.000271250255466</v>
      </c>
      <c r="AO269">
        <f t="shared" si="235"/>
        <v>-2.32890083832414E-2</v>
      </c>
      <c r="AP269" s="41" t="str">
        <f t="shared" si="236"/>
        <v>0,422782980688822-0,723920908293853i</v>
      </c>
      <c r="AQ269">
        <f t="shared" si="237"/>
        <v>-1.531639646729158</v>
      </c>
      <c r="AR269" s="43">
        <f t="shared" si="238"/>
        <v>-59.714294375025879</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-0,233804650116814+1,01028478869508i</v>
      </c>
      <c r="BG269" s="20">
        <f t="shared" si="249"/>
        <v>0.31545788142037778</v>
      </c>
      <c r="BH269" s="43">
        <f t="shared" si="250"/>
        <v>103.03025742569299</v>
      </c>
      <c r="BI269" s="41" t="str">
        <f t="shared" si="255"/>
        <v>-0,854074480095091+2,92654498915948i</v>
      </c>
      <c r="BJ269" s="20">
        <f t="shared" si="251"/>
        <v>9.6820775175683451</v>
      </c>
      <c r="BK269" s="43">
        <f t="shared" si="256"/>
        <v>106.26920521908876</v>
      </c>
      <c r="BL269">
        <f t="shared" si="252"/>
        <v>0.31545788142037778</v>
      </c>
      <c r="BM269" s="43">
        <f t="shared" si="253"/>
        <v>103.03025742569299</v>
      </c>
    </row>
    <row r="270" spans="14:65" x14ac:dyDescent="0.25">
      <c r="N270" s="9">
        <v>52</v>
      </c>
      <c r="O270" s="34">
        <f t="shared" si="254"/>
        <v>3311.3112148259115</v>
      </c>
      <c r="P270" s="33" t="str">
        <f t="shared" si="206"/>
        <v>58,4837545126354</v>
      </c>
      <c r="Q270" s="4" t="str">
        <f t="shared" si="207"/>
        <v>1+246,39968108579i</v>
      </c>
      <c r="R270" s="4">
        <f t="shared" si="219"/>
        <v>246.40171030083991</v>
      </c>
      <c r="S270" s="4">
        <f t="shared" si="220"/>
        <v>1.5667379022656218</v>
      </c>
      <c r="T270" s="4" t="str">
        <f t="shared" si="208"/>
        <v>1+0,624167459174797i</v>
      </c>
      <c r="U270" s="4">
        <f t="shared" si="221"/>
        <v>1.1788066071636694</v>
      </c>
      <c r="V270" s="4">
        <f t="shared" si="222"/>
        <v>0.55800041027660585</v>
      </c>
      <c r="W270" t="str">
        <f t="shared" si="209"/>
        <v>1-0,0702188391571646i</v>
      </c>
      <c r="X270" s="4">
        <f t="shared" si="223"/>
        <v>1.0024623111980717</v>
      </c>
      <c r="Y270" s="4">
        <f t="shared" si="224"/>
        <v>-7.010377038552533E-2</v>
      </c>
      <c r="Z270" t="str">
        <f t="shared" si="210"/>
        <v>0,999956140872154+0,0115586566513851i</v>
      </c>
      <c r="AA270" s="4">
        <f t="shared" si="225"/>
        <v>1.0000229428425709</v>
      </c>
      <c r="AB270" s="4">
        <f t="shared" si="226"/>
        <v>1.1558648844443279E-2</v>
      </c>
      <c r="AC270" s="47" t="str">
        <f>(IMDIV(IMPRODUCT(P270,T270,W270),IMPRODUCT(Q270,Z270)))</f>
        <v>0,129615534005383-0,248727405890573i</v>
      </c>
      <c r="AD270" s="20">
        <f t="shared" si="228"/>
        <v>-11.042156423852887</v>
      </c>
      <c r="AE270" s="43">
        <f t="shared" si="229"/>
        <v>-62.475312894287534</v>
      </c>
      <c r="AF270" t="str">
        <f t="shared" si="211"/>
        <v>171,846459675999</v>
      </c>
      <c r="AG270" t="str">
        <f t="shared" si="212"/>
        <v>1+245,765937050076i</v>
      </c>
      <c r="AH270">
        <f t="shared" si="230"/>
        <v>245.76797149771554</v>
      </c>
      <c r="AI270">
        <f t="shared" si="231"/>
        <v>1.5667274371294866</v>
      </c>
      <c r="AJ270" t="str">
        <f t="shared" si="213"/>
        <v>1+0,624167459174797i</v>
      </c>
      <c r="AK270">
        <f t="shared" si="232"/>
        <v>1.1788066071636694</v>
      </c>
      <c r="AL270">
        <f t="shared" si="233"/>
        <v>0.55800041027660585</v>
      </c>
      <c r="AM270" t="str">
        <f t="shared" si="214"/>
        <v>1-0,0238357885666397i</v>
      </c>
      <c r="AN270">
        <f t="shared" si="234"/>
        <v>1.0002840320711881</v>
      </c>
      <c r="AO270">
        <f t="shared" si="235"/>
        <v>-2.3831276044891502E-2</v>
      </c>
      <c r="AP270" s="41" t="str">
        <f t="shared" si="236"/>
        <v>0,422649227453509-0,707911203212348i</v>
      </c>
      <c r="AQ270">
        <f t="shared" si="237"/>
        <v>-1.6763759627449581</v>
      </c>
      <c r="AR270" s="43">
        <f t="shared" si="238"/>
        <v>-59.16123285723323</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-0,239148164174525+0,990771646786835i</v>
      </c>
      <c r="BG270" s="20">
        <f t="shared" si="249"/>
        <v>0.1654042797213276</v>
      </c>
      <c r="BH270" s="43">
        <f t="shared" si="250"/>
        <v>103.57023697039737</v>
      </c>
      <c r="BI270" s="41" t="str">
        <f t="shared" si="255"/>
        <v>-0,870194010105218+2,86696683264593i</v>
      </c>
      <c r="BJ270" s="20">
        <f t="shared" si="251"/>
        <v>9.5311847408292714</v>
      </c>
      <c r="BK270" s="43">
        <f t="shared" si="256"/>
        <v>106.88431700745166</v>
      </c>
      <c r="BL270">
        <f t="shared" si="252"/>
        <v>0.1654042797213276</v>
      </c>
      <c r="BM270" s="43">
        <f t="shared" si="253"/>
        <v>103.57023697039737</v>
      </c>
    </row>
    <row r="271" spans="14:65" x14ac:dyDescent="0.25">
      <c r="N271" s="9">
        <v>53</v>
      </c>
      <c r="O271" s="34">
        <f t="shared" si="254"/>
        <v>3388.4415613920314</v>
      </c>
      <c r="P271" s="33" t="str">
        <f t="shared" si="206"/>
        <v>58,4837545126354</v>
      </c>
      <c r="Q271" s="4" t="str">
        <f t="shared" si="207"/>
        <v>1+252,139066955302i</v>
      </c>
      <c r="R271" s="4">
        <f t="shared" si="219"/>
        <v>252.14104998014562</v>
      </c>
      <c r="S271" s="4">
        <f t="shared" si="220"/>
        <v>1.5668302823064313</v>
      </c>
      <c r="T271" s="4" t="str">
        <f t="shared" si="208"/>
        <v>1+0,638706186983254i</v>
      </c>
      <c r="U271" s="4">
        <f t="shared" si="221"/>
        <v>1.1865688320913741</v>
      </c>
      <c r="V271" s="4">
        <f t="shared" si="222"/>
        <v>0.56839479359558065</v>
      </c>
      <c r="W271" t="str">
        <f t="shared" si="209"/>
        <v>1-0,071854446035616i</v>
      </c>
      <c r="X271" s="4">
        <f t="shared" si="223"/>
        <v>1.0025782071315361</v>
      </c>
      <c r="Y271" s="4">
        <f t="shared" si="224"/>
        <v>-7.1731164743579739E-2</v>
      </c>
      <c r="Z271" t="str">
        <f t="shared" si="210"/>
        <v>0,99995407385514+0,0118278923515417i</v>
      </c>
      <c r="AA271" s="4">
        <f t="shared" si="225"/>
        <v>1.0000240241399054</v>
      </c>
      <c r="AB271" s="4">
        <f t="shared" si="226"/>
        <v>1.1827883986039118E-2</v>
      </c>
      <c r="AC271" s="47" t="str">
        <f t="shared" si="227"/>
        <v>0,129566059245074-0,243613901346287i</v>
      </c>
      <c r="AD271" s="20">
        <f t="shared" si="228"/>
        <v>-11.18415096681983</v>
      </c>
      <c r="AE271" s="43">
        <f t="shared" si="229"/>
        <v>-61.993720451548626</v>
      </c>
      <c r="AF271" t="str">
        <f t="shared" si="211"/>
        <v>171,846459675999</v>
      </c>
      <c r="AG271" t="str">
        <f t="shared" si="212"/>
        <v>1+251,490561124656i</v>
      </c>
      <c r="AH271">
        <f t="shared" si="230"/>
        <v>251.49254926298383</v>
      </c>
      <c r="AI271">
        <f t="shared" si="231"/>
        <v>1.5668200553782767</v>
      </c>
      <c r="AJ271" t="str">
        <f t="shared" si="213"/>
        <v>1+0,638706186983254i</v>
      </c>
      <c r="AK271">
        <f t="shared" si="232"/>
        <v>1.1865688320913741</v>
      </c>
      <c r="AL271">
        <f t="shared" si="233"/>
        <v>0.56839479359558065</v>
      </c>
      <c r="AM271" t="str">
        <f t="shared" si="214"/>
        <v>1-0,0243909954057281i</v>
      </c>
      <c r="AN271">
        <f t="shared" si="234"/>
        <v>1.0002974161002727</v>
      </c>
      <c r="AO271">
        <f t="shared" si="235"/>
        <v>-2.4386160229202362E-2</v>
      </c>
      <c r="AP271" s="41" t="str">
        <f t="shared" si="236"/>
        <v>0,422521493910586-0,6922767930201i</v>
      </c>
      <c r="AQ271">
        <f t="shared" si="237"/>
        <v>-1.8192490074906054</v>
      </c>
      <c r="AR271" s="43">
        <f t="shared" si="238"/>
        <v>-58.602777719055815</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-0,244217496399607+0,971782475714817i</v>
      </c>
      <c r="BG271" s="20">
        <f t="shared" si="249"/>
        <v>1.7351686681225269E-2</v>
      </c>
      <c r="BH271" s="43">
        <f t="shared" si="250"/>
        <v>104.10679979472437</v>
      </c>
      <c r="BI271" s="41" t="str">
        <f t="shared" si="255"/>
        <v>-0,885523747647185+2,80890841184391i</v>
      </c>
      <c r="BJ271" s="20">
        <f t="shared" si="251"/>
        <v>9.3822536460104597</v>
      </c>
      <c r="BK271" s="43">
        <f t="shared" si="256"/>
        <v>107.49774252721714</v>
      </c>
      <c r="BL271">
        <f t="shared" si="252"/>
        <v>1.7351686681225269E-2</v>
      </c>
      <c r="BM271" s="43">
        <f t="shared" si="253"/>
        <v>104.10679979472437</v>
      </c>
    </row>
    <row r="272" spans="14:65" x14ac:dyDescent="0.25">
      <c r="N272" s="9">
        <v>54</v>
      </c>
      <c r="O272" s="34">
        <f t="shared" si="254"/>
        <v>3467.3685045253224</v>
      </c>
      <c r="P272" s="33" t="str">
        <f t="shared" si="206"/>
        <v>58,4837545126354</v>
      </c>
      <c r="Q272" s="4" t="str">
        <f t="shared" si="207"/>
        <v>1+258,012140295569i</v>
      </c>
      <c r="R272" s="4">
        <f t="shared" si="219"/>
        <v>258.01407818159919</v>
      </c>
      <c r="S272" s="4">
        <f t="shared" si="220"/>
        <v>1.566920559586195</v>
      </c>
      <c r="T272" s="4" t="str">
        <f t="shared" si="208"/>
        <v>1+0,653583565266325i</v>
      </c>
      <c r="U272" s="4">
        <f t="shared" si="221"/>
        <v>1.1946428239378666</v>
      </c>
      <c r="V272" s="4">
        <f t="shared" si="222"/>
        <v>0.57889029918088575</v>
      </c>
      <c r="W272" t="str">
        <f t="shared" si="209"/>
        <v>1-0,0735281510924615i</v>
      </c>
      <c r="X272" s="4">
        <f t="shared" si="223"/>
        <v>1.0026995507145078</v>
      </c>
      <c r="Y272" s="4">
        <f t="shared" si="224"/>
        <v>-7.3396072008517318E-2</v>
      </c>
      <c r="Z272" t="str">
        <f t="shared" si="210"/>
        <v>0,999951909422615+0,0121033993567838i</v>
      </c>
      <c r="AA272" s="4">
        <f t="shared" si="225"/>
        <v>1.0000251564005396</v>
      </c>
      <c r="AB272" s="4">
        <f t="shared" si="226"/>
        <v>1.2103390392746511E-2</v>
      </c>
      <c r="AC272" s="47" t="str">
        <f t="shared" si="227"/>
        <v>0,129518238407315-0,238629544110538i</v>
      </c>
      <c r="AD272" s="20">
        <f t="shared" si="228"/>
        <v>-11.324203678465663</v>
      </c>
      <c r="AE272" s="43">
        <f t="shared" si="229"/>
        <v>-61.508722298665717</v>
      </c>
      <c r="AF272" t="str">
        <f t="shared" si="211"/>
        <v>171,846459675999</v>
      </c>
      <c r="AG272" t="str">
        <f t="shared" si="212"/>
        <v>1+257,348528823615i</v>
      </c>
      <c r="AH272">
        <f t="shared" si="230"/>
        <v>257.35047170673499</v>
      </c>
      <c r="AI272">
        <f t="shared" si="231"/>
        <v>1.5669105654442528</v>
      </c>
      <c r="AJ272" t="str">
        <f t="shared" si="213"/>
        <v>1+0,653583565266325i</v>
      </c>
      <c r="AK272">
        <f t="shared" si="232"/>
        <v>1.1946428239378666</v>
      </c>
      <c r="AL272">
        <f t="shared" si="233"/>
        <v>0.57889029918088575</v>
      </c>
      <c r="AM272" t="str">
        <f t="shared" si="214"/>
        <v>1-0,0249591346734337i</v>
      </c>
      <c r="AN272">
        <f t="shared" si="234"/>
        <v>1.0003114307072805</v>
      </c>
      <c r="AO272">
        <f t="shared" si="235"/>
        <v>-2.4953953775555343E-2</v>
      </c>
      <c r="AP272" s="41" t="str">
        <f t="shared" si="236"/>
        <v>0,422399509146409-0,677009391416393i</v>
      </c>
      <c r="AQ272">
        <f t="shared" si="237"/>
        <v>-1.9602213795008585</v>
      </c>
      <c r="AR272" s="43">
        <f t="shared" si="238"/>
        <v>-58.039147563786713</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-0,249023447276557+0,953306827102984i</v>
      </c>
      <c r="BG272" s="20">
        <f t="shared" si="249"/>
        <v>-0.12867286996650118</v>
      </c>
      <c r="BH272" s="43">
        <f t="shared" si="250"/>
        <v>104.63970736940502</v>
      </c>
      <c r="BI272" s="41" t="str">
        <f t="shared" si="255"/>
        <v>-0,900096298689254+2,75233807450706i</v>
      </c>
      <c r="BJ272" s="20">
        <f t="shared" si="251"/>
        <v>9.2353094289982991</v>
      </c>
      <c r="BK272" s="43">
        <f t="shared" si="256"/>
        <v>108.10928210428403</v>
      </c>
      <c r="BL272">
        <f t="shared" si="252"/>
        <v>-0.12867286996650118</v>
      </c>
      <c r="BM272" s="43">
        <f t="shared" si="253"/>
        <v>104.63970736940502</v>
      </c>
    </row>
    <row r="273" spans="14:65" x14ac:dyDescent="0.25">
      <c r="N273" s="9">
        <v>55</v>
      </c>
      <c r="O273" s="34">
        <f t="shared" si="254"/>
        <v>3548.1338923357539</v>
      </c>
      <c r="P273" s="33" t="str">
        <f t="shared" si="206"/>
        <v>58,4837545126354</v>
      </c>
      <c r="Q273" s="4" t="str">
        <f t="shared" si="207"/>
        <v>1+264,022015087813i</v>
      </c>
      <c r="R273" s="4">
        <f t="shared" si="219"/>
        <v>264.02390886249174</v>
      </c>
      <c r="S273" s="4">
        <f t="shared" si="220"/>
        <v>1.5670087819652321</v>
      </c>
      <c r="T273" s="4" t="str">
        <f t="shared" si="208"/>
        <v>1+0,668807482206898i</v>
      </c>
      <c r="U273" s="4">
        <f t="shared" si="221"/>
        <v>1.2030392546612643</v>
      </c>
      <c r="V273" s="4">
        <f t="shared" si="222"/>
        <v>0.58948324255773588</v>
      </c>
      <c r="W273" t="str">
        <f t="shared" si="209"/>
        <v>1-0,075240841748276i</v>
      </c>
      <c r="X273" s="4">
        <f t="shared" si="223"/>
        <v>1.0028265973073256</v>
      </c>
      <c r="Y273" s="4">
        <f t="shared" si="224"/>
        <v>-7.5099337995641488E-2</v>
      </c>
      <c r="Z273" t="str">
        <f t="shared" si="210"/>
        <v>0,999949642983528+0,0123853237445722i</v>
      </c>
      <c r="AA273" s="4">
        <f t="shared" si="225"/>
        <v>1.0000263420266204</v>
      </c>
      <c r="AB273" s="4">
        <f t="shared" si="226"/>
        <v>1.2385314139164159E-2</v>
      </c>
      <c r="AC273" s="47" t="str">
        <f t="shared" si="227"/>
        <v>0,129471970069696-0,233771692116082i</v>
      </c>
      <c r="AD273" s="20">
        <f t="shared" si="228"/>
        <v>-11.462276173732812</v>
      </c>
      <c r="AE273" s="43">
        <f t="shared" si="229"/>
        <v>-61.020589113793271</v>
      </c>
      <c r="AF273" t="str">
        <f t="shared" si="211"/>
        <v>171,846459675999</v>
      </c>
      <c r="AG273" t="str">
        <f t="shared" si="212"/>
        <v>1+263,342946118966i</v>
      </c>
      <c r="AH273">
        <f t="shared" si="230"/>
        <v>263.34484477698936</v>
      </c>
      <c r="AI273">
        <f t="shared" si="231"/>
        <v>1.5669990153111146</v>
      </c>
      <c r="AJ273" t="str">
        <f t="shared" si="213"/>
        <v>1+0,668807482206898i</v>
      </c>
      <c r="AK273">
        <f t="shared" si="232"/>
        <v>1.2030392546612643</v>
      </c>
      <c r="AL273">
        <f t="shared" si="233"/>
        <v>0.58948324255773588</v>
      </c>
      <c r="AM273" t="str">
        <f t="shared" si="214"/>
        <v>1-0,0255405076047161i</v>
      </c>
      <c r="AN273">
        <f t="shared" si="234"/>
        <v>1.0003261055919248</v>
      </c>
      <c r="AO273">
        <f t="shared" si="235"/>
        <v>-2.5534956270359593E-2</v>
      </c>
      <c r="AP273" s="41" t="str">
        <f t="shared" si="236"/>
        <v>0,42228301443895-0,662100906475021i</v>
      </c>
      <c r="AQ273">
        <f t="shared" si="237"/>
        <v>-2.0992566098440619</v>
      </c>
      <c r="AR273" s="43">
        <f t="shared" si="238"/>
        <v>-57.470573410580606</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-0,25357626333521+0,935334517543016i</v>
      </c>
      <c r="BG273" s="20">
        <f t="shared" si="249"/>
        <v>-0.27264306036410429</v>
      </c>
      <c r="BH273" s="43">
        <f t="shared" si="250"/>
        <v>105.16870559506067</v>
      </c>
      <c r="BI273" s="41" t="str">
        <f t="shared" si="255"/>
        <v>-0,913942672163576+2,69722495328447i</v>
      </c>
      <c r="BJ273" s="20">
        <f t="shared" si="251"/>
        <v>9.0903765035246469</v>
      </c>
      <c r="BK273" s="43">
        <f t="shared" si="256"/>
        <v>108.71872129827329</v>
      </c>
      <c r="BL273">
        <f t="shared" si="252"/>
        <v>-0.27264306036410429</v>
      </c>
      <c r="BM273" s="43">
        <f t="shared" si="253"/>
        <v>105.16870559506067</v>
      </c>
    </row>
    <row r="274" spans="14:65" x14ac:dyDescent="0.25">
      <c r="N274" s="9">
        <v>56</v>
      </c>
      <c r="O274" s="34">
        <f t="shared" si="254"/>
        <v>3630.7805477010188</v>
      </c>
      <c r="P274" s="33" t="str">
        <f t="shared" si="206"/>
        <v>58,4837545126354</v>
      </c>
      <c r="Q274" s="4" t="str">
        <f t="shared" si="207"/>
        <v>1+270,171877847203i</v>
      </c>
      <c r="R274" s="4">
        <f t="shared" si="219"/>
        <v>270.17372851460595</v>
      </c>
      <c r="S274" s="4">
        <f t="shared" si="220"/>
        <v>1.5670949962147191</v>
      </c>
      <c r="T274" s="4" t="str">
        <f t="shared" si="208"/>
        <v>1+0,684386009727256i</v>
      </c>
      <c r="U274" s="4">
        <f t="shared" si="221"/>
        <v>1.2117690416537286</v>
      </c>
      <c r="V274" s="4">
        <f t="shared" si="222"/>
        <v>0.60016973100707161</v>
      </c>
      <c r="W274" t="str">
        <f t="shared" si="209"/>
        <v>1-0,0769934260943163i</v>
      </c>
      <c r="X274" s="4">
        <f t="shared" si="223"/>
        <v>1.0029596141728443</v>
      </c>
      <c r="Y274" s="4">
        <f t="shared" si="224"/>
        <v>-7.684182624602387E-2</v>
      </c>
      <c r="Z274" t="str">
        <f t="shared" si="210"/>
        <v>0,999947269730458+0,0126738149949492i</v>
      </c>
      <c r="AA274" s="4">
        <f t="shared" si="225"/>
        <v>1.0000275835335362</v>
      </c>
      <c r="AB274" s="4">
        <f t="shared" si="226"/>
        <v>1.2673804702267184E-2</v>
      </c>
      <c r="AC274" s="47" t="str">
        <f t="shared" si="227"/>
        <v>0,129427156102536-0,229037770278297i</v>
      </c>
      <c r="AD274" s="20">
        <f t="shared" si="228"/>
        <v>-11.598331026048667</v>
      </c>
      <c r="AE274" s="43">
        <f t="shared" si="229"/>
        <v>-60.529604654753797</v>
      </c>
      <c r="AF274" t="str">
        <f t="shared" si="211"/>
        <v>171,846459675999</v>
      </c>
      <c r="AG274" t="str">
        <f t="shared" si="212"/>
        <v>1+269,476991330107i</v>
      </c>
      <c r="AH274">
        <f t="shared" si="230"/>
        <v>269.47884676969835</v>
      </c>
      <c r="AI274">
        <f t="shared" si="231"/>
        <v>1.5670854518706132</v>
      </c>
      <c r="AJ274" t="str">
        <f t="shared" si="213"/>
        <v>1+0,684386009727256i</v>
      </c>
      <c r="AK274">
        <f t="shared" si="232"/>
        <v>1.2117690416537286</v>
      </c>
      <c r="AL274">
        <f t="shared" si="233"/>
        <v>0.60016973100707161</v>
      </c>
      <c r="AM274" t="str">
        <f t="shared" si="214"/>
        <v>1-0,0261354224511994i</v>
      </c>
      <c r="AN274">
        <f t="shared" si="234"/>
        <v>1.0003414718518386</v>
      </c>
      <c r="AO274">
        <f t="shared" si="235"/>
        <v>-2.6129474198926399E-2</v>
      </c>
      <c r="AP274" s="41" t="str">
        <f t="shared" si="236"/>
        <v>0,422171762709212-0,647543436368436i</v>
      </c>
      <c r="AQ274">
        <f t="shared" si="237"/>
        <v>-2.2363192761282216</v>
      </c>
      <c r="AR274" s="43">
        <f t="shared" si="238"/>
        <v>-56.897298542824885</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-0,257885659306868+0,917855621458996i</v>
      </c>
      <c r="BG274" s="20">
        <f t="shared" si="249"/>
        <v>-0.41453338343328239</v>
      </c>
      <c r="BH274" s="43">
        <f t="shared" si="250"/>
        <v>105.69352491448957</v>
      </c>
      <c r="BI274" s="41" t="str">
        <f t="shared" si="255"/>
        <v>-0,927092346532593+2,64353894540227i</v>
      </c>
      <c r="BJ274" s="20">
        <f t="shared" si="251"/>
        <v>8.9474783664871556</v>
      </c>
      <c r="BK274" s="43">
        <f t="shared" si="256"/>
        <v>109.32583102641851</v>
      </c>
      <c r="BL274">
        <f t="shared" si="252"/>
        <v>-0.41453338343328239</v>
      </c>
      <c r="BM274" s="43">
        <f t="shared" si="253"/>
        <v>105.69352491448957</v>
      </c>
    </row>
    <row r="275" spans="14:65" x14ac:dyDescent="0.25">
      <c r="N275" s="9">
        <v>57</v>
      </c>
      <c r="O275" s="34">
        <f t="shared" si="254"/>
        <v>3715.352290971724</v>
      </c>
      <c r="P275" s="33" t="str">
        <f t="shared" ref="P275:P338" si="257">COMPLEX(Adc,0)</f>
        <v>58,4837545126354</v>
      </c>
      <c r="Q275" s="4" t="str">
        <f t="shared" ref="Q275:Q338" si="258">IMSUM(COMPLEX(1,0),IMDIV(COMPLEX(0,2*PI()*O275),COMPLEX(wp_lf,0)))</f>
        <v>1+276,464989312375i</v>
      </c>
      <c r="R275" s="4">
        <f t="shared" si="219"/>
        <v>276.46679785372351</v>
      </c>
      <c r="S275" s="4">
        <f t="shared" si="220"/>
        <v>1.5671792480414632</v>
      </c>
      <c r="T275" s="4" t="str">
        <f t="shared" ref="T275:T338" si="259">IMSUM(COMPLEX(1,0),IMDIV(COMPLEX(0,2*PI()*O275),COMPLEX(wz_esr,0)))</f>
        <v>1+0,700327407768889i</v>
      </c>
      <c r="U275" s="4">
        <f t="shared" si="221"/>
        <v>1.2208433470647624</v>
      </c>
      <c r="V275" s="4">
        <f t="shared" si="222"/>
        <v>0.61094566734954547</v>
      </c>
      <c r="W275" t="str">
        <f t="shared" ref="W275:W338" si="260">IMSUB(COMPLEX(1,0),IMDIV(COMPLEX(0,2*PI()*O275),COMPLEX(wz_rhp,0)))</f>
        <v>1-0,078786833374i</v>
      </c>
      <c r="X275" s="4">
        <f t="shared" si="223"/>
        <v>1.0030988810247485</v>
      </c>
      <c r="Y275" s="4">
        <f t="shared" si="224"/>
        <v>-7.8624418301072807E-2</v>
      </c>
      <c r="Z275" t="str">
        <f t="shared" ref="Z275:Z338" si="261">IMSUM(COMPLEX(1,0),IMDIV(COMPLEX(0,2*PI()*O275),COMPLEX(Q*(wsl/2),0)),IMDIV(IMPOWER(COMPLEX(0,2*PI()*O275),2),IMPOWER(COMPLEX(wsl/2,0),2)))</f>
        <v>0,999944784629416+0,0129690260697942i</v>
      </c>
      <c r="AA275" s="4">
        <f t="shared" si="225"/>
        <v>1.0000288835552542</v>
      </c>
      <c r="AB275" s="4">
        <f t="shared" si="226"/>
        <v>1.2969015040648029E-2</v>
      </c>
      <c r="AC275" s="47" t="str">
        <f t="shared" si="227"/>
        <v>0,129383701460832-0,224425269132769i</v>
      </c>
      <c r="AD275" s="20">
        <f t="shared" si="228"/>
        <v>-11.732331877480942</v>
      </c>
      <c r="AE275" s="43">
        <f t="shared" si="229"/>
        <v>-60.036065563922755</v>
      </c>
      <c r="AF275" t="str">
        <f t="shared" ref="AF275:AF338" si="262">COMPLEX($B$72,0)</f>
        <v>171,846459675999</v>
      </c>
      <c r="AG275" t="str">
        <f t="shared" ref="AG275:AG338" si="263">IMSUM(COMPLEX(1,0),IMDIV(COMPLEX(0,2*PI()*O275),COMPLEX(wp_lf_DCM,0)))</f>
        <v>1+275,753916808999i</v>
      </c>
      <c r="AH275">
        <f t="shared" si="230"/>
        <v>275.7557300139099</v>
      </c>
      <c r="AI275">
        <f t="shared" si="231"/>
        <v>1.5671699209473875</v>
      </c>
      <c r="AJ275" t="str">
        <f t="shared" ref="AJ275:AJ338" si="264">IMSUM(COMPLEX(1,0),IMDIV(COMPLEX(0,2*PI()*O275),COMPLEX(wz1_dcm,0)))</f>
        <v>1+0,700327407768889i</v>
      </c>
      <c r="AK275">
        <f t="shared" si="232"/>
        <v>1.2208433470647624</v>
      </c>
      <c r="AL275">
        <f t="shared" si="233"/>
        <v>0.61094566734954547</v>
      </c>
      <c r="AM275" t="str">
        <f t="shared" ref="AM275:AM338" si="265">IMSUB(COMPLEX(1,0),IMDIV(COMPLEX(0,2*PI()*O275),COMPLEX(wz2_dcm,0)))</f>
        <v>1-0,0267441946446094i</v>
      </c>
      <c r="AN275">
        <f t="shared" si="234"/>
        <v>1.0003575620482852</v>
      </c>
      <c r="AO275">
        <f t="shared" si="235"/>
        <v>-2.6737821100501279E-2</v>
      </c>
      <c r="AP275" s="41" t="str">
        <f t="shared" si="236"/>
        <v>0,42206551799733-0,633329265191704i</v>
      </c>
      <c r="AQ275">
        <f t="shared" si="237"/>
        <v>-2.3713751165915848</v>
      </c>
      <c r="AR275" s="43">
        <f t="shared" si="238"/>
        <v>-56.319578301638295</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-0,26196083919255+0,900860464078921i</v>
      </c>
      <c r="BG275" s="20">
        <f t="shared" si="249"/>
        <v>-0.55431929763711596</v>
      </c>
      <c r="BH275" s="43">
        <f t="shared" si="250"/>
        <v>106.21388048432601</v>
      </c>
      <c r="BI275" s="41" t="str">
        <f t="shared" si="255"/>
        <v>-0,939573333186233+2,59125069273741i</v>
      </c>
      <c r="BJ275" s="20">
        <f t="shared" si="251"/>
        <v>8.8066374632522333</v>
      </c>
      <c r="BK275" s="43">
        <f t="shared" si="256"/>
        <v>109.93036774661049</v>
      </c>
      <c r="BL275">
        <f t="shared" si="252"/>
        <v>-0.55431929763711596</v>
      </c>
      <c r="BM275" s="43">
        <f t="shared" si="253"/>
        <v>106.21388048432601</v>
      </c>
    </row>
    <row r="276" spans="14:65" x14ac:dyDescent="0.25">
      <c r="N276" s="9">
        <v>58</v>
      </c>
      <c r="O276" s="34">
        <f t="shared" si="254"/>
        <v>3801.8939632056172</v>
      </c>
      <c r="P276" s="33" t="str">
        <f t="shared" si="257"/>
        <v>58,4837545126354</v>
      </c>
      <c r="Q276" s="4" t="str">
        <f t="shared" si="258"/>
        <v>1+282,904686174327i</v>
      </c>
      <c r="R276" s="4">
        <f t="shared" ref="R276:R339" si="270">IMABS(Q276)</f>
        <v>282.90645354850864</v>
      </c>
      <c r="S276" s="4">
        <f t="shared" ref="S276:S339" si="271">IMARGUMENT(Q276)</f>
        <v>1.567261582112111</v>
      </c>
      <c r="T276" s="4" t="str">
        <f t="shared" si="259"/>
        <v>1+0,71664012867205i</v>
      </c>
      <c r="U276" s="4">
        <f t="shared" ref="U276:U339" si="272">IMABS(T276)</f>
        <v>1.2302735769019393</v>
      </c>
      <c r="V276" s="4">
        <f t="shared" ref="V276:V339" si="273">IMARGUMENT(T276)</f>
        <v>0.62180675470872004</v>
      </c>
      <c r="W276" t="str">
        <f t="shared" si="260"/>
        <v>1-0,0806220144756056i</v>
      </c>
      <c r="X276" s="4">
        <f t="shared" ref="X276:X339" si="274">IMABS(W276)</f>
        <v>1.0032446906005059</v>
      </c>
      <c r="Y276" s="4">
        <f t="shared" ref="Y276:Y339" si="275">IMARGUMENT(W276)</f>
        <v>-8.0448013973971153E-2</v>
      </c>
      <c r="Z276" t="str">
        <f t="shared" si="261"/>
        <v>0,99994218240917+0,0132711134939268i</v>
      </c>
      <c r="AA276" s="4">
        <f t="shared" ref="AA276:AA339" si="276">IMABS(Z276)</f>
        <v>1.0000302448499157</v>
      </c>
      <c r="AB276" s="4">
        <f t="shared" ref="AB276:AB339" si="277">IMARGUMENT(Z276)</f>
        <v>1.3271101675603747E-2</v>
      </c>
      <c r="AC276" s="47" t="str">
        <f t="shared" ref="AC276:AC339" si="278">(IMDIV(IMPRODUCT(P276,T276,W276),IMPRODUCT(Q276,Z276)))</f>
        <v>0,129341513982754-0,219931743507237i</v>
      </c>
      <c r="AD276" s="20">
        <f t="shared" ref="AD276:AD339" si="279">20*LOG(IMABS(AC276))</f>
        <v>-11.864243548112803</v>
      </c>
      <c r="AE276" s="43">
        <f t="shared" ref="AE276:AE339" si="280">(180/PI())*IMARGUMENT(AC276)</f>
        <v>-59.540281116903138</v>
      </c>
      <c r="AF276" t="str">
        <f t="shared" si="262"/>
        <v>171,846459675999</v>
      </c>
      <c r="AG276" t="str">
        <f t="shared" si="263"/>
        <v>1+282,177050664619i</v>
      </c>
      <c r="AH276">
        <f t="shared" ref="AH276:AH339" si="281">IMABS(AG276)</f>
        <v>282.17882259620933</v>
      </c>
      <c r="AI276">
        <f t="shared" ref="AI276:AI339" si="282">IMARGUMENT(AG276)</f>
        <v>1.5672524673232355</v>
      </c>
      <c r="AJ276" t="str">
        <f t="shared" si="264"/>
        <v>1+0,71664012867205i</v>
      </c>
      <c r="AK276">
        <f t="shared" ref="AK276:AK339" si="283">IMABS(AJ276)</f>
        <v>1.2302735769019393</v>
      </c>
      <c r="AL276">
        <f t="shared" ref="AL276:AL339" si="284">IMARGUMENT(AJ276)</f>
        <v>0.62180675470872004</v>
      </c>
      <c r="AM276" t="str">
        <f t="shared" si="265"/>
        <v>1-0,0273671469640213i</v>
      </c>
      <c r="AN276">
        <f t="shared" ref="AN276:AN339" si="285">IMABS(AM276)</f>
        <v>1.0003744102749481</v>
      </c>
      <c r="AO276">
        <f t="shared" ref="AO276:AO339" si="286">IMARGUMENT(AM276)</f>
        <v>-2.7360317726507512E-2</v>
      </c>
      <c r="AP276" s="41" t="str">
        <f t="shared" ref="AP276:AP339" si="287">(IMDIV(IMPRODUCT(AF276,AJ276,AM276),IMPRODUCT(AG276)))</f>
        <v>0,42196405496224-0,619450858884073i</v>
      </c>
      <c r="AQ276">
        <f t="shared" ref="AQ276:AQ339" si="288">20*LOG(IMABS(AP276))</f>
        <v>-2.5043911435785811</v>
      </c>
      <c r="AR276" s="43">
        <f t="shared" ref="AR276:AR339" si="289">(180/PI())*IMARGUMENT(AP276)</f>
        <v>-55.737679823416229</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-0,265810516291548+0,884339614502514i</v>
      </c>
      <c r="BG276" s="20">
        <f t="shared" ref="BG276:BG339" si="300">20*LOG(IMABS(BF276))</f>
        <v>-0.69197735090284063</v>
      </c>
      <c r="BH276" s="43">
        <f t="shared" ref="BH276:BH339" si="301">(180/PI())*IMARGUMENT(BF276)</f>
        <v>106.7294724070867</v>
      </c>
      <c r="BI276" s="41" t="str">
        <f t="shared" si="255"/>
        <v>-0,951412236810924+2,54033156225701i</v>
      </c>
      <c r="BJ276" s="20">
        <f t="shared" ref="BJ276:BJ339" si="302">20*LOG(IMABS(BI276))</f>
        <v>8.6678750536313771</v>
      </c>
      <c r="BK276" s="43">
        <f t="shared" si="256"/>
        <v>110.53207370057362</v>
      </c>
      <c r="BL276">
        <f t="shared" ref="BL276:BL339" si="303">IF($B$31=0,BJ276,BG276)</f>
        <v>-0.69197735090284063</v>
      </c>
      <c r="BM276" s="43">
        <f t="shared" ref="BM276:BM339" si="304">IF($B$31=0,BK276,BH276)</f>
        <v>106.7294724070867</v>
      </c>
    </row>
    <row r="277" spans="14:65" x14ac:dyDescent="0.25">
      <c r="N277" s="9">
        <v>59</v>
      </c>
      <c r="O277" s="34">
        <f t="shared" si="254"/>
        <v>3890.451449942811</v>
      </c>
      <c r="P277" s="33" t="str">
        <f t="shared" si="257"/>
        <v>58,4837545126354</v>
      </c>
      <c r="Q277" s="4" t="str">
        <f t="shared" si="258"/>
        <v>1+289,494382845575i</v>
      </c>
      <c r="R277" s="4">
        <f t="shared" si="270"/>
        <v>289.49610998965136</v>
      </c>
      <c r="S277" s="4">
        <f t="shared" si="271"/>
        <v>1.5673420420768083</v>
      </c>
      <c r="T277" s="4" t="str">
        <f t="shared" si="259"/>
        <v>1+0,733332821657287i</v>
      </c>
      <c r="U277" s="4">
        <f t="shared" si="272"/>
        <v>1.2400713799293321</v>
      </c>
      <c r="V277" s="4">
        <f t="shared" si="273"/>
        <v>0.63274850226478863</v>
      </c>
      <c r="W277" t="str">
        <f t="shared" si="260"/>
        <v>1-0,0824999424364448i</v>
      </c>
      <c r="X277" s="4">
        <f t="shared" si="274"/>
        <v>1.003397349260011</v>
      </c>
      <c r="Y277" s="4">
        <f t="shared" si="275"/>
        <v>-8.2313531617261917E-2</v>
      </c>
      <c r="Z277" t="str">
        <f t="shared" si="261"/>
        <v>0,999939457550063+0,0135802374380979i</v>
      </c>
      <c r="AA277" s="4">
        <f t="shared" si="276"/>
        <v>1.0000316703056906</v>
      </c>
      <c r="AB277" s="4">
        <f t="shared" si="277"/>
        <v>1.3580224774110205E-2</v>
      </c>
      <c r="AC277" s="47" t="str">
        <f t="shared" si="278"/>
        <v>0,129300504194256-0,215554811227216i</v>
      </c>
      <c r="AD277" s="20">
        <f t="shared" si="279"/>
        <v>-11.994032143901761</v>
      </c>
      <c r="AE277" s="43">
        <f t="shared" si="280"/>
        <v>-59.042572914301836</v>
      </c>
      <c r="AF277" t="str">
        <f t="shared" si="262"/>
        <v>171,846459675999</v>
      </c>
      <c r="AG277" t="str">
        <f t="shared" si="263"/>
        <v>1+288,749798527556i</v>
      </c>
      <c r="AH277">
        <f t="shared" si="281"/>
        <v>288.75153012530376</v>
      </c>
      <c r="AI277">
        <f t="shared" si="282"/>
        <v>1.5673331347608364</v>
      </c>
      <c r="AJ277" t="str">
        <f t="shared" si="264"/>
        <v>1+0,733332821657287i</v>
      </c>
      <c r="AK277">
        <f t="shared" si="283"/>
        <v>1.2400713799293321</v>
      </c>
      <c r="AL277">
        <f t="shared" si="284"/>
        <v>0.63274850226478863</v>
      </c>
      <c r="AM277" t="str">
        <f t="shared" si="265"/>
        <v>1-0,0280046097070005i</v>
      </c>
      <c r="AN277">
        <f t="shared" si="285"/>
        <v>1.0003920522299452</v>
      </c>
      <c r="AO277">
        <f t="shared" si="286"/>
        <v>-2.7997292202041172E-2</v>
      </c>
      <c r="AP277" s="41" t="str">
        <f t="shared" si="287"/>
        <v>0,421867158403853-0,605900861246197i</v>
      </c>
      <c r="AQ277">
        <f t="shared" si="288"/>
        <v>-2.6353357556699768</v>
      </c>
      <c r="AR277" s="43">
        <f t="shared" si="289"/>
        <v>-55.151881720780189</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-0,269442932236504+0,868283878854782i</v>
      </c>
      <c r="BG277" s="20">
        <f t="shared" si="300"/>
        <v>-0.82748530897951977</v>
      </c>
      <c r="BH277" s="43">
        <f t="shared" si="301"/>
        <v>107.2399860242072</v>
      </c>
      <c r="BI277" s="41" t="str">
        <f t="shared" si="255"/>
        <v>-0,962634312865364+2,49075362679764i</v>
      </c>
      <c r="BJ277" s="20">
        <f t="shared" si="302"/>
        <v>8.5312110792522731</v>
      </c>
      <c r="BK277" s="43">
        <f t="shared" si="256"/>
        <v>111.13067721772877</v>
      </c>
      <c r="BL277">
        <f t="shared" si="303"/>
        <v>-0.82748530897951977</v>
      </c>
      <c r="BM277" s="43">
        <f t="shared" si="304"/>
        <v>107.2399860242072</v>
      </c>
    </row>
    <row r="278" spans="14:65" x14ac:dyDescent="0.25">
      <c r="N278" s="9">
        <v>60</v>
      </c>
      <c r="O278" s="34">
        <f t="shared" si="254"/>
        <v>3981.0717055349769</v>
      </c>
      <c r="P278" s="33" t="str">
        <f t="shared" si="257"/>
        <v>58,4837545126354</v>
      </c>
      <c r="Q278" s="4" t="str">
        <f t="shared" si="258"/>
        <v>1+296,237573270518i</v>
      </c>
      <c r="R278" s="4">
        <f t="shared" si="270"/>
        <v>296.23926110022205</v>
      </c>
      <c r="S278" s="4">
        <f t="shared" si="271"/>
        <v>1.5674206705923246</v>
      </c>
      <c r="T278" s="4" t="str">
        <f t="shared" si="259"/>
        <v>1+0,750414337411372i</v>
      </c>
      <c r="U278" s="4">
        <f t="shared" si="272"/>
        <v>1.2502486463870091</v>
      </c>
      <c r="V278" s="4">
        <f t="shared" si="273"/>
        <v>0.64376623200212657</v>
      </c>
      <c r="W278" t="str">
        <f t="shared" si="260"/>
        <v>1-0,0844216129587793i</v>
      </c>
      <c r="X278" s="4">
        <f t="shared" si="274"/>
        <v>1.0035571776110028</v>
      </c>
      <c r="Y278" s="4">
        <f t="shared" si="275"/>
        <v>-8.4221908385817543E-2</v>
      </c>
      <c r="Z278" t="str">
        <f t="shared" si="261"/>
        <v>0,999936604272302+0,0138965618039143i</v>
      </c>
      <c r="AA278" s="4">
        <f t="shared" si="276"/>
        <v>1.0000331629469055</v>
      </c>
      <c r="AB278" s="4">
        <f t="shared" si="277"/>
        <v>1.3896548233728597E-2</v>
      </c>
      <c r="AC278" s="47" t="str">
        <f t="shared" si="278"/>
        <v>0,129260585119378-0,211292151854618i</v>
      </c>
      <c r="AD278" s="20">
        <f t="shared" si="279"/>
        <v>-12.1216651622633</v>
      </c>
      <c r="AE278" s="43">
        <f t="shared" si="280"/>
        <v>-58.543274516381373</v>
      </c>
      <c r="AF278" t="str">
        <f t="shared" si="262"/>
        <v>171,846459675999</v>
      </c>
      <c r="AG278" t="str">
        <f t="shared" si="263"/>
        <v>1+295,475645355727i</v>
      </c>
      <c r="AH278">
        <f t="shared" si="281"/>
        <v>295.47733753772621</v>
      </c>
      <c r="AI278">
        <f t="shared" si="282"/>
        <v>1.5674119660269312</v>
      </c>
      <c r="AJ278" t="str">
        <f t="shared" si="264"/>
        <v>1+0,750414337411372i</v>
      </c>
      <c r="AK278">
        <f t="shared" si="283"/>
        <v>1.2502486463870091</v>
      </c>
      <c r="AL278">
        <f t="shared" si="284"/>
        <v>0.64376623200212657</v>
      </c>
      <c r="AM278" t="str">
        <f t="shared" si="265"/>
        <v>1-0,0286569208647312i</v>
      </c>
      <c r="AN278">
        <f t="shared" si="285"/>
        <v>1.0004105252912163</v>
      </c>
      <c r="AO278">
        <f t="shared" si="286"/>
        <v>-2.8649080190666715E-2</v>
      </c>
      <c r="AP278" s="41" t="str">
        <f t="shared" si="287"/>
        <v>0,42177462280673-0,592672090050819i</v>
      </c>
      <c r="AQ278">
        <f t="shared" si="288"/>
        <v>-2.7641788477151268</v>
      </c>
      <c r="AR278" s="43">
        <f t="shared" si="289"/>
        <v>-54.562473706741208</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-0,272865875079365+0,852684293514742i</v>
      </c>
      <c r="BG278" s="20">
        <f t="shared" si="300"/>
        <v>-0.96082228148261772</v>
      </c>
      <c r="BH278" s="43">
        <f t="shared" si="301"/>
        <v>107.74509227022426</v>
      </c>
      <c r="BI278" s="41" t="str">
        <f t="shared" si="255"/>
        <v>-0,973263522292675+2,44248964615805i</v>
      </c>
      <c r="BJ278" s="20">
        <f t="shared" si="302"/>
        <v>8.3966640330655569</v>
      </c>
      <c r="BK278" s="43">
        <f t="shared" si="256"/>
        <v>111.72589307986441</v>
      </c>
      <c r="BL278">
        <f t="shared" si="303"/>
        <v>-0.96082228148261772</v>
      </c>
      <c r="BM278" s="43">
        <f t="shared" si="304"/>
        <v>107.74509227022426</v>
      </c>
    </row>
    <row r="279" spans="14:65" x14ac:dyDescent="0.25">
      <c r="N279" s="9">
        <v>61</v>
      </c>
      <c r="O279" s="34">
        <f t="shared" si="254"/>
        <v>4073.8027780411317</v>
      </c>
      <c r="P279" s="33" t="str">
        <f t="shared" si="257"/>
        <v>58,4837545126354</v>
      </c>
      <c r="Q279" s="4" t="str">
        <f t="shared" si="258"/>
        <v>1+303,137832777978i</v>
      </c>
      <c r="R279" s="4">
        <f t="shared" si="270"/>
        <v>303.13948218819888</v>
      </c>
      <c r="S279" s="4">
        <f t="shared" si="271"/>
        <v>1.5674975093446482</v>
      </c>
      <c r="T279" s="4" t="str">
        <f t="shared" si="259"/>
        <v>1+0,767893732780063i</v>
      </c>
      <c r="U279" s="4">
        <f t="shared" si="272"/>
        <v>1.2608175065579075</v>
      </c>
      <c r="V279" s="4">
        <f t="shared" si="273"/>
        <v>0.65485508644540102</v>
      </c>
      <c r="W279" t="str">
        <f t="shared" si="260"/>
        <v>1-0,0863880449377571i</v>
      </c>
      <c r="X279" s="4">
        <f t="shared" si="274"/>
        <v>1.0037245111623847</v>
      </c>
      <c r="Y279" s="4">
        <f t="shared" si="275"/>
        <v>-8.6174100494364608E-2</v>
      </c>
      <c r="Z279" t="str">
        <f t="shared" si="261"/>
        <v>0,999933616523702+0,0142202543107419i</v>
      </c>
      <c r="AA279" s="4">
        <f t="shared" si="276"/>
        <v>1.0000347259404707</v>
      </c>
      <c r="AB279" s="4">
        <f t="shared" si="277"/>
        <v>1.422023976948918E-2</v>
      </c>
      <c r="AC279" s="47" t="str">
        <f t="shared" si="278"/>
        <v>0,129221672095863-0,207141505458709i</v>
      </c>
      <c r="AD279" s="20">
        <f t="shared" si="279"/>
        <v>-12.247111594603409</v>
      </c>
      <c r="AE279" s="43">
        <f t="shared" si="280"/>
        <v>-58.04273102083971</v>
      </c>
      <c r="AF279" t="str">
        <f t="shared" si="262"/>
        <v>171,846459675999</v>
      </c>
      <c r="AG279" t="str">
        <f t="shared" si="263"/>
        <v>1+302,358157282149i</v>
      </c>
      <c r="AH279">
        <f t="shared" si="281"/>
        <v>302.35981094559634</v>
      </c>
      <c r="AI279">
        <f t="shared" si="282"/>
        <v>1.5674890029149797</v>
      </c>
      <c r="AJ279" t="str">
        <f t="shared" si="264"/>
        <v>1+0,767893732780063i</v>
      </c>
      <c r="AK279">
        <f t="shared" si="283"/>
        <v>1.2608175065579075</v>
      </c>
      <c r="AL279">
        <f t="shared" si="284"/>
        <v>0.65485508644540102</v>
      </c>
      <c r="AM279" t="str">
        <f t="shared" si="265"/>
        <v>1-0,0293244263012235i</v>
      </c>
      <c r="AN279">
        <f t="shared" si="285"/>
        <v>1.0004298685954434</v>
      </c>
      <c r="AO279">
        <f t="shared" si="286"/>
        <v>-2.9316025062555019E-2</v>
      </c>
      <c r="AP279" s="41" t="str">
        <f t="shared" si="287"/>
        <v>0,421686251904269-0,579757533244964i</v>
      </c>
      <c r="AQ279">
        <f t="shared" si="288"/>
        <v>-2.8908919179966164</v>
      </c>
      <c r="AR279" s="43">
        <f t="shared" si="289"/>
        <v>-53.969756162386012</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-0,276086696471133+0,837532118408981i</v>
      </c>
      <c r="BG279" s="20">
        <f t="shared" si="300"/>
        <v>-1.0919688448592986</v>
      </c>
      <c r="BH279" s="43">
        <f t="shared" si="301"/>
        <v>108.24444808780127</v>
      </c>
      <c r="BI279" s="41" t="str">
        <f t="shared" si="255"/>
        <v>-0,983322583593345+2,3955130484805i</v>
      </c>
      <c r="BJ279" s="20">
        <f t="shared" si="302"/>
        <v>8.2642508317474928</v>
      </c>
      <c r="BK279" s="43">
        <f t="shared" si="256"/>
        <v>112.31742294625501</v>
      </c>
      <c r="BL279">
        <f t="shared" si="303"/>
        <v>-1.0919688448592986</v>
      </c>
      <c r="BM279" s="43">
        <f t="shared" si="304"/>
        <v>108.24444808780127</v>
      </c>
    </row>
    <row r="280" spans="14:65" x14ac:dyDescent="0.25">
      <c r="N280" s="9">
        <v>62</v>
      </c>
      <c r="O280" s="34">
        <f t="shared" si="254"/>
        <v>4168.6938347033583</v>
      </c>
      <c r="P280" s="33" t="str">
        <f t="shared" si="257"/>
        <v>58,4837545126354</v>
      </c>
      <c r="Q280" s="4" t="str">
        <f t="shared" si="258"/>
        <v>1+310,19881997688i</v>
      </c>
      <c r="R280" s="4">
        <f t="shared" si="270"/>
        <v>310.20043184213779</v>
      </c>
      <c r="S280" s="4">
        <f t="shared" si="271"/>
        <v>1.5675725990710709</v>
      </c>
      <c r="T280" s="4" t="str">
        <f t="shared" si="259"/>
        <v>1+0,78578027557015i</v>
      </c>
      <c r="U280" s="4">
        <f t="shared" si="272"/>
        <v>1.2717903292111876</v>
      </c>
      <c r="V280" s="4">
        <f t="shared" si="273"/>
        <v>0.66601003737000841</v>
      </c>
      <c r="W280" t="str">
        <f t="shared" si="260"/>
        <v>1-0,0884002810016419i</v>
      </c>
      <c r="X280" s="4">
        <f t="shared" si="274"/>
        <v>1.0038997010066142</v>
      </c>
      <c r="Y280" s="4">
        <f t="shared" si="275"/>
        <v>-8.8171083468663411E-2</v>
      </c>
      <c r="Z280" t="str">
        <f t="shared" si="261"/>
        <v>0,99993048796685+0,0145514865846324i</v>
      </c>
      <c r="AA280" s="4">
        <f t="shared" si="276"/>
        <v>1.0000363626026034</v>
      </c>
      <c r="AB280" s="4">
        <f t="shared" si="277"/>
        <v>1.4551471002797108E-2</v>
      </c>
      <c r="AC280" s="47" t="str">
        <f t="shared" si="278"/>
        <v>0,129183682595667-0,203100671418764i</v>
      </c>
      <c r="AD280" s="20">
        <f t="shared" si="279"/>
        <v>-12.370342025017102</v>
      </c>
      <c r="AE280" s="43">
        <f t="shared" si="280"/>
        <v>-57.541298584491159</v>
      </c>
      <c r="AF280" t="str">
        <f t="shared" si="262"/>
        <v>171,846459675999</v>
      </c>
      <c r="AG280" t="str">
        <f t="shared" si="263"/>
        <v>1+309,400983505746i</v>
      </c>
      <c r="AH280">
        <f t="shared" si="281"/>
        <v>309.40259952741656</v>
      </c>
      <c r="AI280">
        <f t="shared" si="282"/>
        <v>1.5675642862672996</v>
      </c>
      <c r="AJ280" t="str">
        <f t="shared" si="264"/>
        <v>1+0,78578027557015i</v>
      </c>
      <c r="AK280">
        <f t="shared" si="283"/>
        <v>1.2717903292111876</v>
      </c>
      <c r="AL280">
        <f t="shared" si="284"/>
        <v>0.66601003737000841</v>
      </c>
      <c r="AM280" t="str">
        <f t="shared" si="265"/>
        <v>1-0,0300074799366955i</v>
      </c>
      <c r="AN280">
        <f t="shared" si="285"/>
        <v>1.0004501231206637</v>
      </c>
      <c r="AO280">
        <f t="shared" si="286"/>
        <v>-2.9998478066008069E-2</v>
      </c>
      <c r="AP280" s="41" t="str">
        <f t="shared" si="287"/>
        <v>0,421601858262549-0,567150345241697i</v>
      </c>
      <c r="AQ280">
        <f t="shared" si="288"/>
        <v>-3.0154481717495414</v>
      </c>
      <c r="AR280" s="43">
        <f t="shared" si="289"/>
        <v>-53.374039648899902</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-0,279112327976436+0,822818830359357i</v>
      </c>
      <c r="BG280" s="20">
        <f t="shared" si="300"/>
        <v>-1.2209071615051086</v>
      </c>
      <c r="BH280" s="43">
        <f t="shared" si="301"/>
        <v>108.73769690279015</v>
      </c>
      <c r="BI280" s="41" t="str">
        <f t="shared" si="255"/>
        <v>-0,992833022378441+2,34979791189488i</v>
      </c>
      <c r="BJ280" s="20">
        <f t="shared" si="302"/>
        <v>8.1339866917624466</v>
      </c>
      <c r="BK280" s="43">
        <f t="shared" si="256"/>
        <v>112.90495583838145</v>
      </c>
      <c r="BL280">
        <f t="shared" si="303"/>
        <v>-1.2209071615051086</v>
      </c>
      <c r="BM280" s="43">
        <f t="shared" si="304"/>
        <v>108.73769690279015</v>
      </c>
    </row>
    <row r="281" spans="14:65" x14ac:dyDescent="0.25">
      <c r="N281" s="9">
        <v>63</v>
      </c>
      <c r="O281" s="34">
        <f t="shared" si="254"/>
        <v>4265.7951880159299</v>
      </c>
      <c r="P281" s="33" t="str">
        <f t="shared" si="257"/>
        <v>58,4837545126354</v>
      </c>
      <c r="Q281" s="4" t="str">
        <f t="shared" si="258"/>
        <v>1+317,424278696101i</v>
      </c>
      <c r="R281" s="4">
        <f t="shared" si="270"/>
        <v>317.4258538710103</v>
      </c>
      <c r="S281" s="4">
        <f t="shared" si="271"/>
        <v>1.5676459795817712</v>
      </c>
      <c r="T281" s="4" t="str">
        <f t="shared" si="259"/>
        <v>1+0,804083449463374i</v>
      </c>
      <c r="U281" s="4">
        <f t="shared" si="272"/>
        <v>1.2831797199538801</v>
      </c>
      <c r="V281" s="4">
        <f t="shared" si="273"/>
        <v>0.67722589546349232</v>
      </c>
      <c r="W281" t="str">
        <f t="shared" si="260"/>
        <v>1-0,0904593880646296i</v>
      </c>
      <c r="X281" s="4">
        <f t="shared" si="274"/>
        <v>1.0040831145323714</v>
      </c>
      <c r="Y281" s="4">
        <f t="shared" si="275"/>
        <v>-9.0213852389387145E-2</v>
      </c>
      <c r="Z281" t="str">
        <f t="shared" si="261"/>
        <v>0,999927211965656+0,0148904342493217i</v>
      </c>
      <c r="AA281" s="4">
        <f t="shared" si="276"/>
        <v>1.0000380764058652</v>
      </c>
      <c r="AB281" s="4">
        <f t="shared" si="277"/>
        <v>1.489041755240861E-2</v>
      </c>
      <c r="AC281" s="47" t="str">
        <f t="shared" si="278"/>
        <v>0,129146536050009-0,199167507257779i</v>
      </c>
      <c r="AD281" s="20">
        <f t="shared" si="279"/>
        <v>-12.491328724370428</v>
      </c>
      <c r="AE281" s="43">
        <f t="shared" si="280"/>
        <v>-57.039343890129679</v>
      </c>
      <c r="AF281" t="str">
        <f t="shared" si="262"/>
        <v>171,846459675999</v>
      </c>
      <c r="AG281" t="str">
        <f t="shared" si="263"/>
        <v>1+316,607858226203i</v>
      </c>
      <c r="AH281">
        <f t="shared" si="281"/>
        <v>316.60943746291503</v>
      </c>
      <c r="AI281">
        <f t="shared" si="282"/>
        <v>1.5676378559967059</v>
      </c>
      <c r="AJ281" t="str">
        <f t="shared" si="264"/>
        <v>1+0,804083449463374i</v>
      </c>
      <c r="AK281">
        <f t="shared" si="283"/>
        <v>1.2831797199538801</v>
      </c>
      <c r="AL281">
        <f t="shared" si="284"/>
        <v>0.67722589546349232</v>
      </c>
      <c r="AM281" t="str">
        <f t="shared" si="265"/>
        <v>1-0,0307064439352259i</v>
      </c>
      <c r="AN281">
        <f t="shared" si="285"/>
        <v>1.0004713317727536</v>
      </c>
      <c r="AO281">
        <f t="shared" si="286"/>
        <v>-3.0696798502409844E-2</v>
      </c>
      <c r="AP281" s="41" t="str">
        <f t="shared" si="287"/>
        <v>0,421521262882831-0,554843843299473i</v>
      </c>
      <c r="AQ281">
        <f t="shared" si="288"/>
        <v>-3.1378226202606201</v>
      </c>
      <c r="AR281" s="43">
        <f t="shared" si="289"/>
        <v>-52.775644365273841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-0,281949296562857+0,808536116474489i</v>
      </c>
      <c r="BG281" s="20">
        <f t="shared" si="300"/>
        <v>-1.3476210942596349</v>
      </c>
      <c r="BH281" s="43">
        <f t="shared" si="301"/>
        <v>109.22446915803366</v>
      </c>
      <c r="BI281" s="41" t="str">
        <f t="shared" si="255"/>
        <v>-1,00181521851779+2,30531894640087i</v>
      </c>
      <c r="BJ281" s="20">
        <f t="shared" si="302"/>
        <v>8.0058850098501679</v>
      </c>
      <c r="BK281" s="43">
        <f t="shared" si="256"/>
        <v>113.48816868288939</v>
      </c>
      <c r="BL281">
        <f t="shared" si="303"/>
        <v>-1.3476210942596349</v>
      </c>
      <c r="BM281" s="43">
        <f t="shared" si="304"/>
        <v>109.22446915803366</v>
      </c>
    </row>
    <row r="282" spans="14:65" x14ac:dyDescent="0.25">
      <c r="N282" s="9">
        <v>64</v>
      </c>
      <c r="O282" s="34">
        <f t="shared" si="254"/>
        <v>4365.1583224016631</v>
      </c>
      <c r="P282" s="33" t="str">
        <f t="shared" si="257"/>
        <v>58,4837545126354</v>
      </c>
      <c r="Q282" s="4" t="str">
        <f t="shared" si="258"/>
        <v>1+324,818039969492i</v>
      </c>
      <c r="R282" s="4">
        <f t="shared" si="270"/>
        <v>324.8195792892148</v>
      </c>
      <c r="S282" s="4">
        <f t="shared" si="271"/>
        <v>1.5677176897809038</v>
      </c>
      <c r="T282" s="4" t="str">
        <f t="shared" si="259"/>
        <v>1+0,822812959044805i</v>
      </c>
      <c r="U282" s="4">
        <f t="shared" si="272"/>
        <v>1.2949985195250486</v>
      </c>
      <c r="V282" s="4">
        <f t="shared" si="273"/>
        <v>0.68849732090524318</v>
      </c>
      <c r="W282" t="str">
        <f t="shared" si="260"/>
        <v>1-0,0925664578925405i</v>
      </c>
      <c r="X282" s="4">
        <f t="shared" si="274"/>
        <v>1.004275136168755</v>
      </c>
      <c r="Y282" s="4">
        <f t="shared" si="275"/>
        <v>-9.2303422127660295E-2</v>
      </c>
      <c r="Z282" t="str">
        <f t="shared" si="261"/>
        <v>0,999923781571281+0,0152372770193482i</v>
      </c>
      <c r="AA282" s="4">
        <f t="shared" si="276"/>
        <v>1.0000398709865399</v>
      </c>
      <c r="AB282" s="4">
        <f t="shared" si="277"/>
        <v>1.5237259127525292E-2</v>
      </c>
      <c r="AC282" s="47" t="str">
        <f t="shared" si="278"/>
        <v>0,129110153678576-0,195339927506629i</v>
      </c>
      <c r="AD282" s="20">
        <f t="shared" si="279"/>
        <v>-12.610045738993891</v>
      </c>
      <c r="AE282" s="43">
        <f t="shared" si="280"/>
        <v>-56.537243560394543</v>
      </c>
      <c r="AF282" t="str">
        <f t="shared" si="262"/>
        <v>171,846459675999</v>
      </c>
      <c r="AG282" t="str">
        <f t="shared" si="263"/>
        <v>1+323,982602623891i</v>
      </c>
      <c r="AH282">
        <f t="shared" si="281"/>
        <v>323.98414591295989</v>
      </c>
      <c r="AI282">
        <f t="shared" si="282"/>
        <v>1.567709751107655</v>
      </c>
      <c r="AJ282" t="str">
        <f t="shared" si="264"/>
        <v>1+0,822812959044805i</v>
      </c>
      <c r="AK282">
        <f t="shared" si="283"/>
        <v>1.2949985195250486</v>
      </c>
      <c r="AL282">
        <f t="shared" si="284"/>
        <v>0.68849732090524318</v>
      </c>
      <c r="AM282" t="str">
        <f t="shared" si="265"/>
        <v>1-0,0314216888967784i</v>
      </c>
      <c r="AN282">
        <f t="shared" si="285"/>
        <v>1.0004935394759558</v>
      </c>
      <c r="AO282">
        <f t="shared" si="286"/>
        <v>-3.141135390464473E-2</v>
      </c>
      <c r="AP282" s="41" t="str">
        <f t="shared" si="287"/>
        <v>0,421444294821985-0,542831503987258i</v>
      </c>
      <c r="AQ282">
        <f t="shared" si="288"/>
        <v>-3.2579921747800125</v>
      </c>
      <c r="AR282" s="43">
        <f t="shared" si="289"/>
        <v>-52.17489955356676</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-0,284603739303414+0,794675867574482i</v>
      </c>
      <c r="BG282" s="20">
        <f t="shared" si="300"/>
        <v>-1.4720963155212634</v>
      </c>
      <c r="BH282" s="43">
        <f t="shared" si="301"/>
        <v>109.70438290409172</v>
      </c>
      <c r="BI282" s="41" t="str">
        <f t="shared" si="255"/>
        <v>-1,01028845099408+2,26205147596335i</v>
      </c>
      <c r="BJ282" s="20">
        <f t="shared" si="302"/>
        <v>7.8799572486926106</v>
      </c>
      <c r="BK282" s="43">
        <f t="shared" si="256"/>
        <v>114.06672691091948</v>
      </c>
      <c r="BL282">
        <f t="shared" si="303"/>
        <v>-1.4720963155212634</v>
      </c>
      <c r="BM282" s="43">
        <f t="shared" si="304"/>
        <v>109.70438290409172</v>
      </c>
    </row>
    <row r="283" spans="14:65" x14ac:dyDescent="0.25">
      <c r="N283" s="9">
        <v>65</v>
      </c>
      <c r="O283" s="34">
        <f t="shared" si="254"/>
        <v>4466.8359215096343</v>
      </c>
      <c r="P283" s="33" t="str">
        <f t="shared" si="257"/>
        <v>58,4837545126354</v>
      </c>
      <c r="Q283" s="4" t="str">
        <f t="shared" si="258"/>
        <v>1+332,384024067151i</v>
      </c>
      <c r="R283" s="4">
        <f t="shared" si="270"/>
        <v>332.38552834783951</v>
      </c>
      <c r="S283" s="4">
        <f t="shared" si="271"/>
        <v>1.5677877676872136</v>
      </c>
      <c r="T283" s="4" t="str">
        <f t="shared" si="259"/>
        <v>1+0,84197873494834i</v>
      </c>
      <c r="U283" s="4">
        <f t="shared" si="272"/>
        <v>1.3072598020688952</v>
      </c>
      <c r="V283" s="4">
        <f t="shared" si="273"/>
        <v>0.69981883482250673</v>
      </c>
      <c r="W283" t="str">
        <f t="shared" si="260"/>
        <v>1-0,0947226076816882i</v>
      </c>
      <c r="X283" s="4">
        <f t="shared" si="274"/>
        <v>1.0044761681623009</v>
      </c>
      <c r="Y283" s="4">
        <f t="shared" si="275"/>
        <v>-9.4440827571144428E-2</v>
      </c>
      <c r="Z283" t="str">
        <f t="shared" si="261"/>
        <v>0,999920189507401+0,0155921987953396i</v>
      </c>
      <c r="AA283" s="4">
        <f t="shared" si="276"/>
        <v>1.0000417501523573</v>
      </c>
      <c r="AB283" s="4">
        <f t="shared" si="277"/>
        <v>1.5592179623055227E-2</v>
      </c>
      <c r="AC283" s="47" t="str">
        <f t="shared" si="278"/>
        <v>0,129074458322523-0,191615902598064i</v>
      </c>
      <c r="AD283" s="20">
        <f t="shared" si="279"/>
        <v>-12.726468973235004</v>
      </c>
      <c r="AE283" s="43">
        <f t="shared" si="280"/>
        <v>-56.035383520981767</v>
      </c>
      <c r="AF283" t="str">
        <f t="shared" si="262"/>
        <v>171,846459675999</v>
      </c>
      <c r="AG283" t="str">
        <f t="shared" si="263"/>
        <v>1+331,529126885908i</v>
      </c>
      <c r="AH283">
        <f t="shared" si="281"/>
        <v>331.53063504559049</v>
      </c>
      <c r="AI283">
        <f t="shared" si="282"/>
        <v>1.5677800097169121</v>
      </c>
      <c r="AJ283" t="str">
        <f t="shared" si="264"/>
        <v>1+0,84197873494834i</v>
      </c>
      <c r="AK283">
        <f t="shared" si="283"/>
        <v>1.3072598020688952</v>
      </c>
      <c r="AL283">
        <f t="shared" si="284"/>
        <v>0.69981883482250673</v>
      </c>
      <c r="AM283" t="str">
        <f t="shared" si="265"/>
        <v>1-0,0321535940536993i</v>
      </c>
      <c r="AN283">
        <f t="shared" si="285"/>
        <v>1.0005167932676442</v>
      </c>
      <c r="AO283">
        <f t="shared" si="286"/>
        <v>-3.214252021902074E-2</v>
      </c>
      <c r="AP283" s="41" t="str">
        <f t="shared" si="287"/>
        <v>0,42137079083-0,531106959733514i</v>
      </c>
      <c r="AQ283">
        <f t="shared" si="288"/>
        <v>-3.3759357345005054</v>
      </c>
      <c r="AR283" s="43">
        <f t="shared" si="289"/>
        <v>-51.572142854129545</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-0,287081417329394+0,781230171638222i</v>
      </c>
      <c r="BG283" s="20">
        <f t="shared" si="300"/>
        <v>-1.5943204102414479</v>
      </c>
      <c r="BH283" s="43">
        <f t="shared" si="301"/>
        <v>110.17704444456837</v>
      </c>
      <c r="BI283" s="41" t="str">
        <f t="shared" si="255"/>
        <v>-1,01827094056918+2,21997142079591i</v>
      </c>
      <c r="BJ283" s="20">
        <f t="shared" si="302"/>
        <v>7.7562128284930374</v>
      </c>
      <c r="BK283" s="43">
        <f t="shared" si="256"/>
        <v>114.64028511142071</v>
      </c>
      <c r="BL283">
        <f t="shared" si="303"/>
        <v>-1.5943204102414479</v>
      </c>
      <c r="BM283" s="43">
        <f t="shared" si="304"/>
        <v>110.17704444456837</v>
      </c>
    </row>
    <row r="284" spans="14:65" x14ac:dyDescent="0.25">
      <c r="N284" s="9">
        <v>66</v>
      </c>
      <c r="O284" s="34">
        <f t="shared" ref="O284:O318" si="305">10^(3+(N284/100))</f>
        <v>4570.8818961487532</v>
      </c>
      <c r="P284" s="33" t="str">
        <f t="shared" si="257"/>
        <v>58,4837545126354</v>
      </c>
      <c r="Q284" s="4" t="str">
        <f t="shared" si="258"/>
        <v>1+340,126242573993i</v>
      </c>
      <c r="R284" s="4">
        <f t="shared" si="270"/>
        <v>340.12771261322229</v>
      </c>
      <c r="S284" s="4">
        <f t="shared" si="271"/>
        <v>1.5678562504541798</v>
      </c>
      <c r="T284" s="4" t="str">
        <f t="shared" si="259"/>
        <v>1+0,861590939122051i</v>
      </c>
      <c r="U284" s="4">
        <f t="shared" si="272"/>
        <v>1.3199768734251436</v>
      </c>
      <c r="V284" s="4">
        <f t="shared" si="273"/>
        <v>0.7111848315715914</v>
      </c>
      <c r="W284" t="str">
        <f t="shared" si="260"/>
        <v>1-0,0969289806512307i</v>
      </c>
      <c r="X284" s="4">
        <f t="shared" si="274"/>
        <v>1.0046866313881591</v>
      </c>
      <c r="Y284" s="4">
        <f t="shared" si="275"/>
        <v>-9.6627123839475609E-2</v>
      </c>
      <c r="Z284" t="str">
        <f t="shared" si="261"/>
        <v>0,999916428154766+0,0159553877615194i</v>
      </c>
      <c r="AA284" s="4">
        <f t="shared" si="276"/>
        <v>1.0000437178905759</v>
      </c>
      <c r="AB284" s="4">
        <f t="shared" si="277"/>
        <v>1.5955367217092047E-2</v>
      </c>
      <c r="AC284" s="47" t="str">
        <f t="shared" si="278"/>
        <v>0,129039374280922-0,187993457789981i</v>
      </c>
      <c r="AD284" s="20">
        <f t="shared" si="279"/>
        <v>-12.840576265145653</v>
      </c>
      <c r="AE284" s="43">
        <f t="shared" si="280"/>
        <v>-55.5341583160669</v>
      </c>
      <c r="AF284" t="str">
        <f t="shared" si="262"/>
        <v>171,846459675999</v>
      </c>
      <c r="AG284" t="str">
        <f t="shared" si="263"/>
        <v>1+339,251432279307i</v>
      </c>
      <c r="AH284">
        <f t="shared" si="281"/>
        <v>339.25290610923469</v>
      </c>
      <c r="AI284">
        <f t="shared" si="282"/>
        <v>1.5678486690737456</v>
      </c>
      <c r="AJ284" t="str">
        <f t="shared" si="264"/>
        <v>1+0,861590939122051i</v>
      </c>
      <c r="AK284">
        <f t="shared" si="283"/>
        <v>1.3199768734251436</v>
      </c>
      <c r="AL284">
        <f t="shared" si="284"/>
        <v>0.7111848315715914</v>
      </c>
      <c r="AM284" t="str">
        <f t="shared" si="265"/>
        <v>1-0,0329025474717907i</v>
      </c>
      <c r="AN284">
        <f t="shared" si="285"/>
        <v>1.0005411423975197</v>
      </c>
      <c r="AO284">
        <f t="shared" si="286"/>
        <v>-3.2890681990731169E-2</v>
      </c>
      <c r="AP284" s="41" t="str">
        <f t="shared" si="287"/>
        <v>0,421300595003768-0,519663995457368i</v>
      </c>
      <c r="AQ284">
        <f t="shared" si="288"/>
        <v>-3.4916342678864289</v>
      </c>
      <c r="AR284" s="43">
        <f t="shared" si="289"/>
        <v>-50.967719613730267</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-0,289387729069744+0,768191307262895i</v>
      </c>
      <c r="BG284" s="20">
        <f t="shared" si="300"/>
        <v>-1.7142829720841606</v>
      </c>
      <c r="BH284" s="43">
        <f t="shared" si="301"/>
        <v>110.64204903321387</v>
      </c>
      <c r="BI284" s="41" t="str">
        <f t="shared" si="255"/>
        <v>-1,02577989036565+2,17905527980852i</v>
      </c>
      <c r="BJ284" s="20">
        <f t="shared" si="302"/>
        <v>7.6346590251750568</v>
      </c>
      <c r="BK284" s="43">
        <f t="shared" si="256"/>
        <v>115.20848773555051</v>
      </c>
      <c r="BL284">
        <f t="shared" si="303"/>
        <v>-1.7142829720841606</v>
      </c>
      <c r="BM284" s="43">
        <f t="shared" si="304"/>
        <v>110.64204903321387</v>
      </c>
    </row>
    <row r="285" spans="14:65" x14ac:dyDescent="0.25">
      <c r="N285" s="9">
        <v>67</v>
      </c>
      <c r="O285" s="34">
        <f t="shared" si="305"/>
        <v>4677.3514128719844</v>
      </c>
      <c r="P285" s="33" t="str">
        <f t="shared" si="257"/>
        <v>58,4837545126354</v>
      </c>
      <c r="Q285" s="4" t="str">
        <f t="shared" si="258"/>
        <v>1+348,048800516751i</v>
      </c>
      <c r="R285" s="4">
        <f t="shared" si="270"/>
        <v>348.0502370939418</v>
      </c>
      <c r="S285" s="4">
        <f t="shared" si="271"/>
        <v>1.5679231743897009</v>
      </c>
      <c r="T285" s="4" t="str">
        <f t="shared" si="259"/>
        <v>1+0,881659970216188i</v>
      </c>
      <c r="U285" s="4">
        <f t="shared" si="272"/>
        <v>1.3331632694766271</v>
      </c>
      <c r="V285" s="4">
        <f t="shared" si="273"/>
        <v>0.72258959178433457</v>
      </c>
      <c r="W285" t="str">
        <f t="shared" si="260"/>
        <v>1-0,0991867466493211i</v>
      </c>
      <c r="X285" s="4">
        <f t="shared" si="274"/>
        <v>1.00490696619681</v>
      </c>
      <c r="Y285" s="4">
        <f t="shared" si="275"/>
        <v>-9.8863386487775082E-2</v>
      </c>
      <c r="Z285" t="str">
        <f t="shared" si="261"/>
        <v>0,999912489535042+0,0163270364854849i</v>
      </c>
      <c r="AA285" s="4">
        <f t="shared" si="276"/>
        <v>1.000045778376452</v>
      </c>
      <c r="AB285" s="4">
        <f t="shared" si="277"/>
        <v>1.6327014470663401E-2</v>
      </c>
      <c r="AC285" s="47" t="str">
        <f t="shared" si="278"/>
        <v>0,129004827150306-0,184470672117352i</v>
      </c>
      <c r="AD285" s="20">
        <f t="shared" si="279"/>
        <v>-12.952347454621588</v>
      </c>
      <c r="AE285" s="43">
        <f t="shared" si="280"/>
        <v>-55.03397037929934</v>
      </c>
      <c r="AF285" t="str">
        <f t="shared" si="262"/>
        <v>171,846459675999</v>
      </c>
      <c r="AG285" t="str">
        <f t="shared" si="263"/>
        <v>1+347,153613272623i</v>
      </c>
      <c r="AH285">
        <f t="shared" si="281"/>
        <v>347.15505355422653</v>
      </c>
      <c r="AI285">
        <f t="shared" si="282"/>
        <v>1.5679157655796645</v>
      </c>
      <c r="AJ285" t="str">
        <f t="shared" si="264"/>
        <v>1+0,881659970216188i</v>
      </c>
      <c r="AK285">
        <f t="shared" si="283"/>
        <v>1.3331632694766271</v>
      </c>
      <c r="AL285">
        <f t="shared" si="284"/>
        <v>0.72258959178433457</v>
      </c>
      <c r="AM285" t="str">
        <f t="shared" si="265"/>
        <v>1-0,0336689462560682i</v>
      </c>
      <c r="AN285">
        <f t="shared" si="285"/>
        <v>1.0005666384314409</v>
      </c>
      <c r="AO285">
        <f t="shared" si="286"/>
        <v>-3.3656232552890207E-2</v>
      </c>
      <c r="AP285" s="41" t="str">
        <f t="shared" si="287"/>
        <v>0,421233558456481-0,508496545280079i</v>
      </c>
      <c r="AQ285">
        <f t="shared" si="288"/>
        <v>-3.60507088667489</v>
      </c>
      <c r="AR285" s="43">
        <f t="shared" si="289"/>
        <v>-50.361982150006128</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-0,291527722812112+0,755551737124834i</v>
      </c>
      <c r="BG285" s="20">
        <f t="shared" si="300"/>
        <v>-1.8319756920799557</v>
      </c>
      <c r="BH285" s="43">
        <f t="shared" si="301"/>
        <v>111.09898161949825</v>
      </c>
      <c r="BI285" s="41" t="str">
        <f t="shared" si="255"/>
        <v>-1,03283152446306+2,13928011319422i</v>
      </c>
      <c r="BJ285" s="20">
        <f t="shared" si="302"/>
        <v>7.5153008758667363</v>
      </c>
      <c r="BK285" s="43">
        <f t="shared" si="256"/>
        <v>115.77096984879164</v>
      </c>
      <c r="BL285">
        <f t="shared" si="303"/>
        <v>-1.8319756920799557</v>
      </c>
      <c r="BM285" s="43">
        <f t="shared" si="304"/>
        <v>111.09898161949825</v>
      </c>
    </row>
    <row r="286" spans="14:65" x14ac:dyDescent="0.25">
      <c r="N286" s="9">
        <v>68</v>
      </c>
      <c r="O286" s="34">
        <f t="shared" si="305"/>
        <v>4786.3009232263848</v>
      </c>
      <c r="P286" s="33" t="str">
        <f t="shared" si="257"/>
        <v>58,4837545126354</v>
      </c>
      <c r="Q286" s="4" t="str">
        <f t="shared" si="258"/>
        <v>1+356,155898540514i</v>
      </c>
      <c r="R286" s="4">
        <f t="shared" si="270"/>
        <v>356.15730241734605</v>
      </c>
      <c r="S286" s="4">
        <f t="shared" si="271"/>
        <v>1.5679885749753337</v>
      </c>
      <c r="T286" s="4" t="str">
        <f t="shared" si="259"/>
        <v>1+0,902196469096684i</v>
      </c>
      <c r="U286" s="4">
        <f t="shared" si="272"/>
        <v>1.346832754595211</v>
      </c>
      <c r="V286" s="4">
        <f t="shared" si="273"/>
        <v>0.7340272961114821</v>
      </c>
      <c r="W286" t="str">
        <f t="shared" si="260"/>
        <v>1-0,101497102773377i</v>
      </c>
      <c r="X286" s="4">
        <f t="shared" si="274"/>
        <v>1.0051376332977437</v>
      </c>
      <c r="Y286" s="4">
        <f t="shared" si="275"/>
        <v>-0.10115071169685869</v>
      </c>
      <c r="Z286" t="str">
        <f t="shared" si="261"/>
        <v>0,999908365293889+0,0167073420203089i</v>
      </c>
      <c r="AA286" s="4">
        <f t="shared" si="276"/>
        <v>1.0000479359821113</v>
      </c>
      <c r="AB286" s="4">
        <f t="shared" si="277"/>
        <v>1.6707318429801016E-2</v>
      </c>
      <c r="AC286" s="47" t="str">
        <f t="shared" si="278"/>
        <v>0,128970743666971-0,181045677372295i</v>
      </c>
      <c r="AD286" s="20">
        <f t="shared" si="279"/>
        <v>-13.061764443356076</v>
      </c>
      <c r="AE286" s="43">
        <f t="shared" si="280"/>
        <v>-54.53522926421482</v>
      </c>
      <c r="AF286" t="str">
        <f t="shared" si="262"/>
        <v>171,846459675999</v>
      </c>
      <c r="AG286" t="str">
        <f t="shared" si="263"/>
        <v>1+355,239859706819i</v>
      </c>
      <c r="AH286">
        <f t="shared" si="281"/>
        <v>355.24126720374204</v>
      </c>
      <c r="AI286">
        <f t="shared" si="282"/>
        <v>1.5679813348077063</v>
      </c>
      <c r="AJ286" t="str">
        <f t="shared" si="264"/>
        <v>1+0,902196469096684i</v>
      </c>
      <c r="AK286">
        <f t="shared" si="283"/>
        <v>1.346832754595211</v>
      </c>
      <c r="AL286">
        <f t="shared" si="284"/>
        <v>0.7340272961114821</v>
      </c>
      <c r="AM286" t="str">
        <f t="shared" si="265"/>
        <v>1-0,034453196761312i</v>
      </c>
      <c r="AN286">
        <f t="shared" si="285"/>
        <v>1.000593335360112</v>
      </c>
      <c r="AO286">
        <f t="shared" si="286"/>
        <v>-3.4439574219172486E-2</v>
      </c>
      <c r="AP286" s="41" t="str">
        <f t="shared" si="287"/>
        <v>0,421169539001885-0,497598689315204i</v>
      </c>
      <c r="AQ286">
        <f t="shared" si="288"/>
        <v>-3.7162309119186743</v>
      </c>
      <c r="AR286" s="43">
        <f t="shared" si="289"/>
        <v>-49.755288976169545</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-0,293506108619822+0,743304101431312i</v>
      </c>
      <c r="BG286" s="20">
        <f t="shared" si="300"/>
        <v>-1.9473924391459185</v>
      </c>
      <c r="BH286" s="43">
        <f t="shared" si="301"/>
        <v>111.54741763888603</v>
      </c>
      <c r="BI286" s="41" t="str">
        <f t="shared" si="255"/>
        <v>-1,03944112460518+2,10062352513117i</v>
      </c>
      <c r="BJ286" s="20">
        <f t="shared" si="302"/>
        <v>7.398141092291489</v>
      </c>
      <c r="BK286" s="43">
        <f t="shared" si="256"/>
        <v>116.32735792693141</v>
      </c>
      <c r="BL286">
        <f t="shared" si="303"/>
        <v>-1.9473924391459185</v>
      </c>
      <c r="BM286" s="43">
        <f t="shared" si="304"/>
        <v>111.54741763888603</v>
      </c>
    </row>
    <row r="287" spans="14:65" x14ac:dyDescent="0.25">
      <c r="N287" s="9">
        <v>69</v>
      </c>
      <c r="O287" s="34">
        <f t="shared" si="305"/>
        <v>4897.7881936844633</v>
      </c>
      <c r="P287" s="33" t="str">
        <f t="shared" si="257"/>
        <v>58,4837545126354</v>
      </c>
      <c r="Q287" s="4" t="str">
        <f t="shared" si="258"/>
        <v>1+364,451835135963i</v>
      </c>
      <c r="R287" s="4">
        <f t="shared" si="270"/>
        <v>364.45320705677858</v>
      </c>
      <c r="S287" s="4">
        <f t="shared" si="271"/>
        <v>1.5680524868850956</v>
      </c>
      <c r="T287" s="4" t="str">
        <f t="shared" si="259"/>
        <v>1+0,923211324487078i</v>
      </c>
      <c r="U287" s="4">
        <f t="shared" si="272"/>
        <v>1.3609993202280393</v>
      </c>
      <c r="V287" s="4">
        <f t="shared" si="273"/>
        <v>0.74549203958683852</v>
      </c>
      <c r="W287" t="str">
        <f t="shared" si="260"/>
        <v>1-0,103861274004796i</v>
      </c>
      <c r="X287" s="4">
        <f t="shared" si="274"/>
        <v>1.0053791146815709</v>
      </c>
      <c r="Y287" s="4">
        <f t="shared" si="275"/>
        <v>-0.10349021644867419</v>
      </c>
      <c r="Z287" t="str">
        <f t="shared" si="261"/>
        <v>0,999904046683239+0,0170965060090199i</v>
      </c>
      <c r="AA287" s="4">
        <f t="shared" si="276"/>
        <v>1.0000501952858332</v>
      </c>
      <c r="AB287" s="4">
        <f t="shared" si="277"/>
        <v>1.7096480729987019E-2</v>
      </c>
      <c r="AC287" s="47" t="str">
        <f t="shared" si="278"/>
        <v>0,128937051551707-0,17771665711171i</v>
      </c>
      <c r="AD287" s="20">
        <f t="shared" si="279"/>
        <v>-13.168811246029392</v>
      </c>
      <c r="AE287" s="43">
        <f t="shared" si="280"/>
        <v>-54.038350838342794</v>
      </c>
      <c r="AF287" t="str">
        <f t="shared" si="262"/>
        <v>171,846459675999</v>
      </c>
      <c r="AG287" t="str">
        <f t="shared" si="263"/>
        <v>1+363,514459016786i</v>
      </c>
      <c r="AH287">
        <f t="shared" si="281"/>
        <v>363.51583447529021</v>
      </c>
      <c r="AI287">
        <f t="shared" si="282"/>
        <v>1.5680454115212872</v>
      </c>
      <c r="AJ287" t="str">
        <f t="shared" si="264"/>
        <v>1+0,923211324487078i</v>
      </c>
      <c r="AK287">
        <f t="shared" si="283"/>
        <v>1.3609993202280393</v>
      </c>
      <c r="AL287">
        <f t="shared" si="284"/>
        <v>0.74549203958683852</v>
      </c>
      <c r="AM287" t="str">
        <f t="shared" si="265"/>
        <v>1-0,0352557148075206i</v>
      </c>
      <c r="AN287">
        <f t="shared" si="285"/>
        <v>1.000621289712841</v>
      </c>
      <c r="AO287">
        <f t="shared" si="286"/>
        <v>-3.5241118480081643E-2</v>
      </c>
      <c r="AP287" s="41" t="str">
        <f t="shared" si="287"/>
        <v>0,421108400852748-0,486964650535725i</v>
      </c>
      <c r="AQ287">
        <f t="shared" si="288"/>
        <v>-3.825101931498105</v>
      </c>
      <c r="AR287" s="43">
        <f t="shared" si="289"/>
        <v>-49.148003990327766</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-0,295327269638213+0,731441211352409i</v>
      </c>
      <c r="BG287" s="20">
        <f t="shared" si="300"/>
        <v>-2.0605293319038402</v>
      </c>
      <c r="BH287" s="43">
        <f t="shared" si="301"/>
        <v>111.98692384362566</v>
      </c>
      <c r="BI287" s="41" t="str">
        <f t="shared" si="255"/>
        <v>-1,04562306511158+2,06306364657522i</v>
      </c>
      <c r="BJ287" s="20">
        <f t="shared" si="302"/>
        <v>7.2831799826274377</v>
      </c>
      <c r="BK287" s="43">
        <f t="shared" si="256"/>
        <v>116.8772706916407</v>
      </c>
      <c r="BL287">
        <f t="shared" si="303"/>
        <v>-2.0605293319038402</v>
      </c>
      <c r="BM287" s="43">
        <f t="shared" si="304"/>
        <v>111.98692384362566</v>
      </c>
    </row>
    <row r="288" spans="14:65" x14ac:dyDescent="0.25">
      <c r="N288" s="9">
        <v>70</v>
      </c>
      <c r="O288" s="34">
        <f t="shared" si="305"/>
        <v>5011.8723362727324</v>
      </c>
      <c r="P288" s="33" t="str">
        <f t="shared" si="257"/>
        <v>58,4837545126354</v>
      </c>
      <c r="Q288" s="4" t="str">
        <f t="shared" si="258"/>
        <v>1+372,941008918493i</v>
      </c>
      <c r="R288" s="4">
        <f t="shared" si="270"/>
        <v>372.94234961069185</v>
      </c>
      <c r="S288" s="4">
        <f t="shared" si="271"/>
        <v>1.5681149440038376</v>
      </c>
      <c r="T288" s="4" t="str">
        <f t="shared" si="259"/>
        <v>1+0,944715678741862i</v>
      </c>
      <c r="U288" s="4">
        <f t="shared" si="272"/>
        <v>1.3756771836665378</v>
      </c>
      <c r="V288" s="4">
        <f t="shared" si="273"/>
        <v>0.75697784652898403</v>
      </c>
      <c r="W288" t="str">
        <f t="shared" si="260"/>
        <v>1-0,106280513858459i</v>
      </c>
      <c r="X288" s="4">
        <f t="shared" si="274"/>
        <v>1.0056319145820791</v>
      </c>
      <c r="Y288" s="4">
        <f t="shared" si="275"/>
        <v>-0.10588303868540037</v>
      </c>
      <c r="Z288" t="str">
        <f t="shared" si="261"/>
        <v>0,99989952454274+0,0174947347915159i</v>
      </c>
      <c r="AA288" s="4">
        <f t="shared" si="276"/>
        <v>1.0000525610817779</v>
      </c>
      <c r="AB288" s="4">
        <f t="shared" si="277"/>
        <v>1.7494707703031371E-2</v>
      </c>
      <c r="AC288" s="47" t="str">
        <f t="shared" si="278"/>
        <v>0,128903679356619-0,174481845691953i</v>
      </c>
      <c r="AD288" s="20">
        <f t="shared" si="279"/>
        <v>-13.273474032220063</v>
      </c>
      <c r="AE288" s="43">
        <f t="shared" si="280"/>
        <v>-53.54375644569344</v>
      </c>
      <c r="AF288" t="str">
        <f t="shared" si="262"/>
        <v>171,846459675999</v>
      </c>
      <c r="AG288" t="str">
        <f t="shared" si="263"/>
        <v>1+371,981798504608i</v>
      </c>
      <c r="AH288">
        <f t="shared" si="281"/>
        <v>371.98314265396863</v>
      </c>
      <c r="AI288">
        <f t="shared" si="282"/>
        <v>1.5681080296926231</v>
      </c>
      <c r="AJ288" t="str">
        <f t="shared" si="264"/>
        <v>1+0,944715678741862i</v>
      </c>
      <c r="AK288">
        <f t="shared" si="283"/>
        <v>1.3756771836665378</v>
      </c>
      <c r="AL288">
        <f t="shared" si="284"/>
        <v>0.75697784652898403</v>
      </c>
      <c r="AM288" t="str">
        <f t="shared" si="265"/>
        <v>1-0,0360769259003847i</v>
      </c>
      <c r="AN288">
        <f t="shared" si="285"/>
        <v>1.0006505606766138</v>
      </c>
      <c r="AO288">
        <f t="shared" si="286"/>
        <v>-3.6061286202875291E-2</v>
      </c>
      <c r="AP288" s="41" t="str">
        <f t="shared" si="287"/>
        <v>0,42105001433289-0,476588791716536i</v>
      </c>
      <c r="AQ288">
        <f t="shared" si="288"/>
        <v>-3.9316738485937703</v>
      </c>
      <c r="AR288" s="43">
        <f t="shared" si="289"/>
        <v>-48.540495634188119</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-0,296995272823198+0,719956042422406i</v>
      </c>
      <c r="BG288" s="20">
        <f t="shared" si="300"/>
        <v>-2.1713848012894519</v>
      </c>
      <c r="BH288" s="43">
        <f t="shared" si="301"/>
        <v>112.41705916948359</v>
      </c>
      <c r="BI288" s="41" t="str">
        <f t="shared" si="255"/>
        <v>-1,05139084608446+2,0265791181195i</v>
      </c>
      <c r="BJ288" s="20">
        <f t="shared" si="302"/>
        <v>7.1704153823368486</v>
      </c>
      <c r="BK288" s="43">
        <f t="shared" si="256"/>
        <v>117.42031998098901</v>
      </c>
      <c r="BL288">
        <f t="shared" si="303"/>
        <v>-2.1713848012894519</v>
      </c>
      <c r="BM288" s="43">
        <f t="shared" si="304"/>
        <v>112.41705916948359</v>
      </c>
    </row>
    <row r="289" spans="14:65" x14ac:dyDescent="0.25">
      <c r="N289" s="9">
        <v>71</v>
      </c>
      <c r="O289" s="34">
        <f t="shared" si="305"/>
        <v>5128.6138399136489</v>
      </c>
      <c r="P289" s="33" t="str">
        <f t="shared" si="257"/>
        <v>58,4837545126354</v>
      </c>
      <c r="Q289" s="4" t="str">
        <f t="shared" si="258"/>
        <v>1+381,627920960407i</v>
      </c>
      <c r="R289" s="4">
        <f t="shared" si="270"/>
        <v>381.62923113483151</v>
      </c>
      <c r="S289" s="4">
        <f t="shared" si="271"/>
        <v>1.5681759794451999</v>
      </c>
      <c r="T289" s="4" t="str">
        <f t="shared" si="259"/>
        <v>1+0,9667209337543i</v>
      </c>
      <c r="U289" s="4">
        <f t="shared" si="272"/>
        <v>1.3908807870406386</v>
      </c>
      <c r="V289" s="4">
        <f t="shared" si="273"/>
        <v>0.76847868589112478</v>
      </c>
      <c r="W289" t="str">
        <f t="shared" si="260"/>
        <v>1-0,108756105047359i</v>
      </c>
      <c r="X289" s="4">
        <f t="shared" si="274"/>
        <v>1.0058965604797903</v>
      </c>
      <c r="Y289" s="4">
        <f t="shared" si="275"/>
        <v>-0.10833033745052294</v>
      </c>
      <c r="Z289" t="str">
        <f t="shared" si="261"/>
        <v>0,999894789280324+0,0179022395139685i</v>
      </c>
      <c r="AA289" s="4">
        <f t="shared" si="276"/>
        <v>1.0000550383901674</v>
      </c>
      <c r="AB289" s="4">
        <f t="shared" si="277"/>
        <v>1.7902210486437049E-2</v>
      </c>
      <c r="AC289" s="47" t="str">
        <f t="shared" si="278"/>
        <v>0,128870556313732-0,171339527330036i</v>
      </c>
      <c r="AD289" s="20">
        <f t="shared" si="279"/>
        <v>-13.375741158595837</v>
      </c>
      <c r="AE289" s="43">
        <f t="shared" si="280"/>
        <v>-53.051872042653635</v>
      </c>
      <c r="AF289" t="str">
        <f t="shared" si="262"/>
        <v>171,846459675999</v>
      </c>
      <c r="AG289" t="str">
        <f t="shared" si="263"/>
        <v>1+380,646367665755i</v>
      </c>
      <c r="AH289">
        <f t="shared" si="281"/>
        <v>380.64768121864756</v>
      </c>
      <c r="AI289">
        <f t="shared" si="282"/>
        <v>1.568169222520732</v>
      </c>
      <c r="AJ289" t="str">
        <f t="shared" si="264"/>
        <v>1+0,9667209337543i</v>
      </c>
      <c r="AK289">
        <f t="shared" si="283"/>
        <v>1.3908807870406386</v>
      </c>
      <c r="AL289">
        <f t="shared" si="284"/>
        <v>0.76847868589112478</v>
      </c>
      <c r="AM289" t="str">
        <f t="shared" si="265"/>
        <v>1-0,0369172654568955i</v>
      </c>
      <c r="AN289">
        <f t="shared" si="285"/>
        <v>1.000681210220725</v>
      </c>
      <c r="AO289">
        <f t="shared" si="286"/>
        <v>-3.6900507835164006E-2</v>
      </c>
      <c r="AP289" s="41" t="str">
        <f t="shared" si="287"/>
        <v>0,420994255602176-0,466465612450677i</v>
      </c>
      <c r="AQ289">
        <f t="shared" si="288"/>
        <v>-4.0359389206847727</v>
      </c>
      <c r="AR289" s="43">
        <f t="shared" si="289"/>
        <v>-47.93313602627272</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-0,298513879124221+0,708841727899931i</v>
      </c>
      <c r="BG289" s="20">
        <f t="shared" si="300"/>
        <v>-2.2799596435196743</v>
      </c>
      <c r="BH289" s="43">
        <f t="shared" si="301"/>
        <v>112.8373756335186</v>
      </c>
      <c r="BI289" s="41" t="str">
        <f t="shared" si="255"/>
        <v>-1,05675712499888+1,99114907289649i</v>
      </c>
      <c r="BJ289" s="20">
        <f t="shared" si="302"/>
        <v>7.0598425943913838</v>
      </c>
      <c r="BK289" s="43">
        <f t="shared" si="256"/>
        <v>117.95611164989948</v>
      </c>
      <c r="BL289">
        <f t="shared" si="303"/>
        <v>-2.2799596435196743</v>
      </c>
      <c r="BM289" s="43">
        <f t="shared" si="304"/>
        <v>112.8373756335186</v>
      </c>
    </row>
    <row r="290" spans="14:65" x14ac:dyDescent="0.25">
      <c r="N290" s="9">
        <v>72</v>
      </c>
      <c r="O290" s="34">
        <f t="shared" si="305"/>
        <v>5248.0746024977261</v>
      </c>
      <c r="P290" s="33" t="str">
        <f t="shared" si="257"/>
        <v>58,4837545126354</v>
      </c>
      <c r="Q290" s="4" t="str">
        <f t="shared" si="258"/>
        <v>1+390,517177177458i</v>
      </c>
      <c r="R290" s="4">
        <f t="shared" si="270"/>
        <v>390.51845752877045</v>
      </c>
      <c r="S290" s="4">
        <f t="shared" si="271"/>
        <v>1.5682356255691619</v>
      </c>
      <c r="T290" s="4" t="str">
        <f t="shared" si="259"/>
        <v>1+0,989238757001884i</v>
      </c>
      <c r="U290" s="4">
        <f t="shared" si="272"/>
        <v>1.406624796580322</v>
      </c>
      <c r="V290" s="4">
        <f t="shared" si="273"/>
        <v>0.77998848696441792</v>
      </c>
      <c r="W290" t="str">
        <f t="shared" si="260"/>
        <v>1-0,111289360162712i</v>
      </c>
      <c r="X290" s="4">
        <f t="shared" si="274"/>
        <v>1.0061736041486209</v>
      </c>
      <c r="Y290" s="4">
        <f t="shared" si="275"/>
        <v>-0.11083329301009968</v>
      </c>
      <c r="Z290" t="str">
        <f t="shared" si="261"/>
        <v>0,999889830851866+0,0183192362407756i</v>
      </c>
      <c r="AA290" s="4">
        <f t="shared" si="276"/>
        <v>1.0000576324679586</v>
      </c>
      <c r="AB290" s="4">
        <f t="shared" si="277"/>
        <v>1.8319205135310841E-2</v>
      </c>
      <c r="AC290" s="47" t="str">
        <f t="shared" si="278"/>
        <v>0,128837612185038-0,16828803519082i</v>
      </c>
      <c r="AD290" s="20">
        <f t="shared" si="279"/>
        <v>-13.475603191023527</v>
      </c>
      <c r="AE290" s="43">
        <f t="shared" si="280"/>
        <v>-52.563127312618633</v>
      </c>
      <c r="AF290" t="str">
        <f t="shared" si="262"/>
        <v>171,846459675999</v>
      </c>
      <c r="AG290" t="str">
        <f t="shared" si="263"/>
        <v>1+389,512760569491i</v>
      </c>
      <c r="AH290">
        <f t="shared" si="281"/>
        <v>389.51404422236897</v>
      </c>
      <c r="AI290">
        <f t="shared" si="282"/>
        <v>1.5682290224490267</v>
      </c>
      <c r="AJ290" t="str">
        <f t="shared" si="264"/>
        <v>1+0,989238757001884i</v>
      </c>
      <c r="AK290">
        <f t="shared" si="283"/>
        <v>1.406624796580322</v>
      </c>
      <c r="AL290">
        <f t="shared" si="284"/>
        <v>0.77998848696441792</v>
      </c>
      <c r="AM290" t="str">
        <f t="shared" si="265"/>
        <v>1-0,0377771790362096i</v>
      </c>
      <c r="AN290">
        <f t="shared" si="285"/>
        <v>1.00071330322722</v>
      </c>
      <c r="AO290">
        <f t="shared" si="286"/>
        <v>-3.775922361220331E-2</v>
      </c>
      <c r="AP290" s="41" t="str">
        <f t="shared" si="287"/>
        <v>0,420941006393877-0,45658974623777i</v>
      </c>
      <c r="AQ290">
        <f t="shared" si="288"/>
        <v>-4.1378917887161561</v>
      </c>
      <c r="AR290" s="43">
        <f t="shared" si="289"/>
        <v>-47.326300075070023</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-0,299886553153443+0,698091552076283i</v>
      </c>
      <c r="BG290" s="20">
        <f t="shared" si="300"/>
        <v>-2.3862570630604854</v>
      </c>
      <c r="BH290" s="43">
        <f t="shared" si="301"/>
        <v>113.24741925771852</v>
      </c>
      <c r="BI290" s="41" t="str">
        <f t="shared" si="255"/>
        <v>-1,06173374676318+1,95675311949952i</v>
      </c>
      <c r="BJ290" s="20">
        <f t="shared" si="302"/>
        <v>6.9514543392469088</v>
      </c>
      <c r="BK290" s="43">
        <f t="shared" si="256"/>
        <v>118.48424649526717</v>
      </c>
      <c r="BL290">
        <f t="shared" si="303"/>
        <v>-2.3862570630604854</v>
      </c>
      <c r="BM290" s="43">
        <f t="shared" si="304"/>
        <v>113.24741925771852</v>
      </c>
    </row>
    <row r="291" spans="14:65" x14ac:dyDescent="0.25">
      <c r="N291" s="9">
        <v>73</v>
      </c>
      <c r="O291" s="34">
        <f t="shared" si="305"/>
        <v>5370.3179637025269</v>
      </c>
      <c r="P291" s="33" t="str">
        <f t="shared" si="257"/>
        <v>58,4837545126354</v>
      </c>
      <c r="Q291" s="4" t="str">
        <f t="shared" si="258"/>
        <v>1+399,613490770954i</v>
      </c>
      <c r="R291" s="4">
        <f t="shared" si="270"/>
        <v>399.61474197800476</v>
      </c>
      <c r="S291" s="4">
        <f t="shared" si="271"/>
        <v>1.5682939139991892</v>
      </c>
      <c r="T291" s="4" t="str">
        <f t="shared" si="259"/>
        <v>1+1,01228108773255i</v>
      </c>
      <c r="U291" s="4">
        <f t="shared" si="272"/>
        <v>1.4229241021857051</v>
      </c>
      <c r="V291" s="4">
        <f t="shared" si="273"/>
        <v>0.79150115533587651</v>
      </c>
      <c r="W291" t="str">
        <f t="shared" si="260"/>
        <v>1-0,113881622369912i</v>
      </c>
      <c r="X291" s="4">
        <f t="shared" si="274"/>
        <v>1.0064636227472921</v>
      </c>
      <c r="Y291" s="4">
        <f t="shared" si="275"/>
        <v>-0.11339310695230592</v>
      </c>
      <c r="Z291" t="str">
        <f t="shared" si="261"/>
        <v>0,999884638739875+0,0187459460691213i</v>
      </c>
      <c r="AA291" s="4">
        <f t="shared" si="276"/>
        <v>1.0000603488200084</v>
      </c>
      <c r="AB291" s="4">
        <f t="shared" si="277"/>
        <v>1.874591273687851E-2</v>
      </c>
      <c r="AC291" s="47" t="str">
        <f t="shared" si="278"/>
        <v>0,128804777113687-0,165325750499732i</v>
      </c>
      <c r="AD291" s="20">
        <f t="shared" si="279"/>
        <v>-13.573052916318764</v>
      </c>
      <c r="AE291" s="43">
        <f t="shared" si="280"/>
        <v>-52.077954764918424</v>
      </c>
      <c r="AF291" t="str">
        <f t="shared" si="262"/>
        <v>171,846459675999</v>
      </c>
      <c r="AG291" t="str">
        <f t="shared" si="263"/>
        <v>1+398,585678294691i</v>
      </c>
      <c r="AH291">
        <f t="shared" si="281"/>
        <v>398.5869327281552</v>
      </c>
      <c r="AI291">
        <f t="shared" si="282"/>
        <v>1.5682874611825095</v>
      </c>
      <c r="AJ291" t="str">
        <f t="shared" si="264"/>
        <v>1+1,01228108773255i</v>
      </c>
      <c r="AK291">
        <f t="shared" si="283"/>
        <v>1.4229241021857051</v>
      </c>
      <c r="AL291">
        <f t="shared" si="284"/>
        <v>0.79150115533587651</v>
      </c>
      <c r="AM291" t="str">
        <f t="shared" si="265"/>
        <v>1-0,0386571225758886i</v>
      </c>
      <c r="AN291">
        <f t="shared" si="285"/>
        <v>1.0007469076274216</v>
      </c>
      <c r="AO291">
        <f t="shared" si="286"/>
        <v>-3.8637883767886065E-2</v>
      </c>
      <c r="AP291" s="41" t="str">
        <f t="shared" si="287"/>
        <v>0,420890153763858-0,446955957643135i</v>
      </c>
      <c r="AQ291">
        <f t="shared" si="288"/>
        <v>-4.237529496163325</v>
      </c>
      <c r="AR291" s="43">
        <f t="shared" si="289"/>
        <v>-46.720364577787187</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-0,30111647237251+0,687698943521248i</v>
      </c>
      <c r="BG291" s="20">
        <f t="shared" si="300"/>
        <v>-2.4902827053228833</v>
      </c>
      <c r="BH291" s="43">
        <f t="shared" si="301"/>
        <v>113.6467310131025</v>
      </c>
      <c r="BI291" s="41" t="str">
        <f t="shared" si="255"/>
        <v>-1,06633177233348+1,92337132489949i</v>
      </c>
      <c r="BJ291" s="20">
        <f t="shared" si="302"/>
        <v>6.8452407148325367</v>
      </c>
      <c r="BK291" s="43">
        <f t="shared" si="256"/>
        <v>119.00432120023369</v>
      </c>
      <c r="BL291">
        <f t="shared" si="303"/>
        <v>-2.4902827053228833</v>
      </c>
      <c r="BM291" s="43">
        <f t="shared" si="304"/>
        <v>113.6467310131025</v>
      </c>
    </row>
    <row r="292" spans="14:65" x14ac:dyDescent="0.25">
      <c r="N292" s="9">
        <v>74</v>
      </c>
      <c r="O292" s="34">
        <f t="shared" si="305"/>
        <v>5495.4087385762541</v>
      </c>
      <c r="P292" s="33" t="str">
        <f t="shared" si="257"/>
        <v>58,4837545126354</v>
      </c>
      <c r="Q292" s="4" t="str">
        <f t="shared" si="258"/>
        <v>1+408,921684726768i</v>
      </c>
      <c r="R292" s="4">
        <f t="shared" si="270"/>
        <v>408.92290745295531</v>
      </c>
      <c r="S292" s="4">
        <f t="shared" si="271"/>
        <v>1.5683508756389939</v>
      </c>
      <c r="T292" s="4" t="str">
        <f t="shared" si="259"/>
        <v>1+1,03586014329506i</v>
      </c>
      <c r="U292" s="4">
        <f t="shared" si="272"/>
        <v>1.4397938173458249</v>
      </c>
      <c r="V292" s="4">
        <f t="shared" si="273"/>
        <v>0.80301058899903521</v>
      </c>
      <c r="W292" t="str">
        <f t="shared" si="260"/>
        <v>1-0,116534266120694i</v>
      </c>
      <c r="X292" s="4">
        <f t="shared" si="274"/>
        <v>1.00676721995717</v>
      </c>
      <c r="Y292" s="4">
        <f t="shared" si="275"/>
        <v>-0.11601100226322007</v>
      </c>
      <c r="Z292" t="str">
        <f t="shared" si="261"/>
        <v>0,999879201931184+0,0191825952462048i</v>
      </c>
      <c r="AA292" s="4">
        <f t="shared" si="276"/>
        <v>1.0000631932107695</v>
      </c>
      <c r="AB292" s="4">
        <f t="shared" si="277"/>
        <v>1.9182559527665666E-2</v>
      </c>
      <c r="AC292" s="47" t="str">
        <f t="shared" si="278"/>
        <v>0,128771981476-0,162451101680492i</v>
      </c>
      <c r="AD292" s="20">
        <f t="shared" si="279"/>
        <v>-13.66808534344802</v>
      </c>
      <c r="AE292" s="43">
        <f t="shared" si="280"/>
        <v>-51.596788823761301</v>
      </c>
      <c r="AF292" t="str">
        <f t="shared" si="262"/>
        <v>171,846459675999</v>
      </c>
      <c r="AG292" t="str">
        <f t="shared" si="263"/>
        <v>1+407,869931422429i</v>
      </c>
      <c r="AH292">
        <f t="shared" si="281"/>
        <v>407.87115730158825</v>
      </c>
      <c r="AI292">
        <f t="shared" si="282"/>
        <v>1.5683445697045726</v>
      </c>
      <c r="AJ292" t="str">
        <f t="shared" si="264"/>
        <v>1+1,03586014329506i</v>
      </c>
      <c r="AK292">
        <f t="shared" si="283"/>
        <v>1.4397938173458249</v>
      </c>
      <c r="AL292">
        <f t="shared" si="284"/>
        <v>0.80301058899903521</v>
      </c>
      <c r="AM292" t="str">
        <f t="shared" si="265"/>
        <v>1-0,039557562633645i</v>
      </c>
      <c r="AN292">
        <f t="shared" si="285"/>
        <v>1.0007820945448189</v>
      </c>
      <c r="AO292">
        <f t="shared" si="286"/>
        <v>-3.9536948749448693E-2</v>
      </c>
      <c r="AP292" s="41" t="str">
        <f t="shared" si="287"/>
        <v>0,420841589851046-0,437559139526096i</v>
      </c>
      <c r="AQ292">
        <f t="shared" si="288"/>
        <v>-4.3348514978101003</v>
      </c>
      <c r="AR292" s="43">
        <f t="shared" si="289"/>
        <v>-46.115707310542462</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-0,302206535828133+0,677657468255911i</v>
      </c>
      <c r="BG292" s="20">
        <f t="shared" si="300"/>
        <v>-2.5920446788998324</v>
      </c>
      <c r="BH292" s="43">
        <f t="shared" si="301"/>
        <v>114.0348477787475</v>
      </c>
      <c r="BI292" s="41" t="str">
        <f t="shared" si="255"/>
        <v>-1,07056150596568+1,89098419733414i</v>
      </c>
      <c r="BJ292" s="20">
        <f t="shared" si="302"/>
        <v>6.7411891667380761</v>
      </c>
      <c r="BK292" s="43">
        <f t="shared" si="256"/>
        <v>119.5159292919663</v>
      </c>
      <c r="BL292">
        <f t="shared" si="303"/>
        <v>-2.5920446788998324</v>
      </c>
      <c r="BM292" s="43">
        <f t="shared" si="304"/>
        <v>114.0348477787475</v>
      </c>
    </row>
    <row r="293" spans="14:65" x14ac:dyDescent="0.25">
      <c r="N293" s="9">
        <v>75</v>
      </c>
      <c r="O293" s="34">
        <f t="shared" si="305"/>
        <v>5623.4132519034993</v>
      </c>
      <c r="P293" s="33" t="str">
        <f t="shared" si="257"/>
        <v>58,4837545126354</v>
      </c>
      <c r="Q293" s="4" t="str">
        <f t="shared" si="258"/>
        <v>1+418,446694372541i</v>
      </c>
      <c r="R293" s="4">
        <f t="shared" si="270"/>
        <v>418.44788926616269</v>
      </c>
      <c r="S293" s="4">
        <f t="shared" si="271"/>
        <v>1.5684065406889118</v>
      </c>
      <c r="T293" s="4" t="str">
        <f t="shared" si="259"/>
        <v>1+1,05998842561677i</v>
      </c>
      <c r="U293" s="4">
        <f t="shared" si="272"/>
        <v>1.4572492794445013</v>
      </c>
      <c r="V293" s="4">
        <f t="shared" si="273"/>
        <v>0.81451069451359437</v>
      </c>
      <c r="W293" t="str">
        <f t="shared" si="260"/>
        <v>1-0,119248697881887i</v>
      </c>
      <c r="X293" s="4">
        <f t="shared" si="274"/>
        <v>1.0070850271682752</v>
      </c>
      <c r="Y293" s="4">
        <f t="shared" si="275"/>
        <v>-0.11868822337668783</v>
      </c>
      <c r="Z293" t="str">
        <f t="shared" si="261"/>
        <v>0,999873508893593+0,0196294152891994i</v>
      </c>
      <c r="AA293" s="4">
        <f t="shared" si="276"/>
        <v>1.0000661716765455</v>
      </c>
      <c r="AB293" s="4">
        <f t="shared" si="277"/>
        <v>1.9629377013405155E-2</v>
      </c>
      <c r="AC293" s="47" t="str">
        <f t="shared" si="278"/>
        <v>0,128739155733989-0,159662563517386i</v>
      </c>
      <c r="AD293" s="20">
        <f t="shared" si="279"/>
        <v>-13.760697694085309</v>
      </c>
      <c r="AE293" s="43">
        <f t="shared" si="280"/>
        <v>-51.120064913019036</v>
      </c>
      <c r="AF293" t="str">
        <f t="shared" si="262"/>
        <v>171,846459675999</v>
      </c>
      <c r="AG293" t="str">
        <f t="shared" si="263"/>
        <v>1+417,370442586603i</v>
      </c>
      <c r="AH293">
        <f t="shared" si="281"/>
        <v>417.37164056142683</v>
      </c>
      <c r="AI293">
        <f t="shared" si="282"/>
        <v>1.5684003782934195</v>
      </c>
      <c r="AJ293" t="str">
        <f t="shared" si="264"/>
        <v>1+1,05998842561677i</v>
      </c>
      <c r="AK293">
        <f t="shared" si="283"/>
        <v>1.4572492794445013</v>
      </c>
      <c r="AL293">
        <f t="shared" si="284"/>
        <v>0.81451069451359437</v>
      </c>
      <c r="AM293" t="str">
        <f t="shared" si="265"/>
        <v>1-0,0404789766347159i</v>
      </c>
      <c r="AN293">
        <f t="shared" si="285"/>
        <v>1.0008189384446089</v>
      </c>
      <c r="AO293">
        <f t="shared" si="286"/>
        <v>-4.0456889435886025E-2</v>
      </c>
      <c r="AP293" s="41" t="str">
        <f t="shared" si="287"/>
        <v>0,420795211648676-0,428394310336025i</v>
      </c>
      <c r="AQ293">
        <f t="shared" si="288"/>
        <v>-4.4298596581480298</v>
      </c>
      <c r="AR293" s="43">
        <f t="shared" si="289"/>
        <v>-45.512706115939849</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-0,30315937246745+0,667960822842021i</v>
      </c>
      <c r="BG293" s="20">
        <f t="shared" si="300"/>
        <v>-2.6915535672475412</v>
      </c>
      <c r="BH293" s="43">
        <f t="shared" si="301"/>
        <v>114.41130331011209</v>
      </c>
      <c r="BI293" s="41" t="str">
        <f t="shared" si="255"/>
        <v>-1,07443252118601+1,8595726691465i</v>
      </c>
      <c r="BJ293" s="20">
        <f t="shared" si="302"/>
        <v>6.6392844686897323</v>
      </c>
      <c r="BK293" s="43">
        <f t="shared" si="256"/>
        <v>120.0186621071914</v>
      </c>
      <c r="BL293">
        <f t="shared" si="303"/>
        <v>-2.6915535672475412</v>
      </c>
      <c r="BM293" s="43">
        <f t="shared" si="304"/>
        <v>114.41130331011209</v>
      </c>
    </row>
    <row r="294" spans="14:65" x14ac:dyDescent="0.25">
      <c r="N294" s="9">
        <v>76</v>
      </c>
      <c r="O294" s="34">
        <f t="shared" si="305"/>
        <v>5754.399373371567</v>
      </c>
      <c r="P294" s="33" t="str">
        <f t="shared" si="257"/>
        <v>58,4837545126354</v>
      </c>
      <c r="Q294" s="4" t="str">
        <f t="shared" si="258"/>
        <v>1+428,193569994467i</v>
      </c>
      <c r="R294" s="4">
        <f t="shared" si="270"/>
        <v>428.19473768906425</v>
      </c>
      <c r="S294" s="4">
        <f t="shared" si="271"/>
        <v>1.5684609386619088</v>
      </c>
      <c r="T294" s="4" t="str">
        <f t="shared" si="259"/>
        <v>1+1,08467872783235i</v>
      </c>
      <c r="U294" s="4">
        <f t="shared" si="272"/>
        <v>1.4753060504898654</v>
      </c>
      <c r="V294" s="4">
        <f t="shared" si="273"/>
        <v>0.82599540310980835</v>
      </c>
      <c r="W294" t="str">
        <f t="shared" si="260"/>
        <v>1-0,122026356881139i</v>
      </c>
      <c r="X294" s="4">
        <f t="shared" si="274"/>
        <v>1.0074177047152204</v>
      </c>
      <c r="Y294" s="4">
        <f t="shared" si="275"/>
        <v>-0.12142603619595785</v>
      </c>
      <c r="Z294" t="str">
        <f t="shared" si="261"/>
        <v>0,999867547551407+0,0200866431080064i</v>
      </c>
      <c r="AA294" s="4">
        <f t="shared" si="276"/>
        <v>1.0000692905383175</v>
      </c>
      <c r="AB294" s="4">
        <f t="shared" si="277"/>
        <v>2.0086602091735718E-2</v>
      </c>
      <c r="AC294" s="47" t="str">
        <f t="shared" si="278"/>
        <v>0,128706230288078-0,156958656341625i</v>
      </c>
      <c r="AD294" s="20">
        <f t="shared" si="279"/>
        <v>-13.85088938251914</v>
      </c>
      <c r="AE294" s="43">
        <f t="shared" si="280"/>
        <v>-50.648218542701997</v>
      </c>
      <c r="AF294" t="str">
        <f t="shared" si="262"/>
        <v>171,846459675999</v>
      </c>
      <c r="AG294" t="str">
        <f t="shared" si="263"/>
        <v>1+427,092249083987i</v>
      </c>
      <c r="AH294">
        <f t="shared" si="281"/>
        <v>427.09341978965023</v>
      </c>
      <c r="AI294">
        <f t="shared" si="282"/>
        <v>1.5684549165381114</v>
      </c>
      <c r="AJ294" t="str">
        <f t="shared" si="264"/>
        <v>1+1,08467872783235i</v>
      </c>
      <c r="AK294">
        <f t="shared" si="283"/>
        <v>1.4753060504898654</v>
      </c>
      <c r="AL294">
        <f t="shared" si="284"/>
        <v>0.82599540310980835</v>
      </c>
      <c r="AM294" t="str">
        <f t="shared" si="265"/>
        <v>1-0,0414218531250011i</v>
      </c>
      <c r="AN294">
        <f t="shared" si="285"/>
        <v>1.000857517290203</v>
      </c>
      <c r="AO294">
        <f t="shared" si="286"/>
        <v>-4.1398187360075944E-2</v>
      </c>
      <c r="AP294" s="41" t="str">
        <f t="shared" si="287"/>
        <v>0,420750920785833-0,419456611474718i</v>
      </c>
      <c r="AQ294">
        <f t="shared" si="288"/>
        <v>-4.522558239397096</v>
      </c>
      <c r="AR294" s="43">
        <f t="shared" si="289"/>
        <v>-44.91173799400265</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-0,303977349064184+0,658602827377687i</v>
      </c>
      <c r="BG294" s="20">
        <f t="shared" si="300"/>
        <v>-2.7888224298042328</v>
      </c>
      <c r="BH294" s="43">
        <f t="shared" si="301"/>
        <v>114.77562921102479</v>
      </c>
      <c r="BI294" s="41" t="str">
        <f t="shared" si="255"/>
        <v>-1,07795368556091+1,82911807955041i</v>
      </c>
      <c r="BJ294" s="20">
        <f t="shared" si="302"/>
        <v>6.5395087133178116</v>
      </c>
      <c r="BK294" s="43">
        <f t="shared" si="256"/>
        <v>120.51210975972418</v>
      </c>
      <c r="BL294">
        <f t="shared" si="303"/>
        <v>-2.7888224298042328</v>
      </c>
      <c r="BM294" s="43">
        <f t="shared" si="304"/>
        <v>114.77562921102479</v>
      </c>
    </row>
    <row r="295" spans="14:65" x14ac:dyDescent="0.25">
      <c r="N295" s="9">
        <v>77</v>
      </c>
      <c r="O295" s="34">
        <f t="shared" si="305"/>
        <v>5888.4365535558973</v>
      </c>
      <c r="P295" s="33" t="str">
        <f t="shared" si="257"/>
        <v>58,4837545126354</v>
      </c>
      <c r="Q295" s="4" t="str">
        <f t="shared" si="258"/>
        <v>1+438,167479515017i</v>
      </c>
      <c r="R295" s="4">
        <f t="shared" si="270"/>
        <v>438.16862062971018</v>
      </c>
      <c r="S295" s="4">
        <f t="shared" si="271"/>
        <v>1.5685140983992214</v>
      </c>
      <c r="T295" s="4" t="str">
        <f t="shared" si="259"/>
        <v>1+1,10994414106685i</v>
      </c>
      <c r="U295" s="4">
        <f t="shared" si="272"/>
        <v>1.4939799183016576</v>
      </c>
      <c r="V295" s="4">
        <f t="shared" si="273"/>
        <v>0.83745868663392231</v>
      </c>
      <c r="W295" t="str">
        <f t="shared" si="260"/>
        <v>1-0,124868715870021i</v>
      </c>
      <c r="X295" s="4">
        <f t="shared" si="274"/>
        <v>1.0077659431648938</v>
      </c>
      <c r="Y295" s="4">
        <f t="shared" si="275"/>
        <v>-0.12422572808465472</v>
      </c>
      <c r="Z295" t="str">
        <f t="shared" si="261"/>
        <v>0,999861305259819+0,0205545211308676i</v>
      </c>
      <c r="AA295" s="4">
        <f t="shared" si="276"/>
        <v>1.0000725564151773</v>
      </c>
      <c r="AB295" s="4">
        <f t="shared" si="277"/>
        <v>2.0554477177755274E-2</v>
      </c>
      <c r="AC295" s="47" t="str">
        <f t="shared" si="278"/>
        <v>0,128673135329713-0,154337945241322i</v>
      </c>
      <c r="AD295" s="20">
        <f t="shared" si="279"/>
        <v>-13.938661984999019</v>
      </c>
      <c r="AE295" s="43">
        <f t="shared" si="280"/>
        <v>-50.181684402924056</v>
      </c>
      <c r="AF295" t="str">
        <f t="shared" si="262"/>
        <v>171,846459675999</v>
      </c>
      <c r="AG295" t="str">
        <f t="shared" si="263"/>
        <v>1+437,040505545071i</v>
      </c>
      <c r="AH295">
        <f t="shared" si="281"/>
        <v>437.04164960229042</v>
      </c>
      <c r="AI295">
        <f t="shared" si="282"/>
        <v>1.5685082133542492</v>
      </c>
      <c r="AJ295" t="str">
        <f t="shared" si="264"/>
        <v>1+1,10994414106685i</v>
      </c>
      <c r="AK295">
        <f t="shared" si="283"/>
        <v>1.4939799183016576</v>
      </c>
      <c r="AL295">
        <f t="shared" si="284"/>
        <v>0.83745868663392231</v>
      </c>
      <c r="AM295" t="str">
        <f t="shared" si="265"/>
        <v>1-0,0423866920300964i</v>
      </c>
      <c r="AN295">
        <f t="shared" si="285"/>
        <v>1.0008979127070126</v>
      </c>
      <c r="AO295">
        <f t="shared" si="286"/>
        <v>-4.2361334934599655E-2</v>
      </c>
      <c r="AP295" s="41" t="str">
        <f t="shared" si="287"/>
        <v>0,420708623318826-0,410741304723721i</v>
      </c>
      <c r="AQ295">
        <f t="shared" si="288"/>
        <v>-4.6129538792406413</v>
      </c>
      <c r="AR295" s="43">
        <f t="shared" si="289"/>
        <v>-44.313178202403698</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-0,304662577786637+0,649577418389369i</v>
      </c>
      <c r="BG295" s="20">
        <f t="shared" si="300"/>
        <v>-2.8838667926304336</v>
      </c>
      <c r="BH295" s="43">
        <f t="shared" si="301"/>
        <v>115.12735590376592</v>
      </c>
      <c r="BI295" s="41" t="str">
        <f t="shared" si="255"/>
        <v>-1,0811331843457+1,79960215730104i</v>
      </c>
      <c r="BJ295" s="20">
        <f t="shared" si="302"/>
        <v>6.4418413131279255</v>
      </c>
      <c r="BK295" s="43">
        <f t="shared" si="256"/>
        <v>120.99586210428622</v>
      </c>
      <c r="BL295">
        <f t="shared" si="303"/>
        <v>-2.8838667926304336</v>
      </c>
      <c r="BM295" s="43">
        <f t="shared" si="304"/>
        <v>115.12735590376592</v>
      </c>
    </row>
    <row r="296" spans="14:65" x14ac:dyDescent="0.25">
      <c r="N296" s="9">
        <v>78</v>
      </c>
      <c r="O296" s="34">
        <f t="shared" si="305"/>
        <v>6025.595860743585</v>
      </c>
      <c r="P296" s="33" t="str">
        <f t="shared" si="257"/>
        <v>58,4837545126354</v>
      </c>
      <c r="Q296" s="4" t="str">
        <f t="shared" si="258"/>
        <v>1+448,373711233038i</v>
      </c>
      <c r="R296" s="4">
        <f t="shared" si="270"/>
        <v>448.37482637285484</v>
      </c>
      <c r="S296" s="4">
        <f t="shared" si="271"/>
        <v>1.5685660480856438</v>
      </c>
      <c r="T296" s="4" t="str">
        <f t="shared" si="259"/>
        <v>1+1,13579806137679i</v>
      </c>
      <c r="U296" s="4">
        <f t="shared" si="272"/>
        <v>1.5132868981879393</v>
      </c>
      <c r="V296" s="4">
        <f t="shared" si="273"/>
        <v>0.8488945732329618</v>
      </c>
      <c r="W296" t="str">
        <f t="shared" si="260"/>
        <v>1-0,127777281904889i</v>
      </c>
      <c r="X296" s="4">
        <f t="shared" si="274"/>
        <v>1.0081304646577256</v>
      </c>
      <c r="Y296" s="4">
        <f t="shared" si="275"/>
        <v>-0.12708860782446901</v>
      </c>
      <c r="Z296" t="str">
        <f t="shared" si="261"/>
        <v>0,999854768778092+0,0210332974329034i</v>
      </c>
      <c r="AA296" s="4">
        <f t="shared" si="276"/>
        <v>1.0000759762384019</v>
      </c>
      <c r="AB296" s="4">
        <f t="shared" si="277"/>
        <v>2.1033250332495378E-2</v>
      </c>
      <c r="AC296" s="47" t="str">
        <f t="shared" si="278"/>
        <v>0,128639800693549-0,151799039294649i</v>
      </c>
      <c r="AD296" s="20">
        <f t="shared" si="279"/>
        <v>-14.024019198701861</v>
      </c>
      <c r="AE296" s="43">
        <f t="shared" si="280"/>
        <v>-49.720895471043576</v>
      </c>
      <c r="AF296" t="str">
        <f t="shared" si="262"/>
        <v>171,846459675999</v>
      </c>
      <c r="AG296" t="str">
        <f t="shared" si="263"/>
        <v>1+447,220486667109i</v>
      </c>
      <c r="AH296">
        <f t="shared" si="281"/>
        <v>447.22160468247262</v>
      </c>
      <c r="AI296">
        <f t="shared" si="282"/>
        <v>1.5685602969992982</v>
      </c>
      <c r="AJ296" t="str">
        <f t="shared" si="264"/>
        <v>1+1,13579806137679i</v>
      </c>
      <c r="AK296">
        <f t="shared" si="283"/>
        <v>1.5132868981879393</v>
      </c>
      <c r="AL296">
        <f t="shared" si="284"/>
        <v>0.8488945732329618</v>
      </c>
      <c r="AM296" t="str">
        <f t="shared" si="265"/>
        <v>1-0,0433740049203601i</v>
      </c>
      <c r="AN296">
        <f t="shared" si="285"/>
        <v>1.0009402101538489</v>
      </c>
      <c r="AO296">
        <f t="shared" si="286"/>
        <v>-4.3346835681240564E-2</v>
      </c>
      <c r="AP296" s="41" t="str">
        <f t="shared" si="287"/>
        <v>0,420668229531942-0,40224376973525i</v>
      </c>
      <c r="AQ296">
        <f t="shared" si="288"/>
        <v>-4.7010555584585791</v>
      </c>
      <c r="AR296" s="43">
        <f t="shared" si="289"/>
        <v>-43.717399371820981</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-0,305216923438679+0,640878641610317i</v>
      </c>
      <c r="BG296" s="20">
        <f t="shared" si="300"/>
        <v>-2.9767046287447947</v>
      </c>
      <c r="BH296" s="43">
        <f t="shared" si="301"/>
        <v>115.46601359180421</v>
      </c>
      <c r="BI296" s="41" t="str">
        <f t="shared" si="255"/>
        <v>-1,08397854309078+1,77100700324895i</v>
      </c>
      <c r="BJ296" s="20">
        <f t="shared" si="302"/>
        <v>6.3462590114984971</v>
      </c>
      <c r="BK296" s="43">
        <f t="shared" si="256"/>
        <v>121.46950969102687</v>
      </c>
      <c r="BL296">
        <f t="shared" si="303"/>
        <v>-2.9767046287447947</v>
      </c>
      <c r="BM296" s="43">
        <f t="shared" si="304"/>
        <v>115.46601359180421</v>
      </c>
    </row>
    <row r="297" spans="14:65" x14ac:dyDescent="0.25">
      <c r="N297" s="9">
        <v>79</v>
      </c>
      <c r="O297" s="34">
        <f t="shared" si="305"/>
        <v>6165.9500186148289</v>
      </c>
      <c r="P297" s="33" t="str">
        <f t="shared" si="257"/>
        <v>58,4837545126354</v>
      </c>
      <c r="Q297" s="4" t="str">
        <f t="shared" si="258"/>
        <v>1+458,817676627683i</v>
      </c>
      <c r="R297" s="4">
        <f t="shared" si="270"/>
        <v>458.81876638387962</v>
      </c>
      <c r="S297" s="4">
        <f t="shared" si="271"/>
        <v>1.5686168152644648</v>
      </c>
      <c r="T297" s="4" t="str">
        <f t="shared" si="259"/>
        <v>1+1,16225419685293i</v>
      </c>
      <c r="U297" s="4">
        <f t="shared" si="272"/>
        <v>1.5332432351398944</v>
      </c>
      <c r="V297" s="4">
        <f t="shared" si="273"/>
        <v>0.86029716268022949</v>
      </c>
      <c r="W297" t="str">
        <f t="shared" si="260"/>
        <v>1-0,130753597145955i</v>
      </c>
      <c r="X297" s="4">
        <f t="shared" si="274"/>
        <v>1.0085120243044237</v>
      </c>
      <c r="Y297" s="4">
        <f t="shared" si="275"/>
        <v>-0.1300160055368508</v>
      </c>
      <c r="Z297" t="str">
        <f t="shared" si="261"/>
        <v>0,999847924241472+0,0215232258676469i</v>
      </c>
      <c r="AA297" s="4">
        <f t="shared" si="276"/>
        <v>1.0000795572661856</v>
      </c>
      <c r="AB297" s="4">
        <f t="shared" si="277"/>
        <v>2.1523175394387195E-2</v>
      </c>
      <c r="AC297" s="47" t="str">
        <f t="shared" si="278"/>
        <v>0,128606155708905-0,149340590825743i</v>
      </c>
      <c r="AD297" s="20">
        <f t="shared" si="279"/>
        <v>-14.106966790587489</v>
      </c>
      <c r="AE297" s="43">
        <f t="shared" si="280"/>
        <v>-49.266282137478683</v>
      </c>
      <c r="AF297" t="str">
        <f t="shared" si="262"/>
        <v>171,846459675999</v>
      </c>
      <c r="AG297" t="str">
        <f t="shared" si="263"/>
        <v>1+457,637590010842i</v>
      </c>
      <c r="AH297">
        <f t="shared" si="281"/>
        <v>457.63868257713045</v>
      </c>
      <c r="AI297">
        <f t="shared" si="282"/>
        <v>1.5686111950875654</v>
      </c>
      <c r="AJ297" t="str">
        <f t="shared" si="264"/>
        <v>1+1,16225419685293i</v>
      </c>
      <c r="AK297">
        <f t="shared" si="283"/>
        <v>1.5332432351398944</v>
      </c>
      <c r="AL297">
        <f t="shared" si="284"/>
        <v>0.86029716268022949</v>
      </c>
      <c r="AM297" t="str">
        <f t="shared" si="265"/>
        <v>1-0,0443843152821555i</v>
      </c>
      <c r="AN297">
        <f t="shared" si="285"/>
        <v>1.0009844991022916</v>
      </c>
      <c r="AO297">
        <f t="shared" si="286"/>
        <v>-4.4355204464138646E-2</v>
      </c>
      <c r="AP297" s="41" t="str">
        <f t="shared" si="287"/>
        <v>0,420629653747173-0,393959501585395i</v>
      </c>
      <c r="AQ297">
        <f t="shared" si="288"/>
        <v>-4.786874558730819</v>
      </c>
      <c r="AR297" s="43">
        <f t="shared" si="289"/>
        <v>-43.124770642067951</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-0,305642010405244+0,632500644636196i</v>
      </c>
      <c r="BG297" s="20">
        <f t="shared" si="300"/>
        <v>-3.0673563284122389</v>
      </c>
      <c r="BH297" s="43">
        <f t="shared" si="301"/>
        <v>115.79113320995101</v>
      </c>
      <c r="BI297" s="41" t="str">
        <f t="shared" si="255"/>
        <v>-1,08649664928413+1,74331507275736i</v>
      </c>
      <c r="BJ297" s="20">
        <f t="shared" si="302"/>
        <v>6.2527359034444574</v>
      </c>
      <c r="BK297" s="43">
        <f t="shared" si="256"/>
        <v>121.93264470536184</v>
      </c>
      <c r="BL297">
        <f t="shared" si="303"/>
        <v>-3.0673563284122389</v>
      </c>
      <c r="BM297" s="43">
        <f t="shared" si="304"/>
        <v>115.79113320995101</v>
      </c>
    </row>
    <row r="298" spans="14:65" x14ac:dyDescent="0.25">
      <c r="N298" s="9">
        <v>80</v>
      </c>
      <c r="O298" s="34">
        <f t="shared" si="305"/>
        <v>6309.5734448019384</v>
      </c>
      <c r="P298" s="33" t="str">
        <f t="shared" si="257"/>
        <v>58,4837545126354</v>
      </c>
      <c r="Q298" s="4" t="str">
        <f t="shared" si="258"/>
        <v>1+469,504913227644i</v>
      </c>
      <c r="R298" s="4">
        <f t="shared" si="270"/>
        <v>469.50597817801804</v>
      </c>
      <c r="S298" s="4">
        <f t="shared" si="271"/>
        <v>1.5686664268520674</v>
      </c>
      <c r="T298" s="4" t="str">
        <f t="shared" si="259"/>
        <v>1+1,1893265748885i</v>
      </c>
      <c r="U298" s="4">
        <f t="shared" si="272"/>
        <v>1.553865406570341</v>
      </c>
      <c r="V298" s="4">
        <f t="shared" si="273"/>
        <v>0.87166064124712828</v>
      </c>
      <c r="W298" t="str">
        <f t="shared" si="260"/>
        <v>1-0,133799239674956i</v>
      </c>
      <c r="X298" s="4">
        <f t="shared" si="274"/>
        <v>1.0089114116400886</v>
      </c>
      <c r="Y298" s="4">
        <f t="shared" si="275"/>
        <v>-0.13300927256576051</v>
      </c>
      <c r="Z298" t="str">
        <f t="shared" si="261"/>
        <v>0,999840757131779+0,0220245662016389i</v>
      </c>
      <c r="AA298" s="4">
        <f t="shared" si="276"/>
        <v>1.0000833070990733</v>
      </c>
      <c r="AB298" s="4">
        <f t="shared" si="277"/>
        <v>2.2024512113783368E-2</v>
      </c>
      <c r="AC298" s="47" t="str">
        <f t="shared" si="278"/>
        <v>0,128572129050174-0,146961294682927i</v>
      </c>
      <c r="AD298" s="20">
        <f t="shared" si="279"/>
        <v>-14.187512536497717</v>
      </c>
      <c r="AE298" s="43">
        <f t="shared" si="280"/>
        <v>-48.818271355441077</v>
      </c>
      <c r="AF298" t="str">
        <f t="shared" si="262"/>
        <v>171,846459675999</v>
      </c>
      <c r="AG298" t="str">
        <f t="shared" si="263"/>
        <v>1+468,297338862347i</v>
      </c>
      <c r="AH298">
        <f t="shared" si="281"/>
        <v>468.29840655884772</v>
      </c>
      <c r="AI298">
        <f t="shared" si="282"/>
        <v>1.5686609346048357</v>
      </c>
      <c r="AJ298" t="str">
        <f t="shared" si="264"/>
        <v>1+1,1893265748885i</v>
      </c>
      <c r="AK298">
        <f t="shared" si="283"/>
        <v>1.553865406570341</v>
      </c>
      <c r="AL298">
        <f t="shared" si="284"/>
        <v>0.87166064124712828</v>
      </c>
      <c r="AM298" t="str">
        <f t="shared" si="265"/>
        <v>1-0,0454181587954093i</v>
      </c>
      <c r="AN298">
        <f t="shared" si="285"/>
        <v>1.0010308732243802</v>
      </c>
      <c r="AO298">
        <f t="shared" si="286"/>
        <v>-4.5386967726562776E-2</v>
      </c>
      <c r="AP298" s="41" t="str">
        <f t="shared" si="287"/>
        <v>0,420592814142515-0,385884108388328i</v>
      </c>
      <c r="AQ298">
        <f t="shared" si="288"/>
        <v>-4.8704244109669821</v>
      </c>
      <c r="AR298" s="43">
        <f t="shared" si="289"/>
        <v>-42.53565682440545</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-0,305939229334098+0,624437669448771i</v>
      </c>
      <c r="BG298" s="20">
        <f t="shared" si="300"/>
        <v>-3.1558446597262746</v>
      </c>
      <c r="BH298" s="43">
        <f t="shared" si="301"/>
        <v>116.10224735696399</v>
      </c>
      <c r="BI298" s="41" t="str">
        <f t="shared" si="255"/>
        <v>-1,0886937731084+1,71650915796283i</v>
      </c>
      <c r="BJ298" s="20">
        <f t="shared" si="302"/>
        <v>6.1612434658044846</v>
      </c>
      <c r="BK298" s="43">
        <f t="shared" si="256"/>
        <v>122.38486188799961</v>
      </c>
      <c r="BL298">
        <f t="shared" si="303"/>
        <v>-3.1558446597262746</v>
      </c>
      <c r="BM298" s="43">
        <f t="shared" si="304"/>
        <v>116.10224735696399</v>
      </c>
    </row>
    <row r="299" spans="14:65" x14ac:dyDescent="0.25">
      <c r="N299" s="9">
        <v>81</v>
      </c>
      <c r="O299" s="34">
        <f t="shared" si="305"/>
        <v>6456.5422903465615</v>
      </c>
      <c r="P299" s="33" t="str">
        <f t="shared" si="257"/>
        <v>58,4837545126354</v>
      </c>
      <c r="Q299" s="4" t="str">
        <f t="shared" si="258"/>
        <v>1+480,441087547233i</v>
      </c>
      <c r="R299" s="4">
        <f t="shared" si="270"/>
        <v>480.44212825643007</v>
      </c>
      <c r="S299" s="4">
        <f t="shared" si="271"/>
        <v>1.5687149091521946</v>
      </c>
      <c r="T299" s="4" t="str">
        <f t="shared" si="259"/>
        <v>1+1,21702954961668i</v>
      </c>
      <c r="U299" s="4">
        <f t="shared" si="272"/>
        <v>1.5751701256182391</v>
      </c>
      <c r="V299" s="4">
        <f t="shared" si="273"/>
        <v>0.88297929603220282</v>
      </c>
      <c r="W299" t="str">
        <f t="shared" si="260"/>
        <v>1-0,136915824331876i</v>
      </c>
      <c r="X299" s="4">
        <f t="shared" si="274"/>
        <v>1.0093294521376444</v>
      </c>
      <c r="Y299" s="4">
        <f t="shared" si="275"/>
        <v>-0.13606978131842004</v>
      </c>
      <c r="Z299" t="str">
        <f t="shared" si="261"/>
        <v>0,999833252246612+0,0225375842521607i</v>
      </c>
      <c r="AA299" s="4">
        <f t="shared" si="276"/>
        <v>1.0000872336961213</v>
      </c>
      <c r="AB299" s="4">
        <f t="shared" si="277"/>
        <v>2.2537526290612373E-2</v>
      </c>
      <c r="AC299" s="47" t="str">
        <f t="shared" si="278"/>
        <v>0,128537648585865-0,144659887538828i</v>
      </c>
      <c r="AD299" s="20">
        <f t="shared" si="279"/>
        <v>-14.265666150932873</v>
      </c>
      <c r="AE299" s="43">
        <f t="shared" si="280"/>
        <v>-48.377285819522143</v>
      </c>
      <c r="AF299" t="str">
        <f t="shared" si="262"/>
        <v>171,846459675999</v>
      </c>
      <c r="AG299" t="str">
        <f t="shared" si="263"/>
        <v>1+479,205385161566i</v>
      </c>
      <c r="AH299">
        <f t="shared" si="281"/>
        <v>479.20642855438081</v>
      </c>
      <c r="AI299">
        <f t="shared" si="282"/>
        <v>1.5687095419226744</v>
      </c>
      <c r="AJ299" t="str">
        <f t="shared" si="264"/>
        <v>1+1,21702954961668i</v>
      </c>
      <c r="AK299">
        <f t="shared" si="283"/>
        <v>1.5751701256182391</v>
      </c>
      <c r="AL299">
        <f t="shared" si="284"/>
        <v>0.88297929603220282</v>
      </c>
      <c r="AM299" t="str">
        <f t="shared" si="265"/>
        <v>1-0,0464760836176369i</v>
      </c>
      <c r="AN299">
        <f t="shared" si="285"/>
        <v>1.0010794305890185</v>
      </c>
      <c r="AO299">
        <f t="shared" si="286"/>
        <v>-4.644266373126222E-2</v>
      </c>
      <c r="AP299" s="41" t="str">
        <f t="shared" si="287"/>
        <v>0,420557632578414-0,378013308970254i</v>
      </c>
      <c r="AQ299">
        <f t="shared" si="288"/>
        <v>-4.9517208345976709</v>
      </c>
      <c r="AR299" s="43">
        <f t="shared" si="289"/>
        <v>-41.950417595138937</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-0,306109743586146+0,616684044799292i</v>
      </c>
      <c r="BG299" s="20">
        <f t="shared" si="300"/>
        <v>-3.2421947199001968</v>
      </c>
      <c r="BH299" s="43">
        <f t="shared" si="301"/>
        <v>116.39889120595463</v>
      </c>
      <c r="BI299" s="41" t="str">
        <f t="shared" si="255"/>
        <v>-1,09057558739083+1,69057236986093i</v>
      </c>
      <c r="BJ299" s="20">
        <f t="shared" si="302"/>
        <v>6.0717505964350096</v>
      </c>
      <c r="BK299" s="43">
        <f t="shared" si="256"/>
        <v>122.82575943033777</v>
      </c>
      <c r="BL299">
        <f t="shared" si="303"/>
        <v>-3.2421947199001968</v>
      </c>
      <c r="BM299" s="43">
        <f t="shared" si="304"/>
        <v>116.39889120595463</v>
      </c>
    </row>
    <row r="300" spans="14:65" x14ac:dyDescent="0.25">
      <c r="N300" s="9">
        <v>82</v>
      </c>
      <c r="O300" s="34">
        <f t="shared" si="305"/>
        <v>6606.9344800759654</v>
      </c>
      <c r="P300" s="33" t="str">
        <f t="shared" si="257"/>
        <v>58,4837545126354</v>
      </c>
      <c r="Q300" s="4" t="str">
        <f t="shared" si="258"/>
        <v>1+491,631998090827i</v>
      </c>
      <c r="R300" s="4">
        <f t="shared" si="270"/>
        <v>491.63301511064009</v>
      </c>
      <c r="S300" s="4">
        <f t="shared" si="271"/>
        <v>1.5687622878698915</v>
      </c>
      <c r="T300" s="4" t="str">
        <f t="shared" si="259"/>
        <v>1+1,24537780952135i</v>
      </c>
      <c r="U300" s="4">
        <f t="shared" si="272"/>
        <v>1.5971743450381977</v>
      </c>
      <c r="V300" s="4">
        <f t="shared" si="273"/>
        <v>0.89424752866462676</v>
      </c>
      <c r="W300" t="str">
        <f t="shared" si="260"/>
        <v>1-0,140105003571151i</v>
      </c>
      <c r="X300" s="4">
        <f t="shared" si="274"/>
        <v>1.0097670087825568</v>
      </c>
      <c r="Y300" s="4">
        <f t="shared" si="275"/>
        <v>-0.13919892506079798</v>
      </c>
      <c r="Z300" t="str">
        <f t="shared" si="261"/>
        <v>0,999825393667104+0,0230625520281731i</v>
      </c>
      <c r="AA300" s="4">
        <f t="shared" si="276"/>
        <v>1.0000913453918256</v>
      </c>
      <c r="AB300" s="4">
        <f t="shared" si="277"/>
        <v>2.3062489915233353E-2</v>
      </c>
      <c r="AC300" s="47" t="str">
        <f t="shared" si="278"/>
        <v>0,12850264122598-0,142435147211997i</v>
      </c>
      <c r="AD300" s="20">
        <f t="shared" si="279"/>
        <v>-14.341439208011533</v>
      </c>
      <c r="AE300" s="43">
        <f t="shared" si="280"/>
        <v>-47.943743177692042</v>
      </c>
      <c r="AF300" t="str">
        <f t="shared" si="262"/>
        <v>171,846459675999</v>
      </c>
      <c r="AG300" t="str">
        <f t="shared" si="263"/>
        <v>1+490,367512499029i</v>
      </c>
      <c r="AH300">
        <f t="shared" si="281"/>
        <v>490.36853214137358</v>
      </c>
      <c r="AI300">
        <f t="shared" si="282"/>
        <v>1.5687570428124056</v>
      </c>
      <c r="AJ300" t="str">
        <f t="shared" si="264"/>
        <v>1+1,24537780952135i</v>
      </c>
      <c r="AK300">
        <f t="shared" si="283"/>
        <v>1.5971743450381977</v>
      </c>
      <c r="AL300">
        <f t="shared" si="284"/>
        <v>0.89424752866462676</v>
      </c>
      <c r="AM300" t="str">
        <f t="shared" si="265"/>
        <v>1-0,0475586506745821i</v>
      </c>
      <c r="AN300">
        <f t="shared" si="285"/>
        <v>1.0011302738674857</v>
      </c>
      <c r="AO300">
        <f t="shared" si="286"/>
        <v>-4.7522842804341832E-2</v>
      </c>
      <c r="AP300" s="41" t="str">
        <f t="shared" si="287"/>
        <v>0,420524034432053-0,370342930601899i</v>
      </c>
      <c r="AQ300">
        <f t="shared" si="288"/>
        <v>-5.0307816683333932</v>
      </c>
      <c r="AR300" s="43">
        <f t="shared" si="289"/>
        <v>-41.369406725239898</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-0,306154495487091+0,609234178443699i</v>
      </c>
      <c r="BG300" s="20">
        <f t="shared" si="300"/>
        <v>-3.3264338777524443</v>
      </c>
      <c r="BH300" s="43">
        <f t="shared" si="301"/>
        <v>116.68060338834312</v>
      </c>
      <c r="BI300" s="41" t="str">
        <f t="shared" si="255"/>
        <v>-1,09214718682475+1,66548812019947i</v>
      </c>
      <c r="BJ300" s="20">
        <f t="shared" si="302"/>
        <v>5.9842236619256894</v>
      </c>
      <c r="BK300" s="43">
        <f t="shared" si="256"/>
        <v>123.2549398407951</v>
      </c>
      <c r="BL300">
        <f t="shared" si="303"/>
        <v>-3.3264338777524443</v>
      </c>
      <c r="BM300" s="43">
        <f t="shared" si="304"/>
        <v>116.68060338834312</v>
      </c>
    </row>
    <row r="301" spans="14:65" x14ac:dyDescent="0.25">
      <c r="N301" s="9">
        <v>83</v>
      </c>
      <c r="O301" s="34">
        <f t="shared" si="305"/>
        <v>6760.8297539198229</v>
      </c>
      <c r="P301" s="33" t="str">
        <f t="shared" si="257"/>
        <v>58,4837545126354</v>
      </c>
      <c r="Q301" s="4" t="str">
        <f t="shared" si="258"/>
        <v>1+503,083578427328i</v>
      </c>
      <c r="R301" s="4">
        <f t="shared" si="270"/>
        <v>503.08457229699019</v>
      </c>
      <c r="S301" s="4">
        <f t="shared" si="271"/>
        <v>1.5688085881251299</v>
      </c>
      <c r="T301" s="4" t="str">
        <f t="shared" si="259"/>
        <v>1+1,27438638522515i</v>
      </c>
      <c r="U301" s="4">
        <f t="shared" si="272"/>
        <v>1.6198952616904663</v>
      </c>
      <c r="V301" s="4">
        <f t="shared" si="273"/>
        <v>0.9054598683064442</v>
      </c>
      <c r="W301" t="str">
        <f t="shared" si="260"/>
        <v>1-0,143368468337829i</v>
      </c>
      <c r="X301" s="4">
        <f t="shared" si="274"/>
        <v>1.0102249837108241</v>
      </c>
      <c r="Y301" s="4">
        <f t="shared" si="275"/>
        <v>-0.14239811766441693</v>
      </c>
      <c r="Z301" t="str">
        <f t="shared" si="261"/>
        <v>0,999817164724154+0,0235997478745398i</v>
      </c>
      <c r="AA301" s="4">
        <f t="shared" si="276"/>
        <v>1.0000956509138454</v>
      </c>
      <c r="AB301" s="4">
        <f t="shared" si="277"/>
        <v>2.3599681312569329E-2</v>
      </c>
      <c r="AC301" s="47" t="str">
        <f t="shared" si="278"/>
        <v>0,128467032767378-0,140285892009611i</v>
      </c>
      <c r="AD301" s="20">
        <f t="shared" si="279"/>
        <v>-14.414845054187326</v>
      </c>
      <c r="AE301" s="43">
        <f t="shared" si="280"/>
        <v>-47.518055280859173</v>
      </c>
      <c r="AF301" t="str">
        <f t="shared" si="262"/>
        <v>171,846459675999</v>
      </c>
      <c r="AG301" t="str">
        <f t="shared" si="263"/>
        <v>1+501,789639182402i</v>
      </c>
      <c r="AH301">
        <f t="shared" si="281"/>
        <v>501.79063561489988</v>
      </c>
      <c r="AI301">
        <f t="shared" si="282"/>
        <v>1.5688034624587717</v>
      </c>
      <c r="AJ301" t="str">
        <f t="shared" si="264"/>
        <v>1+1,27438638522515i</v>
      </c>
      <c r="AK301">
        <f t="shared" si="283"/>
        <v>1.6198952616904663</v>
      </c>
      <c r="AL301">
        <f t="shared" si="284"/>
        <v>0.9054598683064442</v>
      </c>
      <c r="AM301" t="str">
        <f t="shared" si="265"/>
        <v>1-0,0486664339576282i</v>
      </c>
      <c r="AN301">
        <f t="shared" si="285"/>
        <v>1.001183510548467</v>
      </c>
      <c r="AO301">
        <f t="shared" si="286"/>
        <v>-4.862806758260086E-2</v>
      </c>
      <c r="AP301" s="41" t="str">
        <f t="shared" si="287"/>
        <v>0,420491948439078-0,362868906788326i</v>
      </c>
      <c r="AQ301">
        <f t="shared" si="288"/>
        <v>-5.1076267929633286</v>
      </c>
      <c r="AR301" s="43">
        <f t="shared" si="289"/>
        <v>-40.792971350327193</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-0,306074212413789+0,602082549222548i</v>
      </c>
      <c r="BG301" s="20">
        <f t="shared" si="300"/>
        <v>-3.4085917079328008</v>
      </c>
      <c r="BH301" s="43">
        <f t="shared" si="301"/>
        <v>116.94692684752451</v>
      </c>
      <c r="BI301" s="41" t="str">
        <f t="shared" si="255"/>
        <v>-1,09341310654164+1,64124010316359i</v>
      </c>
      <c r="BJ301" s="20">
        <f t="shared" si="302"/>
        <v>5.8986265532911961</v>
      </c>
      <c r="BK301" s="43">
        <f t="shared" si="256"/>
        <v>123.67201077805638</v>
      </c>
      <c r="BL301">
        <f t="shared" si="303"/>
        <v>-3.4085917079328008</v>
      </c>
      <c r="BM301" s="43">
        <f t="shared" si="304"/>
        <v>116.94692684752451</v>
      </c>
    </row>
    <row r="302" spans="14:65" x14ac:dyDescent="0.25">
      <c r="N302" s="9">
        <v>84</v>
      </c>
      <c r="O302" s="34">
        <f t="shared" si="305"/>
        <v>6918.3097091893687</v>
      </c>
      <c r="P302" s="33" t="str">
        <f t="shared" si="257"/>
        <v>58,4837545126354</v>
      </c>
      <c r="Q302" s="4" t="str">
        <f t="shared" si="258"/>
        <v>1+514,80190033621i</v>
      </c>
      <c r="R302" s="4">
        <f t="shared" si="270"/>
        <v>514.8028715826797</v>
      </c>
      <c r="S302" s="4">
        <f t="shared" si="271"/>
        <v>1.5688538344661236</v>
      </c>
      <c r="T302" s="4" t="str">
        <f t="shared" si="259"/>
        <v>1+1,3040706574589i</v>
      </c>
      <c r="U302" s="4">
        <f t="shared" si="272"/>
        <v>1.6433503216433456</v>
      </c>
      <c r="V302" s="4">
        <f t="shared" si="273"/>
        <v>0.91661098388568674</v>
      </c>
      <c r="W302" t="str">
        <f t="shared" si="260"/>
        <v>1-0,146707948964126i</v>
      </c>
      <c r="X302" s="4">
        <f t="shared" si="274"/>
        <v>1.0107043199122385</v>
      </c>
      <c r="Y302" s="4">
        <f t="shared" si="275"/>
        <v>-0.14566879330084523</v>
      </c>
      <c r="Z302" t="str">
        <f t="shared" si="261"/>
        <v>0,999808547963071+0,0241494566196092i</v>
      </c>
      <c r="AA302" s="4">
        <f t="shared" si="276"/>
        <v>1.0001001594015706</v>
      </c>
      <c r="AB302" s="4">
        <f t="shared" si="277"/>
        <v>2.4149385289592106E-2</v>
      </c>
      <c r="AC302" s="47" t="str">
        <f t="shared" si="278"/>
        <v>0,128430747736829-0,138210980090881i</v>
      </c>
      <c r="AD302" s="20">
        <f t="shared" si="279"/>
        <v>-14.485898713351428</v>
      </c>
      <c r="AE302" s="43">
        <f t="shared" si="280"/>
        <v>-47.100627473672006</v>
      </c>
      <c r="AF302" t="str">
        <f t="shared" si="262"/>
        <v>171,846459675999</v>
      </c>
      <c r="AG302" t="str">
        <f t="shared" si="263"/>
        <v>1+513,47782137444i</v>
      </c>
      <c r="AH302">
        <f t="shared" si="281"/>
        <v>513.47879512540862</v>
      </c>
      <c r="AI302">
        <f t="shared" si="282"/>
        <v>1.5688488254732833</v>
      </c>
      <c r="AJ302" t="str">
        <f t="shared" si="264"/>
        <v>1+1,3040706574589i</v>
      </c>
      <c r="AK302">
        <f t="shared" si="283"/>
        <v>1.6433503216433456</v>
      </c>
      <c r="AL302">
        <f t="shared" si="284"/>
        <v>0.91661098388568674</v>
      </c>
      <c r="AM302" t="str">
        <f t="shared" si="265"/>
        <v>1-0,0498000208281351i</v>
      </c>
      <c r="AN302">
        <f t="shared" si="285"/>
        <v>1.0012392531630403</v>
      </c>
      <c r="AO302">
        <f t="shared" si="286"/>
        <v>-4.9758913264257847E-2</v>
      </c>
      <c r="AP302" s="41" t="str">
        <f t="shared" si="287"/>
        <v>0,42046130654246-0,355587275114939i</v>
      </c>
      <c r="AQ302">
        <f t="shared" si="288"/>
        <v>-5.1822780468212528</v>
      </c>
      <c r="AR302" s="43">
        <f t="shared" si="289"/>
        <v>-40.221451284891124</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-0,30586941274947+0,595223698979456i</v>
      </c>
      <c r="BG302" s="20">
        <f t="shared" si="300"/>
        <v>-3.4886999174880255</v>
      </c>
      <c r="BH302" s="43">
        <f t="shared" si="301"/>
        <v>117.1974096588894</v>
      </c>
      <c r="BI302" s="41" t="str">
        <f t="shared" si="255"/>
        <v>-1,09437734011338+1,61781227683863i</v>
      </c>
      <c r="BJ302" s="20">
        <f t="shared" si="302"/>
        <v>5.8149207490421597</v>
      </c>
      <c r="BK302" s="43">
        <f t="shared" si="256"/>
        <v>124.07658584767013</v>
      </c>
      <c r="BL302">
        <f t="shared" si="303"/>
        <v>-3.4886999174880255</v>
      </c>
      <c r="BM302" s="43">
        <f t="shared" si="304"/>
        <v>117.1974096588894</v>
      </c>
    </row>
    <row r="303" spans="14:65" x14ac:dyDescent="0.25">
      <c r="N303" s="9">
        <v>85</v>
      </c>
      <c r="O303" s="34">
        <f t="shared" si="305"/>
        <v>7079.4578438413828</v>
      </c>
      <c r="P303" s="33" t="str">
        <f t="shared" si="257"/>
        <v>58,4837545126354</v>
      </c>
      <c r="Q303" s="4" t="str">
        <f t="shared" si="258"/>
        <v>1+526,793177026859i</v>
      </c>
      <c r="R303" s="4">
        <f t="shared" si="270"/>
        <v>526.79412616510035</v>
      </c>
      <c r="S303" s="4">
        <f t="shared" si="271"/>
        <v>1.56889805088234</v>
      </c>
      <c r="T303" s="4" t="str">
        <f t="shared" si="259"/>
        <v>1+1,33444636521664i</v>
      </c>
      <c r="U303" s="4">
        <f t="shared" si="272"/>
        <v>1.6675572258965814</v>
      </c>
      <c r="V303" s="4">
        <f t="shared" si="273"/>
        <v>0.92769569550095321</v>
      </c>
      <c r="W303" t="str">
        <f t="shared" si="260"/>
        <v>1-0,150125216086872i</v>
      </c>
      <c r="X303" s="4">
        <f t="shared" si="274"/>
        <v>1.0112060030009364</v>
      </c>
      <c r="Y303" s="4">
        <f t="shared" si="275"/>
        <v>-0.14901240608008942</v>
      </c>
      <c r="Z303" t="str">
        <f t="shared" si="261"/>
        <v>0,999799525106549+0,0247119697262341i</v>
      </c>
      <c r="AA303" s="4">
        <f t="shared" si="276"/>
        <v>1.0001048804255639</v>
      </c>
      <c r="AB303" s="4">
        <f t="shared" si="277"/>
        <v>2.4711893286238136E-2</v>
      </c>
      <c r="AC303" s="47" t="str">
        <f t="shared" si="278"/>
        <v>0,128393709231407-0,136209308850773i</v>
      </c>
      <c r="AD303" s="20">
        <f t="shared" si="279"/>
        <v>-14.554616785000576</v>
      </c>
      <c r="AE303" s="43">
        <f t="shared" si="280"/>
        <v>-46.691857929758768</v>
      </c>
      <c r="AF303" t="str">
        <f t="shared" si="262"/>
        <v>171,846459675999</v>
      </c>
      <c r="AG303" t="str">
        <f t="shared" si="263"/>
        <v>1+525,438256304053i</v>
      </c>
      <c r="AH303">
        <f t="shared" si="281"/>
        <v>525.43920788978403</v>
      </c>
      <c r="AI303">
        <f t="shared" si="282"/>
        <v>1.5688931559072636</v>
      </c>
      <c r="AJ303" t="str">
        <f t="shared" si="264"/>
        <v>1+1,33444636521664i</v>
      </c>
      <c r="AK303">
        <f t="shared" si="283"/>
        <v>1.6675572258965814</v>
      </c>
      <c r="AL303">
        <f t="shared" si="284"/>
        <v>0.92769569550095321</v>
      </c>
      <c r="AM303" t="str">
        <f t="shared" si="265"/>
        <v>1-0,0509600123288662i</v>
      </c>
      <c r="AN303">
        <f t="shared" si="285"/>
        <v>1.0012976195200696</v>
      </c>
      <c r="AO303">
        <f t="shared" si="286"/>
        <v>-5.0915967862977321E-2</v>
      </c>
      <c r="AP303" s="41" t="str">
        <f t="shared" si="287"/>
        <v>0,420432043748141-0,348494175148515i</v>
      </c>
      <c r="AQ303">
        <f t="shared" si="288"/>
        <v>-5.2547591345945541</v>
      </c>
      <c r="AR303" s="43">
        <f t="shared" si="289"/>
        <v>-39.655178384160642</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-0,305540411742603+0,588652224312846i</v>
      </c>
      <c r="BG303" s="20">
        <f t="shared" si="300"/>
        <v>-3.5667922654104034</v>
      </c>
      <c r="BH303" s="43">
        <f t="shared" si="301"/>
        <v>117.43160581333437</v>
      </c>
      <c r="BI303" s="41" t="str">
        <f t="shared" si="255"/>
        <v>-1,09504335706512+1,59518884443868i</v>
      </c>
      <c r="BJ303" s="20">
        <f t="shared" si="302"/>
        <v>5.7330653849955997</v>
      </c>
      <c r="BK303" s="43">
        <f t="shared" si="256"/>
        <v>124.46828535893242</v>
      </c>
      <c r="BL303">
        <f t="shared" si="303"/>
        <v>-3.5667922654104034</v>
      </c>
      <c r="BM303" s="43">
        <f t="shared" si="304"/>
        <v>117.43160581333437</v>
      </c>
    </row>
    <row r="304" spans="14:65" x14ac:dyDescent="0.25">
      <c r="N304" s="9">
        <v>86</v>
      </c>
      <c r="O304" s="34">
        <f t="shared" si="305"/>
        <v>7244.3596007499036</v>
      </c>
      <c r="P304" s="33" t="str">
        <f t="shared" si="257"/>
        <v>58,4837545126354</v>
      </c>
      <c r="Q304" s="4" t="str">
        <f t="shared" si="258"/>
        <v>1+539,0637664329i</v>
      </c>
      <c r="R304" s="4">
        <f t="shared" si="270"/>
        <v>539.06469396615489</v>
      </c>
      <c r="S304" s="4">
        <f t="shared" si="271"/>
        <v>1.5689412608172164</v>
      </c>
      <c r="T304" s="4" t="str">
        <f t="shared" si="259"/>
        <v>1+1,36552961410072i</v>
      </c>
      <c r="U304" s="4">
        <f t="shared" si="272"/>
        <v>1.6925339367309777</v>
      </c>
      <c r="V304" s="4">
        <f t="shared" si="273"/>
        <v>0.93870898494692456</v>
      </c>
      <c r="W304" t="str">
        <f t="shared" si="260"/>
        <v>1-0,153622081586331i</v>
      </c>
      <c r="X304" s="4">
        <f t="shared" si="274"/>
        <v>1.0117310630552554</v>
      </c>
      <c r="Y304" s="4">
        <f t="shared" si="275"/>
        <v>-0.15243042962889006</v>
      </c>
      <c r="Z304" t="str">
        <f t="shared" si="261"/>
        <v>0,9997900770159+0,0252875854463096i</v>
      </c>
      <c r="AA304" s="4">
        <f t="shared" si="276"/>
        <v>1.0001098240079256</v>
      </c>
      <c r="AB304" s="4">
        <f t="shared" si="277"/>
        <v>2.5287503529834918E-2</v>
      </c>
      <c r="AC304" s="47" t="str">
        <f t="shared" si="278"/>
        <v>0,128355838755899-0,134279814323662i</v>
      </c>
      <c r="AD304" s="20">
        <f t="shared" si="279"/>
        <v>-14.6210173361888</v>
      </c>
      <c r="AE304" s="43">
        <f t="shared" si="280"/>
        <v>-46.292137034075431</v>
      </c>
      <c r="AF304" t="str">
        <f t="shared" si="262"/>
        <v>171,846459675999</v>
      </c>
      <c r="AG304" t="str">
        <f t="shared" si="263"/>
        <v>1+537,677285552157i</v>
      </c>
      <c r="AH304">
        <f t="shared" si="281"/>
        <v>537.67821547719018</v>
      </c>
      <c r="AI304">
        <f t="shared" si="282"/>
        <v>1.5689364772645982</v>
      </c>
      <c r="AJ304" t="str">
        <f t="shared" si="264"/>
        <v>1+1,36552961410072i</v>
      </c>
      <c r="AK304">
        <f t="shared" si="283"/>
        <v>1.6925339367309777</v>
      </c>
      <c r="AL304">
        <f t="shared" si="284"/>
        <v>0.93870898494692456</v>
      </c>
      <c r="AM304" t="str">
        <f t="shared" si="265"/>
        <v>1-0,0521470235026697i</v>
      </c>
      <c r="AN304">
        <f t="shared" si="285"/>
        <v>1.001358732952476</v>
      </c>
      <c r="AO304">
        <f t="shared" si="286"/>
        <v>-5.2099832465097425E-2</v>
      </c>
      <c r="AP304" s="41" t="str">
        <f t="shared" si="287"/>
        <v>0,420404097987197-0,341585846392186i</v>
      </c>
      <c r="AQ304">
        <f t="shared" si="288"/>
        <v>-5.32509553018921</v>
      </c>
      <c r="AR304" s="43">
        <f t="shared" si="289"/>
        <v>-39.094475956504994</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-0,30508732730509+0,58236276815684i</v>
      </c>
      <c r="BG304" s="20">
        <f t="shared" si="300"/>
        <v>-3.6429044758476903</v>
      </c>
      <c r="BH304" s="43">
        <f t="shared" si="301"/>
        <v>117.6490759619317</v>
      </c>
      <c r="BI304" s="41" t="str">
        <f t="shared" si="255"/>
        <v>-1,09541411997997+1,57335423529093i</v>
      </c>
      <c r="BJ304" s="20">
        <f t="shared" si="302"/>
        <v>5.653017330151874</v>
      </c>
      <c r="BK304" s="43">
        <f t="shared" si="256"/>
        <v>124.84673703950214</v>
      </c>
      <c r="BL304">
        <f t="shared" si="303"/>
        <v>-3.6429044758476903</v>
      </c>
      <c r="BM304" s="43">
        <f t="shared" si="304"/>
        <v>117.6490759619317</v>
      </c>
    </row>
    <row r="305" spans="14:65" x14ac:dyDescent="0.25">
      <c r="N305" s="9">
        <v>87</v>
      </c>
      <c r="O305" s="34">
        <f t="shared" si="305"/>
        <v>7413.1024130091773</v>
      </c>
      <c r="P305" s="33" t="str">
        <f t="shared" si="257"/>
        <v>58,4837545126354</v>
      </c>
      <c r="Q305" s="4" t="str">
        <f t="shared" si="258"/>
        <v>1+551,620174583255i</v>
      </c>
      <c r="R305" s="4">
        <f t="shared" si="270"/>
        <v>551.62108100331045</v>
      </c>
      <c r="S305" s="4">
        <f t="shared" si="271"/>
        <v>1.5689834871805863</v>
      </c>
      <c r="T305" s="4" t="str">
        <f t="shared" si="259"/>
        <v>1+1,39733688486111i</v>
      </c>
      <c r="U305" s="4">
        <f t="shared" si="272"/>
        <v>1.7182986846859167</v>
      </c>
      <c r="V305" s="4">
        <f t="shared" si="273"/>
        <v>0.94964600531930254</v>
      </c>
      <c r="W305" t="str">
        <f t="shared" si="260"/>
        <v>1-0,157200399546874i</v>
      </c>
      <c r="X305" s="4">
        <f t="shared" si="274"/>
        <v>1.0122805765289073</v>
      </c>
      <c r="Y305" s="4">
        <f t="shared" si="275"/>
        <v>-0.15592435660471185</v>
      </c>
      <c r="Z305" t="str">
        <f t="shared" si="261"/>
        <v>0,999780183650457+0,0258766089789093i</v>
      </c>
      <c r="AA305" s="4">
        <f t="shared" si="276"/>
        <v>1.0001150006436204</v>
      </c>
      <c r="AB305" s="4">
        <f t="shared" si="277"/>
        <v>2.5876521193117643E-2</v>
      </c>
      <c r="AC305" s="47" t="str">
        <f t="shared" si="278"/>
        <v>0,128317056056887-0,13242147060655i</v>
      </c>
      <c r="AD305" s="20">
        <f t="shared" si="279"/>
        <v>-14.68511978801174</v>
      </c>
      <c r="AE305" s="43">
        <f t="shared" si="280"/>
        <v>-45.901846814501042</v>
      </c>
      <c r="AF305" t="str">
        <f t="shared" si="262"/>
        <v>171,846459675999</v>
      </c>
      <c r="AG305" t="str">
        <f t="shared" si="263"/>
        <v>1+550,201398414059i</v>
      </c>
      <c r="AH305">
        <f t="shared" si="281"/>
        <v>550.20230717144955</v>
      </c>
      <c r="AI305">
        <f t="shared" si="282"/>
        <v>1.5689788125141935</v>
      </c>
      <c r="AJ305" t="str">
        <f t="shared" si="264"/>
        <v>1+1,39733688486111i</v>
      </c>
      <c r="AK305">
        <f t="shared" si="283"/>
        <v>1.7182986846859167</v>
      </c>
      <c r="AL305">
        <f t="shared" si="284"/>
        <v>0.94964600531930254</v>
      </c>
      <c r="AM305" t="str">
        <f t="shared" si="265"/>
        <v>1-0,0533616837185817i</v>
      </c>
      <c r="AN305">
        <f t="shared" si="285"/>
        <v>1.0014227225748784</v>
      </c>
      <c r="AO305">
        <f t="shared" si="286"/>
        <v>-5.3311121489942416E-2</v>
      </c>
      <c r="AP305" s="41" t="str">
        <f t="shared" si="287"/>
        <v>0,420377409984179-0,334858626293295i</v>
      </c>
      <c r="AQ305">
        <f t="shared" si="288"/>
        <v>-5.3933143743933396</v>
      </c>
      <c r="AR305" s="43">
        <f t="shared" si="289"/>
        <v>-38.53965822873964</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-0,304510085786363+0,576350011188687i</v>
      </c>
      <c r="BG305" s="20">
        <f t="shared" si="300"/>
        <v>-3.717074145675026</v>
      </c>
      <c r="BH305" s="43">
        <f t="shared" si="301"/>
        <v>117.84938811996381</v>
      </c>
      <c r="BI305" s="41" t="str">
        <f t="shared" si="255"/>
        <v>-1,09549210127793+1,55229308556876i</v>
      </c>
      <c r="BJ305" s="20">
        <f t="shared" si="302"/>
        <v>5.574731267943374</v>
      </c>
      <c r="BK305" s="43">
        <f t="shared" si="256"/>
        <v>125.21157670572524</v>
      </c>
      <c r="BL305">
        <f t="shared" si="303"/>
        <v>-3.717074145675026</v>
      </c>
      <c r="BM305" s="43">
        <f t="shared" si="304"/>
        <v>117.84938811996381</v>
      </c>
    </row>
    <row r="306" spans="14:65" x14ac:dyDescent="0.25">
      <c r="N306" s="9">
        <v>88</v>
      </c>
      <c r="O306" s="34">
        <f t="shared" si="305"/>
        <v>7585.7757502918394</v>
      </c>
      <c r="P306" s="33" t="str">
        <f t="shared" si="257"/>
        <v>58,4837545126354</v>
      </c>
      <c r="Q306" s="4" t="str">
        <f t="shared" si="258"/>
        <v>1+564,469059051732i</v>
      </c>
      <c r="R306" s="4">
        <f t="shared" si="270"/>
        <v>564.46994483918058</v>
      </c>
      <c r="S306" s="4">
        <f t="shared" si="271"/>
        <v>1.5690247523608238</v>
      </c>
      <c r="T306" s="4" t="str">
        <f t="shared" si="259"/>
        <v>1+1,42988504213379i</v>
      </c>
      <c r="U306" s="4">
        <f t="shared" si="272"/>
        <v>1.7448699761638258</v>
      </c>
      <c r="V306" s="4">
        <f t="shared" si="273"/>
        <v>0.96050208966717532</v>
      </c>
      <c r="W306" t="str">
        <f t="shared" si="260"/>
        <v>1-0,160862067240051i</v>
      </c>
      <c r="X306" s="4">
        <f t="shared" si="274"/>
        <v>1.012855668235481</v>
      </c>
      <c r="Y306" s="4">
        <f t="shared" si="275"/>
        <v>-0.15949569814107539</v>
      </c>
      <c r="Z306" t="str">
        <f t="shared" si="261"/>
        <v>0,999769824025065+0,0264793526321072i</v>
      </c>
      <c r="AA306" s="4">
        <f t="shared" si="276"/>
        <v>1.000120421322815</v>
      </c>
      <c r="AB306" s="4">
        <f t="shared" si="277"/>
        <v>2.6479258555922772E-2</v>
      </c>
      <c r="AC306" s="47" t="str">
        <f t="shared" si="278"/>
        <v>0,128277278953155-0,130633289301484i</v>
      </c>
      <c r="AD306" s="20">
        <f t="shared" si="279"/>
        <v>-14.746944797393217</v>
      </c>
      <c r="AE306" s="43">
        <f t="shared" si="280"/>
        <v>-45.521360424275144</v>
      </c>
      <c r="AF306" t="str">
        <f t="shared" si="262"/>
        <v>171,846459675999</v>
      </c>
      <c r="AG306" t="str">
        <f t="shared" si="263"/>
        <v>1+563,017235340178i</v>
      </c>
      <c r="AH306">
        <f t="shared" si="281"/>
        <v>563.01812341175787</v>
      </c>
      <c r="AI306">
        <f t="shared" si="282"/>
        <v>1.5690201841021518</v>
      </c>
      <c r="AJ306" t="str">
        <f t="shared" si="264"/>
        <v>1+1,42988504213379i</v>
      </c>
      <c r="AK306">
        <f t="shared" si="283"/>
        <v>1.7448699761638258</v>
      </c>
      <c r="AL306">
        <f t="shared" si="284"/>
        <v>0.96050208966717532</v>
      </c>
      <c r="AM306" t="str">
        <f t="shared" si="265"/>
        <v>1-0,0546046370055266i</v>
      </c>
      <c r="AN306">
        <f t="shared" si="285"/>
        <v>1.0014897235531204</v>
      </c>
      <c r="AO306">
        <f t="shared" si="286"/>
        <v>-5.4550462953092231E-2</v>
      </c>
      <c r="AP306" s="41" t="str">
        <f t="shared" si="287"/>
        <v>0,420351923131402-0,32830894830305i</v>
      </c>
      <c r="AQ306">
        <f t="shared" si="288"/>
        <v>-5.459444368100236</v>
      </c>
      <c r="AR306" s="43">
        <f t="shared" si="289"/>
        <v>-37.991029866164268</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-0,303808427760749+0,570608663061436i</v>
      </c>
      <c r="BG306" s="20">
        <f t="shared" si="300"/>
        <v>-3.7893406471469717</v>
      </c>
      <c r="BH306" s="43">
        <f t="shared" si="301"/>
        <v>118.03211832907181</v>
      </c>
      <c r="BI306" s="41" t="str">
        <f t="shared" ref="BI306:BI369" si="306">IMPRODUCT(AP306,BC306)</f>
        <v>-1,09527929975247+1,53199021876916i</v>
      </c>
      <c r="BJ306" s="20">
        <f t="shared" si="302"/>
        <v>5.4981597821460202</v>
      </c>
      <c r="BK306" s="43">
        <f t="shared" ref="BK306:BK369" si="307">(180/PI())*IMARGUMENT(BI306)</f>
        <v>125.56244888718261</v>
      </c>
      <c r="BL306">
        <f t="shared" si="303"/>
        <v>-3.7893406471469717</v>
      </c>
      <c r="BM306" s="43">
        <f t="shared" si="304"/>
        <v>118.03211832907181</v>
      </c>
    </row>
    <row r="307" spans="14:65" x14ac:dyDescent="0.25">
      <c r="N307" s="9">
        <v>89</v>
      </c>
      <c r="O307" s="34">
        <f t="shared" si="305"/>
        <v>7762.4711662869322</v>
      </c>
      <c r="P307" s="33" t="str">
        <f t="shared" si="257"/>
        <v>58,4837545126354</v>
      </c>
      <c r="Q307" s="4" t="str">
        <f t="shared" si="258"/>
        <v>1+577,617232486948i</v>
      </c>
      <c r="R307" s="4">
        <f t="shared" si="270"/>
        <v>577.61809811144326</v>
      </c>
      <c r="S307" s="4">
        <f t="shared" si="271"/>
        <v>1.5690650782367115</v>
      </c>
      <c r="T307" s="4" t="str">
        <f t="shared" si="259"/>
        <v>1+1,46319134338258i</v>
      </c>
      <c r="U307" s="4">
        <f t="shared" si="272"/>
        <v>1.7722666016572448</v>
      </c>
      <c r="V307" s="4">
        <f t="shared" si="273"/>
        <v>0.97127275866988649</v>
      </c>
      <c r="W307" t="str">
        <f t="shared" si="260"/>
        <v>1-0,16460902613054i</v>
      </c>
      <c r="X307" s="4">
        <f t="shared" si="274"/>
        <v>1.0134575134082557</v>
      </c>
      <c r="Y307" s="4">
        <f t="shared" si="275"/>
        <v>-0.16314598321959833</v>
      </c>
      <c r="Z307" t="str">
        <f t="shared" si="261"/>
        <v>0,99975897616557+0,0270961359885662i</v>
      </c>
      <c r="AA307" s="4">
        <f t="shared" si="276"/>
        <v>1.0001260975542732</v>
      </c>
      <c r="AB307" s="4">
        <f t="shared" si="277"/>
        <v>2.7096035170638775E-2</v>
      </c>
      <c r="AC307" s="47" t="str">
        <f t="shared" si="278"/>
        <v>0,128236423162071-0,128914318976811i</v>
      </c>
      <c r="AD307" s="20">
        <f t="shared" si="279"/>
        <v>-14.8065141349553</v>
      </c>
      <c r="AE307" s="43">
        <f t="shared" si="280"/>
        <v>-45.151041676325669</v>
      </c>
      <c r="AF307" t="str">
        <f t="shared" si="262"/>
        <v>171,846459675999</v>
      </c>
      <c r="AG307" t="str">
        <f t="shared" si="263"/>
        <v>1+576,131591456889i</v>
      </c>
      <c r="AH307">
        <f t="shared" si="281"/>
        <v>576.13245931352253</v>
      </c>
      <c r="AI307">
        <f t="shared" si="282"/>
        <v>1.5690606139636698</v>
      </c>
      <c r="AJ307" t="str">
        <f t="shared" si="264"/>
        <v>1+1,46319134338258i</v>
      </c>
      <c r="AK307">
        <f t="shared" si="283"/>
        <v>1.7722666016572448</v>
      </c>
      <c r="AL307">
        <f t="shared" si="284"/>
        <v>0.97127275866988649</v>
      </c>
      <c r="AM307" t="str">
        <f t="shared" si="265"/>
        <v>1-0,0558765423937898i</v>
      </c>
      <c r="AN307">
        <f t="shared" si="285"/>
        <v>1.0015598773862124</v>
      </c>
      <c r="AO307">
        <f t="shared" si="286"/>
        <v>-5.5818498732460302E-2</v>
      </c>
      <c r="AP307" s="41" t="str">
        <f t="shared" si="287"/>
        <v>0,420327583368885-0,32193333998699i</v>
      </c>
      <c r="AQ307">
        <f t="shared" si="288"/>
        <v>-5.5235156618615306</v>
      </c>
      <c r="AR307" s="43">
        <f t="shared" si="289"/>
        <v>-37.4488855486373</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-0,302981913866449+0,565133453462245i</v>
      </c>
      <c r="BG307" s="20">
        <f t="shared" si="300"/>
        <v>-3.8597450263530355</v>
      </c>
      <c r="BH307" s="43">
        <f t="shared" si="301"/>
        <v>118.19685127681896</v>
      </c>
      <c r="BI307" s="41" t="str">
        <f t="shared" si="306"/>
        <v>-1,09477725694921+1,51243062593335i</v>
      </c>
      <c r="BJ307" s="20">
        <f t="shared" si="302"/>
        <v>5.4232534467407234</v>
      </c>
      <c r="BK307" s="43">
        <f t="shared" si="307"/>
        <v>125.89900740450715</v>
      </c>
      <c r="BL307">
        <f t="shared" si="303"/>
        <v>-3.8597450263530355</v>
      </c>
      <c r="BM307" s="43">
        <f t="shared" si="304"/>
        <v>118.19685127681896</v>
      </c>
    </row>
    <row r="308" spans="14:65" x14ac:dyDescent="0.25">
      <c r="N308" s="9">
        <v>90</v>
      </c>
      <c r="O308" s="34">
        <f t="shared" si="305"/>
        <v>7943.2823472428154</v>
      </c>
      <c r="P308" s="33" t="str">
        <f t="shared" si="257"/>
        <v>58,4837545126354</v>
      </c>
      <c r="Q308" s="4" t="str">
        <f t="shared" si="258"/>
        <v>1+591,071666224496i</v>
      </c>
      <c r="R308" s="4">
        <f t="shared" si="270"/>
        <v>591.0725121450007</v>
      </c>
      <c r="S308" s="4">
        <f t="shared" si="271"/>
        <v>1.5691044861890371</v>
      </c>
      <c r="T308" s="4" t="str">
        <f t="shared" si="259"/>
        <v>1+1,49727344804925i</v>
      </c>
      <c r="U308" s="4">
        <f t="shared" si="272"/>
        <v>1.8005076445917385</v>
      </c>
      <c r="V308" s="4">
        <f t="shared" si="273"/>
        <v>0.98195372732478969</v>
      </c>
      <c r="W308" t="str">
        <f t="shared" si="260"/>
        <v>1-0,168443262905541i</v>
      </c>
      <c r="X308" s="4">
        <f t="shared" si="274"/>
        <v>1.0140873398372869</v>
      </c>
      <c r="Y308" s="4">
        <f t="shared" si="275"/>
        <v>-0.16687675796399026</v>
      </c>
      <c r="Z308" t="str">
        <f t="shared" si="261"/>
        <v>0,999747617062208+0,0277272860749861i</v>
      </c>
      <c r="AA308" s="4">
        <f t="shared" si="276"/>
        <v>1.0001320413898593</v>
      </c>
      <c r="AB308" s="4">
        <f t="shared" si="277"/>
        <v>2.7727178031506386E-2</v>
      </c>
      <c r="AC308" s="47" t="str">
        <f t="shared" si="278"/>
        <v>0,128194402121573-0,127263644646906i</v>
      </c>
      <c r="AD308" s="20">
        <f t="shared" si="279"/>
        <v>-14.863850559756383</v>
      </c>
      <c r="AE308" s="43">
        <f t="shared" si="280"/>
        <v>-44.791244630000918</v>
      </c>
      <c r="AF308" t="str">
        <f t="shared" si="262"/>
        <v>171,846459675999</v>
      </c>
      <c r="AG308" t="str">
        <f t="shared" si="263"/>
        <v>1+589,551420169392i</v>
      </c>
      <c r="AH308">
        <f t="shared" si="281"/>
        <v>589.55226827122556</v>
      </c>
      <c r="AI308">
        <f t="shared" si="282"/>
        <v>1.5691001235346664</v>
      </c>
      <c r="AJ308" t="str">
        <f t="shared" si="264"/>
        <v>1+1,49727344804925i</v>
      </c>
      <c r="AK308">
        <f t="shared" si="283"/>
        <v>1.8005076445917385</v>
      </c>
      <c r="AL308">
        <f t="shared" si="284"/>
        <v>0.98195372732478969</v>
      </c>
      <c r="AM308" t="str">
        <f t="shared" si="265"/>
        <v>1-0,0571780742644435i</v>
      </c>
      <c r="AN308">
        <f t="shared" si="285"/>
        <v>1.0016333322012552</v>
      </c>
      <c r="AO308">
        <f t="shared" si="286"/>
        <v>-5.7115884837014082E-2</v>
      </c>
      <c r="AP308" s="41" t="str">
        <f t="shared" si="287"/>
        <v>0,420304339069681-0,315728421185239i</v>
      </c>
      <c r="AQ308">
        <f t="shared" si="288"/>
        <v>-5.5855597425419932</v>
      </c>
      <c r="AR308" s="43">
        <f t="shared" si="289"/>
        <v>-36.913509603458223</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-0,302029930735485+0,559919122998887i</v>
      </c>
      <c r="BG308" s="20">
        <f t="shared" si="300"/>
        <v>-3.928329898192422</v>
      </c>
      <c r="BH308" s="43">
        <f t="shared" si="301"/>
        <v>118.34318087349875</v>
      </c>
      <c r="BI308" s="41" t="str">
        <f t="shared" si="306"/>
        <v>-1,09398707347285+1,49359944561375i</v>
      </c>
      <c r="BJ308" s="20">
        <f t="shared" si="302"/>
        <v>5.3499609190219832</v>
      </c>
      <c r="BK308" s="43">
        <f t="shared" si="307"/>
        <v>126.22091590004148</v>
      </c>
      <c r="BL308">
        <f t="shared" si="303"/>
        <v>-3.928329898192422</v>
      </c>
      <c r="BM308" s="43">
        <f t="shared" si="304"/>
        <v>118.34318087349875</v>
      </c>
    </row>
    <row r="309" spans="14:65" x14ac:dyDescent="0.25">
      <c r="N309" s="9">
        <v>91</v>
      </c>
      <c r="O309" s="34">
        <f t="shared" si="305"/>
        <v>8128.3051616410066</v>
      </c>
      <c r="P309" s="33" t="str">
        <f t="shared" si="257"/>
        <v>58,4837545126354</v>
      </c>
      <c r="Q309" s="4" t="str">
        <f t="shared" si="258"/>
        <v>1+604,839493983238i</v>
      </c>
      <c r="R309" s="4">
        <f t="shared" si="270"/>
        <v>604.84032064826772</v>
      </c>
      <c r="S309" s="4">
        <f t="shared" si="271"/>
        <v>1.5691429971119293</v>
      </c>
      <c r="T309" s="4" t="str">
        <f t="shared" si="259"/>
        <v>1+1,53214942691685i</v>
      </c>
      <c r="U309" s="4">
        <f t="shared" si="272"/>
        <v>1.8296124907754736</v>
      </c>
      <c r="V309" s="4">
        <f t="shared" si="273"/>
        <v>0.99254091064116312</v>
      </c>
      <c r="W309" t="str">
        <f t="shared" si="260"/>
        <v>1-0,172366810528145i</v>
      </c>
      <c r="X309" s="4">
        <f t="shared" si="274"/>
        <v>1.0147464300856868</v>
      </c>
      <c r="Y309" s="4">
        <f t="shared" si="275"/>
        <v>-0.1706895848509955</v>
      </c>
      <c r="Z309" t="str">
        <f t="shared" si="261"/>
        <v>0,999735722620797+0,0283731375354971i</v>
      </c>
      <c r="AA309" s="4">
        <f t="shared" si="276"/>
        <v>1.0001382654502005</v>
      </c>
      <c r="AB309" s="4">
        <f t="shared" si="277"/>
        <v>2.8373021747853517E-2</v>
      </c>
      <c r="AC309" s="47" t="str">
        <f t="shared" si="278"/>
        <v>0,1281511268074-0,125680387270044i</v>
      </c>
      <c r="AD309" s="20">
        <f t="shared" si="279"/>
        <v>-14.918977691674126</v>
      </c>
      <c r="AE309" s="43">
        <f t="shared" si="280"/>
        <v>-44.44231323019919</v>
      </c>
      <c r="AF309" t="str">
        <f t="shared" si="262"/>
        <v>171,846459675999</v>
      </c>
      <c r="AG309" t="str">
        <f t="shared" si="263"/>
        <v>1+603,283836848507i</v>
      </c>
      <c r="AH309">
        <f t="shared" si="281"/>
        <v>603.28466564521261</v>
      </c>
      <c r="AI309">
        <f t="shared" si="282"/>
        <v>1.5691387337631453</v>
      </c>
      <c r="AJ309" t="str">
        <f t="shared" si="264"/>
        <v>1+1,53214942691685i</v>
      </c>
      <c r="AK309">
        <f t="shared" si="283"/>
        <v>1.8296124907754736</v>
      </c>
      <c r="AL309">
        <f t="shared" si="284"/>
        <v>0.99254091064116312</v>
      </c>
      <c r="AM309" t="str">
        <f t="shared" si="265"/>
        <v>1-0,0585099227069137i</v>
      </c>
      <c r="AN309">
        <f t="shared" si="285"/>
        <v>1.0017102430619191</v>
      </c>
      <c r="AO309">
        <f t="shared" si="286"/>
        <v>-5.8443291677956574E-2</v>
      </c>
      <c r="AP309" s="41" t="str">
        <f t="shared" si="287"/>
        <v>0,420282140930395-0,309690902221605i</v>
      </c>
      <c r="AQ309">
        <f t="shared" si="288"/>
        <v>-5.6456093178377662</v>
      </c>
      <c r="AR309" s="43">
        <f t="shared" si="289"/>
        <v>-36.385175695319305</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-0,300951697054599+0,554960413918768i</v>
      </c>
      <c r="BG309" s="20">
        <f t="shared" si="300"/>
        <v>-3.99513933857699</v>
      </c>
      <c r="BH309" s="43">
        <f t="shared" si="301"/>
        <v>118.47071078652931</v>
      </c>
      <c r="BI309" s="41" t="str">
        <f t="shared" si="306"/>
        <v>-1,09290942530876+1,47548194359345i</v>
      </c>
      <c r="BJ309" s="20">
        <f t="shared" si="302"/>
        <v>5.2782290352593586</v>
      </c>
      <c r="BK309" s="43">
        <f t="shared" si="307"/>
        <v>126.52784832140915</v>
      </c>
      <c r="BL309">
        <f t="shared" si="303"/>
        <v>-3.99513933857699</v>
      </c>
      <c r="BM309" s="43">
        <f t="shared" si="304"/>
        <v>118.47071078652931</v>
      </c>
    </row>
    <row r="310" spans="14:65" x14ac:dyDescent="0.25">
      <c r="N310" s="9">
        <v>92</v>
      </c>
      <c r="O310" s="34">
        <f t="shared" si="305"/>
        <v>8317.6377110267094</v>
      </c>
      <c r="P310" s="33" t="str">
        <f t="shared" si="257"/>
        <v>58,4837545126354</v>
      </c>
      <c r="Q310" s="4" t="str">
        <f t="shared" si="258"/>
        <v>1+618,928015647684i</v>
      </c>
      <c r="R310" s="4">
        <f t="shared" si="270"/>
        <v>618.92882349554532</v>
      </c>
      <c r="S310" s="4">
        <f t="shared" si="271"/>
        <v>1.5691806314239314</v>
      </c>
      <c r="T310" s="4" t="str">
        <f t="shared" si="259"/>
        <v>1+1,56783777169098i</v>
      </c>
      <c r="U310" s="4">
        <f t="shared" si="272"/>
        <v>1.8596008384438143</v>
      </c>
      <c r="V310" s="4">
        <f t="shared" si="273"/>
        <v>1.0030304283439899</v>
      </c>
      <c r="W310" t="str">
        <f t="shared" si="260"/>
        <v>1-0,176381749315235i</v>
      </c>
      <c r="X310" s="4">
        <f t="shared" si="274"/>
        <v>1.0154361237869678</v>
      </c>
      <c r="Y310" s="4">
        <f t="shared" si="275"/>
        <v>-0.17458604183309478</v>
      </c>
      <c r="Z310" t="str">
        <f t="shared" si="261"/>
        <v>0,999723267611632+0,0290340328090922i</v>
      </c>
      <c r="AA310" s="4">
        <f t="shared" si="276"/>
        <v>1.0001447829515675</v>
      </c>
      <c r="AB310" s="4">
        <f t="shared" si="277"/>
        <v>2.9033908721357336E-2</v>
      </c>
      <c r="AC310" s="47" t="str">
        <f t="shared" si="278"/>
        <v>0,128106505545167-0,124163703264046i</v>
      </c>
      <c r="AD310" s="20">
        <f t="shared" si="279"/>
        <v>-14.971919882198826</v>
      </c>
      <c r="AE310" s="43">
        <f t="shared" si="280"/>
        <v>-44.104580998387789</v>
      </c>
      <c r="AF310" t="str">
        <f t="shared" si="262"/>
        <v>171,846459675999</v>
      </c>
      <c r="AG310" t="str">
        <f t="shared" si="263"/>
        <v>1+617,336122603322i</v>
      </c>
      <c r="AH310">
        <f t="shared" si="281"/>
        <v>617.33693253433648</v>
      </c>
      <c r="AI310">
        <f t="shared" si="282"/>
        <v>1.5691764651203</v>
      </c>
      <c r="AJ310" t="str">
        <f t="shared" si="264"/>
        <v>1+1,56783777169098i</v>
      </c>
      <c r="AK310">
        <f t="shared" si="283"/>
        <v>1.8596008384438143</v>
      </c>
      <c r="AL310">
        <f t="shared" si="284"/>
        <v>1.0030304283439899</v>
      </c>
      <c r="AM310" t="str">
        <f t="shared" si="265"/>
        <v>1-0,0598727938848733i</v>
      </c>
      <c r="AN310">
        <f t="shared" si="285"/>
        <v>1.001790772291091</v>
      </c>
      <c r="AO310">
        <f t="shared" si="286"/>
        <v>-5.9801404342158533E-2</v>
      </c>
      <c r="AP310" s="41" t="str">
        <f t="shared" si="287"/>
        <v>0,420260941866583-0,303817582160562i</v>
      </c>
      <c r="AQ310">
        <f t="shared" si="288"/>
        <v>-5.703698199405391</v>
      </c>
      <c r="AR310" s="43">
        <f t="shared" si="289"/>
        <v>-35.864146573101813</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-0,299746269798287+0,550252060667539i</v>
      </c>
      <c r="BG310" s="20">
        <f t="shared" si="300"/>
        <v>-4.0602187745434106</v>
      </c>
      <c r="BH310" s="43">
        <f t="shared" si="301"/>
        <v>118.57905493327497</v>
      </c>
      <c r="BI310" s="41" t="str">
        <f t="shared" si="306"/>
        <v>-1,09154458024805+1,45806349237025i</v>
      </c>
      <c r="BJ310" s="20">
        <f t="shared" si="302"/>
        <v>5.2080029082500277</v>
      </c>
      <c r="BK310" s="43">
        <f t="shared" si="307"/>
        <v>126.81948935856114</v>
      </c>
      <c r="BL310">
        <f t="shared" si="303"/>
        <v>-4.0602187745434106</v>
      </c>
      <c r="BM310" s="43">
        <f t="shared" si="304"/>
        <v>118.57905493327497</v>
      </c>
    </row>
    <row r="311" spans="14:65" x14ac:dyDescent="0.25">
      <c r="N311" s="9">
        <v>93</v>
      </c>
      <c r="O311" s="34">
        <f t="shared" si="305"/>
        <v>8511.3803820237772</v>
      </c>
      <c r="P311" s="33" t="str">
        <f t="shared" si="257"/>
        <v>58,4837545126354</v>
      </c>
      <c r="Q311" s="4" t="str">
        <f t="shared" si="258"/>
        <v>1+633,344701138508i</v>
      </c>
      <c r="R311" s="4">
        <f t="shared" si="270"/>
        <v>633.3454905975301</v>
      </c>
      <c r="S311" s="4">
        <f t="shared" si="271"/>
        <v>1.5692174090788273</v>
      </c>
      <c r="T311" s="4" t="str">
        <f t="shared" si="259"/>
        <v>1+1,60435740480445i</v>
      </c>
      <c r="U311" s="4">
        <f t="shared" si="272"/>
        <v>1.890492708885932</v>
      </c>
      <c r="V311" s="4">
        <f t="shared" si="273"/>
        <v>1.0134186085995587</v>
      </c>
      <c r="W311" t="str">
        <f t="shared" si="260"/>
        <v>1-0,180490208040501i</v>
      </c>
      <c r="X311" s="4">
        <f t="shared" si="274"/>
        <v>1.0161578200252672</v>
      </c>
      <c r="Y311" s="4">
        <f t="shared" si="275"/>
        <v>-0.17856772136759327</v>
      </c>
      <c r="Z311" t="str">
        <f t="shared" si="261"/>
        <v>0,99971022561597+0,0297103223111936i</v>
      </c>
      <c r="AA311" s="4">
        <f t="shared" si="276"/>
        <v>1.0001516077340318</v>
      </c>
      <c r="AB311" s="4">
        <f t="shared" si="277"/>
        <v>2.9710189327427923E-2</v>
      </c>
      <c r="AC311" s="47" t="str">
        <f t="shared" si="278"/>
        <v>0,12806044381693-0,122712784039363i</v>
      </c>
      <c r="AD311" s="20">
        <f t="shared" si="279"/>
        <v>-15.022702084378759</v>
      </c>
      <c r="AE311" s="43">
        <f t="shared" si="280"/>
        <v>-43.778370774523125</v>
      </c>
      <c r="AF311" t="str">
        <f t="shared" si="262"/>
        <v>171,846459675999</v>
      </c>
      <c r="AG311" t="str">
        <f t="shared" si="263"/>
        <v>1+631,715728141753i</v>
      </c>
      <c r="AH311">
        <f t="shared" si="281"/>
        <v>631.71651963651004</v>
      </c>
      <c r="AI311">
        <f t="shared" si="282"/>
        <v>1.5692133376113655</v>
      </c>
      <c r="AJ311" t="str">
        <f t="shared" si="264"/>
        <v>1+1,60435740480445i</v>
      </c>
      <c r="AK311">
        <f t="shared" si="283"/>
        <v>1.890492708885932</v>
      </c>
      <c r="AL311">
        <f t="shared" si="284"/>
        <v>1.0134186085995587</v>
      </c>
      <c r="AM311" t="str">
        <f t="shared" si="265"/>
        <v>1-0,0612674104106609i</v>
      </c>
      <c r="AN311">
        <f t="shared" si="285"/>
        <v>1.0018750898083195</v>
      </c>
      <c r="AO311">
        <f t="shared" si="286"/>
        <v>-6.1190922867618916E-2</v>
      </c>
      <c r="AP311" s="41" t="str">
        <f t="shared" si="287"/>
        <v>0,420240696912917-0,298105347111199i</v>
      </c>
      <c r="AQ311">
        <f t="shared" si="288"/>
        <v>-5.7598611853222161</v>
      </c>
      <c r="AR311" s="43">
        <f t="shared" si="289"/>
        <v>-35.350673872819002</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-0,298412550675707+0,545788780296636i</v>
      </c>
      <c r="BG311" s="20">
        <f t="shared" si="300"/>
        <v>-4.1236148729327518</v>
      </c>
      <c r="BH311" s="43">
        <f t="shared" si="301"/>
        <v>118.6678379335937</v>
      </c>
      <c r="BI311" s="41" t="str">
        <f t="shared" si="306"/>
        <v>-1,08989241450464+1,44132955042109i</v>
      </c>
      <c r="BJ311" s="20">
        <f t="shared" si="302"/>
        <v>5.1392260261237777</v>
      </c>
      <c r="BK311" s="43">
        <f t="shared" si="307"/>
        <v>127.09553483529791</v>
      </c>
      <c r="BL311">
        <f t="shared" si="303"/>
        <v>-4.1236148729327518</v>
      </c>
      <c r="BM311" s="43">
        <f t="shared" si="304"/>
        <v>118.6678379335937</v>
      </c>
    </row>
    <row r="312" spans="14:65" x14ac:dyDescent="0.25">
      <c r="N312" s="9">
        <v>94</v>
      </c>
      <c r="O312" s="34">
        <f t="shared" si="305"/>
        <v>8709.6358995608189</v>
      </c>
      <c r="P312" s="33" t="str">
        <f t="shared" si="257"/>
        <v>58,4837545126354</v>
      </c>
      <c r="Q312" s="4" t="str">
        <f t="shared" si="258"/>
        <v>1+648,097194373184i</v>
      </c>
      <c r="R312" s="4">
        <f t="shared" si="270"/>
        <v>648.09796586194636</v>
      </c>
      <c r="S312" s="4">
        <f t="shared" si="271"/>
        <v>1.5692533495762186</v>
      </c>
      <c r="T312" s="4" t="str">
        <f t="shared" si="259"/>
        <v>1+1,64172768945013i</v>
      </c>
      <c r="U312" s="4">
        <f t="shared" si="272"/>
        <v>1.9223084576381757</v>
      </c>
      <c r="V312" s="4">
        <f t="shared" si="273"/>
        <v>1.023701990782097</v>
      </c>
      <c r="W312" t="str">
        <f t="shared" si="260"/>
        <v>1-0,18469436506314i</v>
      </c>
      <c r="X312" s="4">
        <f t="shared" si="274"/>
        <v>1.0169129798001777</v>
      </c>
      <c r="Y312" s="4">
        <f t="shared" si="275"/>
        <v>-0.18263622934651222</v>
      </c>
      <c r="Z312" t="str">
        <f t="shared" si="261"/>
        <v>0,999696568969988+0,0304023646194469i</v>
      </c>
      <c r="AA312" s="4">
        <f t="shared" si="276"/>
        <v>1.0001587542909474</v>
      </c>
      <c r="AB312" s="4">
        <f t="shared" si="277"/>
        <v>3.0402222100806408E-2</v>
      </c>
      <c r="AC312" s="47" t="str">
        <f t="shared" si="278"/>
        <v>0,128012844061788-0,121326855549265i</v>
      </c>
      <c r="AD312" s="20">
        <f t="shared" si="279"/>
        <v>-15.07134972263443</v>
      </c>
      <c r="AE312" s="43">
        <f t="shared" si="280"/>
        <v>-43.463994508464445</v>
      </c>
      <c r="AF312" t="str">
        <f t="shared" si="262"/>
        <v>171,846459675999</v>
      </c>
      <c r="AG312" t="str">
        <f t="shared" si="263"/>
        <v>1+646,430277720989i</v>
      </c>
      <c r="AH312">
        <f t="shared" si="281"/>
        <v>646.43105119914753</v>
      </c>
      <c r="AI312">
        <f t="shared" si="282"/>
        <v>1.5692493707862232</v>
      </c>
      <c r="AJ312" t="str">
        <f t="shared" si="264"/>
        <v>1+1,64172768945013i</v>
      </c>
      <c r="AK312">
        <f t="shared" si="283"/>
        <v>1.9223084576381757</v>
      </c>
      <c r="AL312">
        <f t="shared" si="284"/>
        <v>1.023701990782097</v>
      </c>
      <c r="AM312" t="str">
        <f t="shared" si="265"/>
        <v>1-0,0626945117284182i</v>
      </c>
      <c r="AN312">
        <f t="shared" si="285"/>
        <v>1.001963373482716</v>
      </c>
      <c r="AO312">
        <f t="shared" si="286"/>
        <v>-6.2612562520695636E-2</v>
      </c>
      <c r="AP312" s="41" t="str">
        <f t="shared" si="287"/>
        <v>0,4202213631278-0,292551168577249i</v>
      </c>
      <c r="AQ312">
        <f t="shared" si="288"/>
        <v>-5.8141339425707965</v>
      </c>
      <c r="AR312" s="43">
        <f t="shared" si="289"/>
        <v>-34.8449979755909</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-0,296949292833927+0,541565262732276i</v>
      </c>
      <c r="BG312" s="20">
        <f t="shared" si="300"/>
        <v>-4.185375428256239</v>
      </c>
      <c r="BH312" s="43">
        <f t="shared" si="301"/>
        <v>118.73669552381952</v>
      </c>
      <c r="BI312" s="41" t="str">
        <f t="shared" si="306"/>
        <v>-1,08795242961489+1,42526564126919i</v>
      </c>
      <c r="BJ312" s="20">
        <f t="shared" si="302"/>
        <v>5.0718403518073814</v>
      </c>
      <c r="BK312" s="43">
        <f t="shared" si="307"/>
        <v>127.35569205669303</v>
      </c>
      <c r="BL312">
        <f t="shared" si="303"/>
        <v>-4.185375428256239</v>
      </c>
      <c r="BM312" s="43">
        <f t="shared" si="304"/>
        <v>118.73669552381952</v>
      </c>
    </row>
    <row r="313" spans="14:65" x14ac:dyDescent="0.25">
      <c r="N313" s="9">
        <v>95</v>
      </c>
      <c r="O313" s="34">
        <f t="shared" si="305"/>
        <v>8912.5093813374679</v>
      </c>
      <c r="P313" s="33" t="str">
        <f t="shared" si="257"/>
        <v>58,4837545126354</v>
      </c>
      <c r="Q313" s="4" t="str">
        <f t="shared" si="258"/>
        <v>1+663,193317318897i</v>
      </c>
      <c r="R313" s="4">
        <f t="shared" si="270"/>
        <v>663.19407124645136</v>
      </c>
      <c r="S313" s="4">
        <f t="shared" si="271"/>
        <v>1.5692884719718607</v>
      </c>
      <c r="T313" s="4" t="str">
        <f t="shared" si="259"/>
        <v>1+1,6799684398476i</v>
      </c>
      <c r="U313" s="4">
        <f t="shared" si="272"/>
        <v>1.9550687862282443</v>
      </c>
      <c r="V313" s="4">
        <f t="shared" si="273"/>
        <v>1.033877327307734</v>
      </c>
      <c r="W313" t="str">
        <f t="shared" si="260"/>
        <v>1-0,188996449482855i</v>
      </c>
      <c r="X313" s="4">
        <f t="shared" si="274"/>
        <v>1.0177031285778408</v>
      </c>
      <c r="Y313" s="4">
        <f t="shared" si="275"/>
        <v>-0.18679318392154762</v>
      </c>
      <c r="Z313" t="str">
        <f t="shared" si="261"/>
        <v>0,99968226870611+0,0311105266638443i</v>
      </c>
      <c r="AA313" s="4">
        <f t="shared" si="276"/>
        <v>1.0001662377998453</v>
      </c>
      <c r="AB313" s="4">
        <f t="shared" si="277"/>
        <v>3.1110373925477375E-2</v>
      </c>
      <c r="AC313" s="47" t="str">
        <f t="shared" si="278"/>
        <v>0,127963605470162-0,120005177856788i</v>
      </c>
      <c r="AD313" s="20">
        <f t="shared" si="279"/>
        <v>-15.117888563122486</v>
      </c>
      <c r="AE313" s="43">
        <f t="shared" si="280"/>
        <v>-43.161753099042137</v>
      </c>
      <c r="AF313" t="str">
        <f t="shared" si="262"/>
        <v>171,846459675999</v>
      </c>
      <c r="AG313" t="str">
        <f t="shared" si="263"/>
        <v>1+661,48757318999i</v>
      </c>
      <c r="AH313">
        <f t="shared" si="281"/>
        <v>661.4883290616566</v>
      </c>
      <c r="AI313">
        <f t="shared" si="282"/>
        <v>1.5692845837497651</v>
      </c>
      <c r="AJ313" t="str">
        <f t="shared" si="264"/>
        <v>1+1,6799684398476i</v>
      </c>
      <c r="AK313">
        <f t="shared" si="283"/>
        <v>1.9550687862282443</v>
      </c>
      <c r="AL313">
        <f t="shared" si="284"/>
        <v>1.033877327307734</v>
      </c>
      <c r="AM313" t="str">
        <f t="shared" si="265"/>
        <v>1-0,0641548545061539i</v>
      </c>
      <c r="AN313">
        <f t="shared" si="285"/>
        <v>1.0020558095019987</v>
      </c>
      <c r="AO313">
        <f t="shared" si="286"/>
        <v>-6.4067054074833249E-2</v>
      </c>
      <c r="AP313" s="41" t="str">
        <f t="shared" si="287"/>
        <v>0,420202899502283-0,287152101852333i</v>
      </c>
      <c r="AQ313">
        <f t="shared" si="288"/>
        <v>-5.8665528902012811</v>
      </c>
      <c r="AR313" s="43">
        <f t="shared" si="289"/>
        <v>-34.347347919131252</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-0,295355107860677+0,537576160921377i</v>
      </c>
      <c r="BG313" s="20">
        <f t="shared" si="300"/>
        <v>-4.2455492503264276</v>
      </c>
      <c r="BH313" s="43">
        <f t="shared" si="301"/>
        <v>118.7852749342902</v>
      </c>
      <c r="BI313" s="41" t="str">
        <f t="shared" si="306"/>
        <v>-1,08572376970995+1,40985733238164i</v>
      </c>
      <c r="BJ313" s="20">
        <f t="shared" si="302"/>
        <v>5.005786422594765</v>
      </c>
      <c r="BK313" s="43">
        <f t="shared" si="307"/>
        <v>127.59968011420129</v>
      </c>
      <c r="BL313">
        <f t="shared" si="303"/>
        <v>-4.2455492503264276</v>
      </c>
      <c r="BM313" s="43">
        <f t="shared" si="304"/>
        <v>118.7852749342902</v>
      </c>
    </row>
    <row r="314" spans="14:65" x14ac:dyDescent="0.25">
      <c r="N314" s="9">
        <v>96</v>
      </c>
      <c r="O314" s="34">
        <f t="shared" si="305"/>
        <v>9120.1083935591087</v>
      </c>
      <c r="P314" s="33" t="str">
        <f t="shared" si="257"/>
        <v>58,4837545126354</v>
      </c>
      <c r="Q314" s="4" t="str">
        <f t="shared" si="258"/>
        <v>1+678,641074139853i</v>
      </c>
      <c r="R314" s="4">
        <f t="shared" si="270"/>
        <v>678.64181090593991</v>
      </c>
      <c r="S314" s="4">
        <f t="shared" si="271"/>
        <v>1.5693227948877659</v>
      </c>
      <c r="T314" s="4" t="str">
        <f t="shared" si="259"/>
        <v>1+1,71909993174888i</v>
      </c>
      <c r="U314" s="4">
        <f t="shared" si="272"/>
        <v>1.988794754452808</v>
      </c>
      <c r="V314" s="4">
        <f t="shared" si="273"/>
        <v>1.0439415845681268</v>
      </c>
      <c r="W314" t="str">
        <f t="shared" si="260"/>
        <v>1-0,193398742321749i</v>
      </c>
      <c r="X314" s="4">
        <f t="shared" si="274"/>
        <v>1.0185298589298373</v>
      </c>
      <c r="Y314" s="4">
        <f t="shared" si="275"/>
        <v>-0.19104021421816056</v>
      </c>
      <c r="Z314" t="str">
        <f t="shared" si="261"/>
        <v>0,999667294491559+0,0318351839212754i</v>
      </c>
      <c r="AA314" s="4">
        <f t="shared" si="276"/>
        <v>1.0001740741547818</v>
      </c>
      <c r="AB314" s="4">
        <f t="shared" si="277"/>
        <v>3.1835020228993628E-2</v>
      </c>
      <c r="AC314" s="47" t="str">
        <f t="shared" si="278"/>
        <v>0,127912623771276-0,118747044718095i</v>
      </c>
      <c r="AD314" s="20">
        <f t="shared" si="279"/>
        <v>-15.162344585295596</v>
      </c>
      <c r="AE314" s="43">
        <f t="shared" si="280"/>
        <v>-42.871936278601162</v>
      </c>
      <c r="AF314" t="str">
        <f t="shared" si="262"/>
        <v>171,846459675999</v>
      </c>
      <c r="AG314" t="str">
        <f t="shared" si="263"/>
        <v>1+676,895598126119i</v>
      </c>
      <c r="AH314">
        <f t="shared" si="281"/>
        <v>676.89633679206474</v>
      </c>
      <c r="AI314">
        <f t="shared" si="282"/>
        <v>1.569318995172021</v>
      </c>
      <c r="AJ314" t="str">
        <f t="shared" si="264"/>
        <v>1+1,71909993174888i</v>
      </c>
      <c r="AK314">
        <f t="shared" si="283"/>
        <v>1.988794754452808</v>
      </c>
      <c r="AL314">
        <f t="shared" si="284"/>
        <v>1.0439415845681268</v>
      </c>
      <c r="AM314" t="str">
        <f t="shared" si="265"/>
        <v>1-0,0656492130369386i</v>
      </c>
      <c r="AN314">
        <f t="shared" si="285"/>
        <v>1.002152592758393</v>
      </c>
      <c r="AO314">
        <f t="shared" si="286"/>
        <v>-6.555514409047801E-2</v>
      </c>
      <c r="AP314" s="41" t="str">
        <f t="shared" si="287"/>
        <v>0,420185266873089-0,281905284459547i</v>
      </c>
      <c r="AQ314">
        <f t="shared" si="288"/>
        <v>-5.9171550837850688</v>
      </c>
      <c r="AR314" s="43">
        <f t="shared" si="289"/>
        <v>-33.857941360871173</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-0,29362847312998+0,533816080873344i</v>
      </c>
      <c r="BG314" s="20">
        <f t="shared" si="300"/>
        <v>-4.3041860521874806</v>
      </c>
      <c r="BH314" s="43">
        <f t="shared" si="301"/>
        <v>118.81323523284837</v>
      </c>
      <c r="BI314" s="41" t="str">
        <f t="shared" si="306"/>
        <v>-1,08320523925223+1,39509021393207i</v>
      </c>
      <c r="BJ314" s="20">
        <f t="shared" si="302"/>
        <v>4.9410034493230253</v>
      </c>
      <c r="BK314" s="43">
        <f t="shared" si="307"/>
        <v>127.82723015057825</v>
      </c>
      <c r="BL314">
        <f t="shared" si="303"/>
        <v>-4.3041860521874806</v>
      </c>
      <c r="BM314" s="43">
        <f t="shared" si="304"/>
        <v>118.81323523284837</v>
      </c>
    </row>
    <row r="315" spans="14:65" x14ac:dyDescent="0.25">
      <c r="N315" s="9">
        <v>97</v>
      </c>
      <c r="O315" s="34">
        <f t="shared" si="305"/>
        <v>9332.5430079699217</v>
      </c>
      <c r="P315" s="33" t="str">
        <f t="shared" si="257"/>
        <v>58,4837545126354</v>
      </c>
      <c r="Q315" s="4" t="str">
        <f t="shared" si="258"/>
        <v>1+694,448655441196i</v>
      </c>
      <c r="R315" s="4">
        <f t="shared" si="270"/>
        <v>694.44937543645676</v>
      </c>
      <c r="S315" s="4">
        <f t="shared" si="271"/>
        <v>1.5693563365220753</v>
      </c>
      <c r="T315" s="4" t="str">
        <f t="shared" si="259"/>
        <v>1+1,75914291318895i</v>
      </c>
      <c r="U315" s="4">
        <f t="shared" si="272"/>
        <v>2.0235077931707863</v>
      </c>
      <c r="V315" s="4">
        <f t="shared" si="273"/>
        <v>1.0538919430016314</v>
      </c>
      <c r="W315" t="str">
        <f t="shared" si="260"/>
        <v>1-0,197903577733757i</v>
      </c>
      <c r="X315" s="4">
        <f t="shared" si="274"/>
        <v>1.0193948332612939</v>
      </c>
      <c r="Y315" s="4">
        <f t="shared" si="275"/>
        <v>-0.19537895893273696</v>
      </c>
      <c r="Z315" t="str">
        <f t="shared" si="261"/>
        <v>0,999651614564018+0,0325767206146101i</v>
      </c>
      <c r="AA315" s="4">
        <f t="shared" si="276"/>
        <v>1.0001822800002258</v>
      </c>
      <c r="AB315" s="4">
        <f t="shared" si="277"/>
        <v>3.2576545181316273E-2</v>
      </c>
      <c r="AC315" s="47" t="str">
        <f t="shared" si="278"/>
        <v>0,127859791013447-0,117551783181937i</v>
      </c>
      <c r="AD315" s="20">
        <f t="shared" si="279"/>
        <v>-15.20474385525876</v>
      </c>
      <c r="AE315" s="43">
        <f t="shared" si="280"/>
        <v>-42.59482254050446</v>
      </c>
      <c r="AF315" t="str">
        <f t="shared" si="262"/>
        <v>171,846459675999</v>
      </c>
      <c r="AG315" t="str">
        <f t="shared" si="263"/>
        <v>1+692,662522068147i</v>
      </c>
      <c r="AH315">
        <f t="shared" si="281"/>
        <v>692.6632439200207</v>
      </c>
      <c r="AI315">
        <f t="shared" si="282"/>
        <v>1.5693526232980564</v>
      </c>
      <c r="AJ315" t="str">
        <f t="shared" si="264"/>
        <v>1+1,75914291318895i</v>
      </c>
      <c r="AK315">
        <f t="shared" si="283"/>
        <v>2.0235077931707863</v>
      </c>
      <c r="AL315">
        <f t="shared" si="284"/>
        <v>1.0538919430016314</v>
      </c>
      <c r="AM315" t="str">
        <f t="shared" si="265"/>
        <v>1-0,0671783796494456i</v>
      </c>
      <c r="AN315">
        <f t="shared" si="285"/>
        <v>1.0022539272521336</v>
      </c>
      <c r="AO315">
        <f t="shared" si="286"/>
        <v>-6.7077595195846787E-2</v>
      </c>
      <c r="AP315" s="41" t="str">
        <f t="shared" si="287"/>
        <v>0,420168427839551-0,276807934634604i</v>
      </c>
      <c r="AQ315">
        <f t="shared" si="288"/>
        <v>-5.9659781017269324</v>
      </c>
      <c r="AR315" s="43">
        <f t="shared" si="289"/>
        <v>-33.376984590536473</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-0,291767739534475+0,530279571620479i</v>
      </c>
      <c r="BG315" s="20">
        <f t="shared" si="300"/>
        <v>-4.361336338825172</v>
      </c>
      <c r="BH315" s="43">
        <f t="shared" si="301"/>
        <v>118.82024763704615</v>
      </c>
      <c r="BI315" s="41" t="str">
        <f t="shared" si="306"/>
        <v>-1,08039532132698+1,38094987746988i</v>
      </c>
      <c r="BJ315" s="20">
        <f t="shared" si="302"/>
        <v>4.8774294147066559</v>
      </c>
      <c r="BK315" s="43">
        <f t="shared" si="307"/>
        <v>128.03808558701397</v>
      </c>
      <c r="BL315">
        <f t="shared" si="303"/>
        <v>-4.361336338825172</v>
      </c>
      <c r="BM315" s="43">
        <f t="shared" si="304"/>
        <v>118.82024763704615</v>
      </c>
    </row>
    <row r="316" spans="14:65" x14ac:dyDescent="0.25">
      <c r="N316" s="9">
        <v>98</v>
      </c>
      <c r="O316" s="34">
        <f t="shared" si="305"/>
        <v>9549.9258602143691</v>
      </c>
      <c r="P316" s="33" t="str">
        <f t="shared" si="257"/>
        <v>58,4837545126354</v>
      </c>
      <c r="Q316" s="4" t="str">
        <f t="shared" si="258"/>
        <v>1+710,624442611768i</v>
      </c>
      <c r="R316" s="4">
        <f t="shared" si="270"/>
        <v>710.62514621795208</v>
      </c>
      <c r="S316" s="4">
        <f t="shared" si="271"/>
        <v>1.5693891146587047</v>
      </c>
      <c r="T316" s="4" t="str">
        <f t="shared" si="259"/>
        <v>1+1,8001186154866i</v>
      </c>
      <c r="U316" s="4">
        <f t="shared" si="272"/>
        <v>2.0592297175937886</v>
      </c>
      <c r="V316" s="4">
        <f t="shared" si="273"/>
        <v>1.0637257963445201</v>
      </c>
      <c r="W316" t="str">
        <f t="shared" si="260"/>
        <v>1-0,202513344242243i</v>
      </c>
      <c r="X316" s="4">
        <f t="shared" si="274"/>
        <v>1.0202997866294872</v>
      </c>
      <c r="Y316" s="4">
        <f t="shared" si="275"/>
        <v>-0.19981106480658542</v>
      </c>
      <c r="Z316" t="str">
        <f t="shared" si="261"/>
        <v>0,999635195664258+0,0333355299164185i</v>
      </c>
      <c r="AA316" s="4">
        <f t="shared" si="276"/>
        <v>1.0001908727665574</v>
      </c>
      <c r="AB316" s="4">
        <f t="shared" si="277"/>
        <v>3.3335341898273758E-2</v>
      </c>
      <c r="AC316" s="47" t="str">
        <f t="shared" si="278"/>
        <v>0,127804995336688-0,116418753204853i</v>
      </c>
      <c r="AD316" s="20">
        <f t="shared" si="279"/>
        <v>-15.245112401482576</v>
      </c>
      <c r="AE316" s="43">
        <f t="shared" si="280"/>
        <v>-42.330679106812106</v>
      </c>
      <c r="AF316" t="str">
        <f t="shared" si="262"/>
        <v>171,846459675999</v>
      </c>
      <c r="AG316" t="str">
        <f t="shared" si="263"/>
        <v>1+708,796704847848i</v>
      </c>
      <c r="AH316">
        <f t="shared" si="281"/>
        <v>708.7974102683836</v>
      </c>
      <c r="AI316">
        <f t="shared" si="282"/>
        <v>1.5693854859576442</v>
      </c>
      <c r="AJ316" t="str">
        <f t="shared" si="264"/>
        <v>1+1,8001186154866i</v>
      </c>
      <c r="AK316">
        <f t="shared" si="283"/>
        <v>2.0592297175937886</v>
      </c>
      <c r="AL316">
        <f t="shared" si="284"/>
        <v>1.0637257963445201</v>
      </c>
      <c r="AM316" t="str">
        <f t="shared" si="265"/>
        <v>1-0,0687431651280537i</v>
      </c>
      <c r="AN316">
        <f t="shared" si="285"/>
        <v>1.0023600265133397</v>
      </c>
      <c r="AO316">
        <f t="shared" si="286"/>
        <v>-6.8635186368180418E-2</v>
      </c>
      <c r="AP316" s="41" t="str">
        <f t="shared" si="287"/>
        <v>0,420152346684278-0,271857349851699i</v>
      </c>
      <c r="AQ316">
        <f t="shared" si="288"/>
        <v>-6.0130599339545832</v>
      </c>
      <c r="AR316" s="43">
        <f t="shared" si="289"/>
        <v>-32.904672589717741</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-0,289771139647986+0,526961115123545i</v>
      </c>
      <c r="BG316" s="20">
        <f t="shared" si="300"/>
        <v>-4.4170512970883165</v>
      </c>
      <c r="BH316" s="43">
        <f t="shared" si="301"/>
        <v>118.80599579801384</v>
      </c>
      <c r="BI316" s="41" t="str">
        <f t="shared" si="306"/>
        <v>-1,07729219657935+1,36742189454527i</v>
      </c>
      <c r="BJ316" s="20">
        <f t="shared" si="302"/>
        <v>4.8150011704396531</v>
      </c>
      <c r="BK316" s="43">
        <f t="shared" si="307"/>
        <v>128.23200231510819</v>
      </c>
      <c r="BL316">
        <f t="shared" si="303"/>
        <v>-4.4170512970883165</v>
      </c>
      <c r="BM316" s="43">
        <f t="shared" si="304"/>
        <v>118.80599579801384</v>
      </c>
    </row>
    <row r="317" spans="14:65" x14ac:dyDescent="0.25">
      <c r="N317" s="9">
        <v>99</v>
      </c>
      <c r="O317" s="34">
        <f t="shared" si="305"/>
        <v>9772.3722095581161</v>
      </c>
      <c r="P317" s="33" t="str">
        <f t="shared" si="257"/>
        <v>58,4837545126354</v>
      </c>
      <c r="Q317" s="4" t="str">
        <f t="shared" si="258"/>
        <v>1+727,177012268039i</v>
      </c>
      <c r="R317" s="4">
        <f t="shared" si="270"/>
        <v>727.17769985820644</v>
      </c>
      <c r="S317" s="4">
        <f t="shared" si="271"/>
        <v>1.5694211466767745</v>
      </c>
      <c r="T317" s="4" t="str">
        <f t="shared" si="259"/>
        <v>1+1,84204876450157i</v>
      </c>
      <c r="U317" s="4">
        <f t="shared" si="272"/>
        <v>2.0959827410553169</v>
      </c>
      <c r="V317" s="4">
        <f t="shared" si="273"/>
        <v>1.073440750108783</v>
      </c>
      <c r="W317" t="str">
        <f t="shared" si="260"/>
        <v>1-0,207230486006427i</v>
      </c>
      <c r="X317" s="4">
        <f t="shared" si="274"/>
        <v>1.0212465296540596</v>
      </c>
      <c r="Y317" s="4">
        <f t="shared" si="275"/>
        <v>-0.20433818497044209</v>
      </c>
      <c r="Z317" t="str">
        <f t="shared" si="261"/>
        <v>0,999618002965591+0,0341120141574365i</v>
      </c>
      <c r="AA317" s="4">
        <f t="shared" si="276"/>
        <v>1.000199870707247</v>
      </c>
      <c r="AB317" s="4">
        <f t="shared" si="277"/>
        <v>3.4111812649747497E-2</v>
      </c>
      <c r="AC317" s="47" t="str">
        <f t="shared" si="278"/>
        <v>0,127748120737181-0,115347347281783i</v>
      </c>
      <c r="AD317" s="20">
        <f t="shared" si="279"/>
        <v>-15.283476093383971</v>
      </c>
      <c r="AE317" s="43">
        <f t="shared" si="280"/>
        <v>-42.079761933111968</v>
      </c>
      <c r="AF317" t="str">
        <f t="shared" si="262"/>
        <v>171,846459675999</v>
      </c>
      <c r="AG317" t="str">
        <f t="shared" si="263"/>
        <v>1+725,306701022493i</v>
      </c>
      <c r="AH317">
        <f t="shared" si="281"/>
        <v>725.30739038571232</v>
      </c>
      <c r="AI317">
        <f t="shared" si="282"/>
        <v>1.5694176005747176</v>
      </c>
      <c r="AJ317" t="str">
        <f t="shared" si="264"/>
        <v>1+1,84204876450157i</v>
      </c>
      <c r="AK317">
        <f t="shared" si="283"/>
        <v>2.0959827410553169</v>
      </c>
      <c r="AL317">
        <f t="shared" si="284"/>
        <v>1.073440750108783</v>
      </c>
      <c r="AM317" t="str">
        <f t="shared" si="265"/>
        <v>1-0,0703443991427361i</v>
      </c>
      <c r="AN317">
        <f t="shared" si="285"/>
        <v>1.0024711140430693</v>
      </c>
      <c r="AO317">
        <f t="shared" si="286"/>
        <v>-7.0228713215080868E-2</v>
      </c>
      <c r="AP317" s="41" t="str">
        <f t="shared" si="287"/>
        <v>0,4201369892974-0,267050905391352i</v>
      </c>
      <c r="AQ317">
        <f t="shared" si="288"/>
        <v>-6.0584388734524186</v>
      </c>
      <c r="AR317" s="43">
        <f t="shared" si="289"/>
        <v>-32.441189135747905</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-0,2876367963617+0,523855116153457i</v>
      </c>
      <c r="BG317" s="20">
        <f t="shared" si="300"/>
        <v>-4.4713826871949918</v>
      </c>
      <c r="BH317" s="43">
        <f t="shared" si="301"/>
        <v>118.77017605914155</v>
      </c>
      <c r="BI317" s="41" t="str">
        <f t="shared" si="306"/>
        <v>-1,07389376288673+1,35449179534753i</v>
      </c>
      <c r="BJ317" s="20">
        <f t="shared" si="302"/>
        <v>4.7536545327365749</v>
      </c>
      <c r="BK317" s="43">
        <f t="shared" si="307"/>
        <v>128.40874885650581</v>
      </c>
      <c r="BL317">
        <f t="shared" si="303"/>
        <v>-4.4713826871949918</v>
      </c>
      <c r="BM317" s="43">
        <f t="shared" si="304"/>
        <v>118.77017605914155</v>
      </c>
    </row>
    <row r="318" spans="14:65" x14ac:dyDescent="0.25">
      <c r="N318" s="9">
        <v>100</v>
      </c>
      <c r="O318" s="34">
        <f t="shared" si="305"/>
        <v>10000</v>
      </c>
      <c r="P318" s="33" t="str">
        <f t="shared" si="257"/>
        <v>58,4837545126354</v>
      </c>
      <c r="Q318" s="4" t="str">
        <f t="shared" si="258"/>
        <v>1+744,11514080154i</v>
      </c>
      <c r="R318" s="4">
        <f t="shared" si="270"/>
        <v>744.11581274025855</v>
      </c>
      <c r="S318" s="4">
        <f t="shared" si="271"/>
        <v>1.5694524495598214</v>
      </c>
      <c r="T318" s="4" t="str">
        <f t="shared" si="259"/>
        <v>1+1,88495559215388i</v>
      </c>
      <c r="U318" s="4">
        <f t="shared" si="272"/>
        <v>2.1337894892402542</v>
      </c>
      <c r="V318" s="4">
        <f t="shared" si="273"/>
        <v>1.0830346193361864</v>
      </c>
      <c r="W318" t="str">
        <f t="shared" si="260"/>
        <v>1-0,212057504117311i</v>
      </c>
      <c r="X318" s="4">
        <f t="shared" si="274"/>
        <v>1.0222369515197851</v>
      </c>
      <c r="Y318" s="4">
        <f t="shared" si="275"/>
        <v>-0.20896197715304285</v>
      </c>
      <c r="Z318" t="str">
        <f t="shared" si="261"/>
        <v>0,9996+0,0349065850398866i</v>
      </c>
      <c r="AA318" s="4">
        <f t="shared" si="276"/>
        <v>1.0002092929378066</v>
      </c>
      <c r="AB318" s="4">
        <f t="shared" si="277"/>
        <v>3.4906369072691693E-2</v>
      </c>
      <c r="AC318" s="47" t="str">
        <f t="shared" si="278"/>
        <v>0,127689046823132-0,114336990091763i</v>
      </c>
      <c r="AD318" s="20">
        <f t="shared" si="279"/>
        <v>-15.319860523238374</v>
      </c>
      <c r="AE318" s="43">
        <f t="shared" si="280"/>
        <v>-41.842315747295018</v>
      </c>
      <c r="AF318" t="str">
        <f t="shared" si="262"/>
        <v>171,846459675999</v>
      </c>
      <c r="AG318" t="str">
        <f t="shared" si="263"/>
        <v>1+742,201264410589i</v>
      </c>
      <c r="AH318">
        <f t="shared" si="281"/>
        <v>742.20193808199997</v>
      </c>
      <c r="AI318">
        <f t="shared" si="282"/>
        <v>1.5694489841766064</v>
      </c>
      <c r="AJ318" t="str">
        <f t="shared" si="264"/>
        <v>1+1,88495559215388i</v>
      </c>
      <c r="AK318">
        <f t="shared" si="283"/>
        <v>2.1337894892402542</v>
      </c>
      <c r="AL318">
        <f t="shared" si="284"/>
        <v>1.0830346193361864</v>
      </c>
      <c r="AM318" t="str">
        <f t="shared" si="265"/>
        <v>1-0,071982930688962i</v>
      </c>
      <c r="AN318">
        <f t="shared" si="285"/>
        <v>1.0025874237743917</v>
      </c>
      <c r="AO318">
        <f t="shared" si="286"/>
        <v>-7.1858988255492279E-2</v>
      </c>
      <c r="AP318" s="41" t="str">
        <f t="shared" si="287"/>
        <v>0,420122323104224-0,262386052949437i</v>
      </c>
      <c r="AQ318">
        <f t="shared" si="288"/>
        <v>-6.1021534110547391</v>
      </c>
      <c r="AR318" s="43">
        <f t="shared" si="289"/>
        <v>-31.986706947012507</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-0,285362732036697+0,520955892184548i</v>
      </c>
      <c r="BG318" s="20">
        <f t="shared" si="300"/>
        <v>-4.5243827361412414</v>
      </c>
      <c r="BH318" s="43">
        <f t="shared" si="301"/>
        <v>118.71249769286609</v>
      </c>
      <c r="BI318" s="41" t="str">
        <f t="shared" si="306"/>
        <v>-1,07019765585437+1,34214504742224i</v>
      </c>
      <c r="BJ318" s="20">
        <f t="shared" si="302"/>
        <v>4.69332437604238</v>
      </c>
      <c r="BK318" s="43">
        <f t="shared" si="307"/>
        <v>128.5681064931486</v>
      </c>
      <c r="BL318">
        <f t="shared" si="303"/>
        <v>-4.5243827361412414</v>
      </c>
      <c r="BM318" s="43">
        <f t="shared" si="304"/>
        <v>118.71249769286609</v>
      </c>
    </row>
    <row r="319" spans="14:65" x14ac:dyDescent="0.25">
      <c r="N319" s="9">
        <v>1</v>
      </c>
      <c r="O319" s="34">
        <f>10^(4+(N319/100))</f>
        <v>10232.929922807549</v>
      </c>
      <c r="P319" s="33" t="str">
        <f t="shared" si="257"/>
        <v>58,4837545126354</v>
      </c>
      <c r="Q319" s="4" t="str">
        <f t="shared" si="258"/>
        <v>1+761,447809032222i</v>
      </c>
      <c r="R319" s="4">
        <f t="shared" si="270"/>
        <v>761.44846567576144</v>
      </c>
      <c r="S319" s="4">
        <f t="shared" si="271"/>
        <v>1.5694830399048032</v>
      </c>
      <c r="T319" s="4" t="str">
        <f t="shared" si="259"/>
        <v>1+1,92886184821148i</v>
      </c>
      <c r="U319" s="4">
        <f t="shared" si="272"/>
        <v>2.1726730148565401</v>
      </c>
      <c r="V319" s="4">
        <f t="shared" si="273"/>
        <v>1.0925054256807478</v>
      </c>
      <c r="W319" t="str">
        <f t="shared" si="260"/>
        <v>1-0,216996957923792i</v>
      </c>
      <c r="X319" s="4">
        <f t="shared" si="274"/>
        <v>1.0232730230726206</v>
      </c>
      <c r="Y319" s="4">
        <f t="shared" si="275"/>
        <v>-0.21368410174725569</v>
      </c>
      <c r="Z319" t="str">
        <f t="shared" si="261"/>
        <v>0,99958114858078+0,0357196638557682i</v>
      </c>
      <c r="AA319" s="4">
        <f t="shared" si="276"/>
        <v>1.0002191594765821</v>
      </c>
      <c r="AB319" s="4">
        <f t="shared" si="277"/>
        <v>3.5719432389100692E-2</v>
      </c>
      <c r="AC319" s="47" t="str">
        <f t="shared" si="278"/>
        <v>0,127627648561498-0,113387138158341i</v>
      </c>
      <c r="AD319" s="20">
        <f t="shared" si="279"/>
        <v>-15.35429089184063</v>
      </c>
      <c r="AE319" s="43">
        <f t="shared" si="280"/>
        <v>-41.618574118917735</v>
      </c>
      <c r="AF319" t="str">
        <f t="shared" si="262"/>
        <v>171,846459675999</v>
      </c>
      <c r="AG319" t="str">
        <f t="shared" si="263"/>
        <v>1+759,48935273327i</v>
      </c>
      <c r="AH319">
        <f t="shared" si="281"/>
        <v>759.4900110700612</v>
      </c>
      <c r="AI319">
        <f t="shared" si="282"/>
        <v>1.5694796534030646</v>
      </c>
      <c r="AJ319" t="str">
        <f t="shared" si="264"/>
        <v>1+1,92886184821148i</v>
      </c>
      <c r="AK319">
        <f t="shared" si="283"/>
        <v>2.1726730148565401</v>
      </c>
      <c r="AL319">
        <f t="shared" si="284"/>
        <v>1.0925054256807478</v>
      </c>
      <c r="AM319" t="str">
        <f t="shared" si="265"/>
        <v>1-0,0736596285378461i</v>
      </c>
      <c r="AN319">
        <f t="shared" si="285"/>
        <v>1.002709200554345</v>
      </c>
      <c r="AO319">
        <f t="shared" si="286"/>
        <v>-7.3526841199850368E-2</v>
      </c>
      <c r="AP319" s="41" t="str">
        <f t="shared" si="287"/>
        <v>0,420108316996132-0,257860319286689i</v>
      </c>
      <c r="AQ319">
        <f t="shared" si="288"/>
        <v>-6.1442421338599162</v>
      </c>
      <c r="AR319" s="43">
        <f t="shared" si="289"/>
        <v>-31.541387866680633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-0,282946878214415+0,518257663339539i</v>
      </c>
      <c r="BG319" s="20">
        <f t="shared" si="300"/>
        <v>-4.5761040332756453</v>
      </c>
      <c r="BH319" s="43">
        <f t="shared" si="301"/>
        <v>118.63268311893376</v>
      </c>
      <c r="BI319" s="41" t="str">
        <f t="shared" si="306"/>
        <v>-1,06620127022002+1,33036703454277i</v>
      </c>
      <c r="BJ319" s="20">
        <f t="shared" si="302"/>
        <v>4.6339447247050787</v>
      </c>
      <c r="BK319" s="43">
        <f t="shared" si="307"/>
        <v>128.70986937117078</v>
      </c>
      <c r="BL319">
        <f t="shared" si="303"/>
        <v>-4.5761040332756453</v>
      </c>
      <c r="BM319" s="43">
        <f t="shared" si="304"/>
        <v>118.63268311893376</v>
      </c>
    </row>
    <row r="320" spans="14:65" x14ac:dyDescent="0.25">
      <c r="N320" s="9">
        <v>2</v>
      </c>
      <c r="O320" s="34">
        <f t="shared" ref="O320:O383" si="308">10^(4+(N320/100))</f>
        <v>10471.285480509003</v>
      </c>
      <c r="P320" s="33" t="str">
        <f t="shared" si="257"/>
        <v>58,4837545126354</v>
      </c>
      <c r="Q320" s="4" t="str">
        <f t="shared" si="258"/>
        <v>1+779,184206970207i</v>
      </c>
      <c r="R320" s="4">
        <f t="shared" si="270"/>
        <v>779.18484866672702</v>
      </c>
      <c r="S320" s="4">
        <f t="shared" si="271"/>
        <v>1.569512933930896</v>
      </c>
      <c r="T320" s="4" t="str">
        <f t="shared" si="259"/>
        <v>1+1,97379081235251i</v>
      </c>
      <c r="U320" s="4">
        <f t="shared" si="272"/>
        <v>2.2126568127315136</v>
      </c>
      <c r="V320" s="4">
        <f t="shared" si="273"/>
        <v>1.1018513938735395</v>
      </c>
      <c r="W320" t="str">
        <f t="shared" si="260"/>
        <v>1-0,222051466389658i</v>
      </c>
      <c r="X320" s="4">
        <f t="shared" si="274"/>
        <v>1.0243568000095462</v>
      </c>
      <c r="Y320" s="4">
        <f t="shared" si="275"/>
        <v>-0.21850621972721826</v>
      </c>
      <c r="Z320" t="str">
        <f t="shared" si="261"/>
        <v>0,999561408721543+0,0365516817102317i</v>
      </c>
      <c r="AA320" s="4">
        <f t="shared" si="276"/>
        <v>1.0002294912874952</v>
      </c>
      <c r="AB320" s="4">
        <f t="shared" si="277"/>
        <v>3.6551433629035762E-2</v>
      </c>
      <c r="AC320" s="47" t="str">
        <f t="shared" si="278"/>
        <v>0,127563796015071-0,11249727952439i</v>
      </c>
      <c r="AD320" s="20">
        <f t="shared" si="279"/>
        <v>-15.386791898282631</v>
      </c>
      <c r="AE320" s="43">
        <f t="shared" si="280"/>
        <v>-41.408759555698808</v>
      </c>
      <c r="AF320" t="str">
        <f t="shared" si="262"/>
        <v>171,846459675999</v>
      </c>
      <c r="AG320" t="str">
        <f t="shared" si="263"/>
        <v>1+777,180132363802i</v>
      </c>
      <c r="AH320">
        <f t="shared" si="281"/>
        <v>777.18077571503068</v>
      </c>
      <c r="AI320">
        <f t="shared" si="282"/>
        <v>1.5695096245150908</v>
      </c>
      <c r="AJ320" t="str">
        <f t="shared" si="264"/>
        <v>1+1,97379081235251i</v>
      </c>
      <c r="AK320">
        <f t="shared" si="283"/>
        <v>2.2126568127315136</v>
      </c>
      <c r="AL320">
        <f t="shared" si="284"/>
        <v>1.1018513938735395</v>
      </c>
      <c r="AM320" t="str">
        <f t="shared" si="265"/>
        <v>1-0,0753753816967814i</v>
      </c>
      <c r="AN320">
        <f t="shared" si="285"/>
        <v>1.0028367006476855</v>
      </c>
      <c r="AO320">
        <f t="shared" si="286"/>
        <v>-7.5233119228877529E-2</v>
      </c>
      <c r="AP320" s="41" t="str">
        <f t="shared" si="287"/>
        <v>0,420094941264608-0,253471304917966i</v>
      </c>
      <c r="AQ320">
        <f t="shared" si="288"/>
        <v>-6.1847436275736465</v>
      </c>
      <c r="AR320" s="43">
        <f t="shared" si="289"/>
        <v>-31.105383081735688</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-0,280387085925225+0,515754542431532i</v>
      </c>
      <c r="BG320" s="20">
        <f t="shared" si="300"/>
        <v>-4.6265994282449494</v>
      </c>
      <c r="BH320" s="43">
        <f t="shared" si="301"/>
        <v>118.53046810754338</v>
      </c>
      <c r="BI320" s="41" t="str">
        <f t="shared" si="306"/>
        <v>-1,06190178225001+1,31914303582055i</v>
      </c>
      <c r="BJ320" s="20">
        <f t="shared" si="302"/>
        <v>4.5754488424640236</v>
      </c>
      <c r="BK320" s="43">
        <f t="shared" si="307"/>
        <v>128.83384458150661</v>
      </c>
      <c r="BL320">
        <f t="shared" si="303"/>
        <v>-4.6265994282449494</v>
      </c>
      <c r="BM320" s="43">
        <f t="shared" si="304"/>
        <v>118.53046810754338</v>
      </c>
    </row>
    <row r="321" spans="14:65" x14ac:dyDescent="0.25">
      <c r="N321" s="9">
        <v>3</v>
      </c>
      <c r="O321" s="34">
        <f t="shared" si="308"/>
        <v>10715.193052376071</v>
      </c>
      <c r="P321" s="33" t="str">
        <f t="shared" si="257"/>
        <v>58,4837545126354</v>
      </c>
      <c r="Q321" s="4" t="str">
        <f t="shared" si="258"/>
        <v>1+797,333738688449i</v>
      </c>
      <c r="R321" s="4">
        <f t="shared" si="270"/>
        <v>797.33436577818452</v>
      </c>
      <c r="S321" s="4">
        <f t="shared" si="271"/>
        <v>1.5695421474880948</v>
      </c>
      <c r="T321" s="4" t="str">
        <f t="shared" si="259"/>
        <v>1+2,01976630650847i</v>
      </c>
      <c r="U321" s="4">
        <f t="shared" si="272"/>
        <v>2.2537648353159798</v>
      </c>
      <c r="V321" s="4">
        <f t="shared" si="273"/>
        <v>1.1110709476247769</v>
      </c>
      <c r="W321" t="str">
        <f t="shared" si="260"/>
        <v>1-0,227223709482202i</v>
      </c>
      <c r="X321" s="4">
        <f t="shared" si="274"/>
        <v>1.0254904261624544</v>
      </c>
      <c r="Y321" s="4">
        <f t="shared" si="275"/>
        <v>-0.22342999040994518</v>
      </c>
      <c r="Z321" t="str">
        <f t="shared" si="261"/>
        <v>0,999540738551401+0,0374030797501567i</v>
      </c>
      <c r="AA321" s="4">
        <f t="shared" si="276"/>
        <v>1.0002403103248123</v>
      </c>
      <c r="AB321" s="4">
        <f t="shared" si="277"/>
        <v>3.7402813858830264E-2</v>
      </c>
      <c r="AC321" s="47" t="str">
        <f t="shared" si="278"/>
        <v>0,127497354069384-0,111666933440964i</v>
      </c>
      <c r="AD321" s="20">
        <f t="shared" si="279"/>
        <v>-15.417387634170245</v>
      </c>
      <c r="AE321" s="43">
        <f t="shared" si="280"/>
        <v>-41.213083623629778</v>
      </c>
      <c r="AF321" t="str">
        <f t="shared" si="262"/>
        <v>171,846459675999</v>
      </c>
      <c r="AG321" t="str">
        <f t="shared" si="263"/>
        <v>1+795,282983187707i</v>
      </c>
      <c r="AH321">
        <f t="shared" si="281"/>
        <v>795.2836118944856</v>
      </c>
      <c r="AI321">
        <f t="shared" si="282"/>
        <v>1.5695389134035498</v>
      </c>
      <c r="AJ321" t="str">
        <f t="shared" si="264"/>
        <v>1+2,01976630650847i</v>
      </c>
      <c r="AK321">
        <f t="shared" si="283"/>
        <v>2.2537648353159798</v>
      </c>
      <c r="AL321">
        <f t="shared" si="284"/>
        <v>1.1110709476247769</v>
      </c>
      <c r="AM321" t="str">
        <f t="shared" si="265"/>
        <v>1-0,0771310998808034i</v>
      </c>
      <c r="AN321">
        <f t="shared" si="285"/>
        <v>1.0029701922633705</v>
      </c>
      <c r="AO321">
        <f t="shared" si="286"/>
        <v>-7.6978687270463503E-2</v>
      </c>
      <c r="AP321" s="41" t="str">
        <f t="shared" si="287"/>
        <v>0,420082167538225-0,249216682840585i</v>
      </c>
      <c r="AQ321">
        <f t="shared" si="288"/>
        <v>-6.2236963830377299</v>
      </c>
      <c r="AR321" s="43">
        <f t="shared" si="289"/>
        <v>-30.678833374126977</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-0,277681136633369+0,513440525153458i</v>
      </c>
      <c r="BG321" s="20">
        <f t="shared" si="300"/>
        <v>-4.6759219314627227</v>
      </c>
      <c r="BH321" s="43">
        <f t="shared" si="301"/>
        <v>118.40560197076933</v>
      </c>
      <c r="BI321" s="41" t="str">
        <f t="shared" si="306"/>
        <v>-1,05729617320561+1,30845820514893i</v>
      </c>
      <c r="BJ321" s="20">
        <f t="shared" si="302"/>
        <v>4.5177693196697906</v>
      </c>
      <c r="BK321" s="43">
        <f t="shared" si="307"/>
        <v>128.93985222027229</v>
      </c>
      <c r="BL321">
        <f t="shared" si="303"/>
        <v>-4.6759219314627227</v>
      </c>
      <c r="BM321" s="43">
        <f t="shared" si="304"/>
        <v>118.40560197076933</v>
      </c>
    </row>
    <row r="322" spans="14:65" x14ac:dyDescent="0.25">
      <c r="N322" s="9">
        <v>4</v>
      </c>
      <c r="O322" s="34">
        <f t="shared" si="308"/>
        <v>10964.781961431856</v>
      </c>
      <c r="P322" s="33" t="str">
        <f t="shared" si="257"/>
        <v>58,4837545126354</v>
      </c>
      <c r="Q322" s="4" t="str">
        <f t="shared" si="258"/>
        <v>1+815,906027308904i</v>
      </c>
      <c r="R322" s="4">
        <f t="shared" si="270"/>
        <v>815.90664012434536</v>
      </c>
      <c r="S322" s="4">
        <f t="shared" si="271"/>
        <v>1.5695706960656144</v>
      </c>
      <c r="T322" s="4" t="str">
        <f t="shared" si="259"/>
        <v>1+2,06681270749489i</v>
      </c>
      <c r="U322" s="4">
        <f t="shared" si="272"/>
        <v>2.2960215085800826</v>
      </c>
      <c r="V322" s="4">
        <f t="shared" si="273"/>
        <v>1.1201627050186227</v>
      </c>
      <c r="W322" t="str">
        <f t="shared" si="260"/>
        <v>1-0,232516429593176i</v>
      </c>
      <c r="X322" s="4">
        <f t="shared" si="274"/>
        <v>1.026676136876064</v>
      </c>
      <c r="Y322" s="4">
        <f t="shared" si="275"/>
        <v>-0.22845706905487903</v>
      </c>
      <c r="Z322" t="str">
        <f t="shared" si="261"/>
        <v>0,999519094226153+0,0382743093980536i</v>
      </c>
      <c r="AA322" s="4">
        <f t="shared" si="276"/>
        <v>1.0002516395800445</v>
      </c>
      <c r="AB322" s="4">
        <f t="shared" si="277"/>
        <v>3.8274024414590387E-2</v>
      </c>
      <c r="AC322" s="47" t="str">
        <f t="shared" si="278"/>
        <v>0,127428182148877-0,11089565006983i</v>
      </c>
      <c r="AD322" s="20">
        <f t="shared" si="279"/>
        <v>-15.446101482558159</v>
      </c>
      <c r="AE322" s="43">
        <f t="shared" si="280"/>
        <v>-41.031747087155615</v>
      </c>
      <c r="AF322" t="str">
        <f t="shared" si="262"/>
        <v>171,846459675999</v>
      </c>
      <c r="AG322" t="str">
        <f t="shared" si="263"/>
        <v>1+813,807503576113i</v>
      </c>
      <c r="AH322">
        <f t="shared" si="281"/>
        <v>813.8081179717891</v>
      </c>
      <c r="AI322">
        <f t="shared" si="282"/>
        <v>1.5695675355975971</v>
      </c>
      <c r="AJ322" t="str">
        <f t="shared" si="264"/>
        <v>1+2,06681270749489i</v>
      </c>
      <c r="AK322">
        <f t="shared" si="283"/>
        <v>2.2960215085800826</v>
      </c>
      <c r="AL322">
        <f t="shared" si="284"/>
        <v>1.1201627050186227</v>
      </c>
      <c r="AM322" t="str">
        <f t="shared" si="265"/>
        <v>1-0,078927713994933i</v>
      </c>
      <c r="AN322">
        <f t="shared" si="285"/>
        <v>1.0031099561047463</v>
      </c>
      <c r="AO322">
        <f t="shared" si="286"/>
        <v>-7.8764428274017695E-2</v>
      </c>
      <c r="AP322" s="41" t="str">
        <f t="shared" si="287"/>
        <v>0,420069968722453-0,24509419730103i</v>
      </c>
      <c r="AQ322">
        <f t="shared" si="288"/>
        <v>-6.2611387071500824</v>
      </c>
      <c r="AR322" s="43">
        <f t="shared" si="289"/>
        <v>-30.261869400829053</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-0,274826753853924+0,511309480470755i</v>
      </c>
      <c r="BG322" s="20">
        <f t="shared" si="300"/>
        <v>-4.7241246172024116</v>
      </c>
      <c r="BH322" s="43">
        <f t="shared" si="301"/>
        <v>118.25784774560047</v>
      </c>
      <c r="BI322" s="41" t="str">
        <f t="shared" si="306"/>
        <v>-1,05238125395289+1,29829755108508i</v>
      </c>
      <c r="BJ322" s="20">
        <f t="shared" si="302"/>
        <v>4.4608381582056715</v>
      </c>
      <c r="BK322" s="43">
        <f t="shared" si="307"/>
        <v>129.02772543192691</v>
      </c>
      <c r="BL322">
        <f t="shared" si="303"/>
        <v>-4.7241246172024116</v>
      </c>
      <c r="BM322" s="43">
        <f t="shared" si="304"/>
        <v>118.25784774560047</v>
      </c>
    </row>
    <row r="323" spans="14:65" x14ac:dyDescent="0.25">
      <c r="N323" s="9">
        <v>5</v>
      </c>
      <c r="O323" s="34">
        <f t="shared" si="308"/>
        <v>11220.184543019639</v>
      </c>
      <c r="P323" s="33" t="str">
        <f t="shared" si="257"/>
        <v>58,4837545126354</v>
      </c>
      <c r="Q323" s="4" t="str">
        <f t="shared" si="258"/>
        <v>1+834,910920104831i</v>
      </c>
      <c r="R323" s="4">
        <f t="shared" si="270"/>
        <v>834.91151897089992</v>
      </c>
      <c r="S323" s="4">
        <f t="shared" si="271"/>
        <v>1.5695985948001023</v>
      </c>
      <c r="T323" s="4" t="str">
        <f t="shared" si="259"/>
        <v>1+2,11495495993634i</v>
      </c>
      <c r="U323" s="4">
        <f t="shared" si="272"/>
        <v>2.3394517482861934</v>
      </c>
      <c r="V323" s="4">
        <f t="shared" si="273"/>
        <v>1.1291254734560194</v>
      </c>
      <c r="W323" t="str">
        <f t="shared" si="260"/>
        <v>1-0,237932432992838i</v>
      </c>
      <c r="X323" s="4">
        <f t="shared" si="274"/>
        <v>1.0279162624795326</v>
      </c>
      <c r="Y323" s="4">
        <f t="shared" si="275"/>
        <v>-0.23358910429495766</v>
      </c>
      <c r="Z323" t="str">
        <f t="shared" si="261"/>
        <v>0,999496429835282+0,0391658325914136i</v>
      </c>
      <c r="AA323" s="4">
        <f t="shared" si="276"/>
        <v>1.0002635031310767</v>
      </c>
      <c r="AB323" s="4">
        <f t="shared" si="277"/>
        <v>3.9165527141114417E-2</v>
      </c>
      <c r="AC323" s="47" t="str">
        <f t="shared" si="278"/>
        <v>0,127356133921743-0,11018301019934i</v>
      </c>
      <c r="AD323" s="20">
        <f t="shared" si="279"/>
        <v>-15.472956021837508</v>
      </c>
      <c r="AE323" s="43">
        <f t="shared" si="280"/>
        <v>-40.864940065902999</v>
      </c>
      <c r="AF323" t="str">
        <f t="shared" si="262"/>
        <v>171,846459675999</v>
      </c>
      <c r="AG323" t="str">
        <f t="shared" si="263"/>
        <v>1+832,763515474932i</v>
      </c>
      <c r="AH323">
        <f t="shared" si="281"/>
        <v>832.76411588526503</v>
      </c>
      <c r="AI323">
        <f t="shared" si="282"/>
        <v>1.5695955062729108</v>
      </c>
      <c r="AJ323" t="str">
        <f t="shared" si="264"/>
        <v>1+2,11495495993634i</v>
      </c>
      <c r="AK323">
        <f t="shared" si="283"/>
        <v>2.3394517482861934</v>
      </c>
      <c r="AL323">
        <f t="shared" si="284"/>
        <v>1.1291254734560194</v>
      </c>
      <c r="AM323" t="str">
        <f t="shared" si="265"/>
        <v>1-0,0807661766277546i</v>
      </c>
      <c r="AN323">
        <f t="shared" si="285"/>
        <v>1.0032562859444567</v>
      </c>
      <c r="AO323">
        <f t="shared" si="286"/>
        <v>-8.0591243481631727E-2</v>
      </c>
      <c r="AP323" s="41" t="str">
        <f t="shared" si="287"/>
        <v>0,420058318942213-0,241101662599429i</v>
      </c>
      <c r="AQ323">
        <f t="shared" si="288"/>
        <v>-6.2971086383309345</v>
      </c>
      <c r="AR323" s="43">
        <f t="shared" si="289"/>
        <v>-29.854611999605375</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-0,271821615474349+0,509355141278836i</v>
      </c>
      <c r="BG323" s="20">
        <f t="shared" si="300"/>
        <v>-4.7712605293635493</v>
      </c>
      <c r="BH323" s="43">
        <f t="shared" si="301"/>
        <v>118.08698237181535</v>
      </c>
      <c r="BI323" s="41" t="str">
        <f t="shared" si="306"/>
        <v>-1,04715369078366+1,28864591728611i</v>
      </c>
      <c r="BJ323" s="20">
        <f t="shared" si="302"/>
        <v>4.4045868541430302</v>
      </c>
      <c r="BK323" s="43">
        <f t="shared" si="307"/>
        <v>129.09731043811308</v>
      </c>
      <c r="BL323">
        <f t="shared" si="303"/>
        <v>-4.7712605293635493</v>
      </c>
      <c r="BM323" s="43">
        <f t="shared" si="304"/>
        <v>118.08698237181535</v>
      </c>
    </row>
    <row r="324" spans="14:65" x14ac:dyDescent="0.25">
      <c r="N324" s="9">
        <v>6</v>
      </c>
      <c r="O324" s="34">
        <f t="shared" si="308"/>
        <v>11481.536214968832</v>
      </c>
      <c r="P324" s="33" t="str">
        <f t="shared" si="257"/>
        <v>58,4837545126354</v>
      </c>
      <c r="Q324" s="4" t="str">
        <f t="shared" si="258"/>
        <v>1+854,35849372195i</v>
      </c>
      <c r="R324" s="4">
        <f t="shared" si="270"/>
        <v>854.35907895617254</v>
      </c>
      <c r="S324" s="4">
        <f t="shared" si="271"/>
        <v>1.5696258584836633</v>
      </c>
      <c r="T324" s="4" t="str">
        <f t="shared" si="259"/>
        <v>1+2,16421858949228i</v>
      </c>
      <c r="U324" s="4">
        <f t="shared" si="272"/>
        <v>2.3840809766247357</v>
      </c>
      <c r="V324" s="4">
        <f t="shared" si="273"/>
        <v>1.1379582442000997</v>
      </c>
      <c r="W324" t="str">
        <f t="shared" si="260"/>
        <v>1-0,243474591317881i</v>
      </c>
      <c r="X324" s="4">
        <f t="shared" si="274"/>
        <v>1.0292132318511111</v>
      </c>
      <c r="Y324" s="4">
        <f t="shared" si="275"/>
        <v>-0.23882773539292684</v>
      </c>
      <c r="Z324" t="str">
        <f t="shared" si="261"/>
        <v>0,999472697304577+0,0400781220276347i</v>
      </c>
      <c r="AA324" s="4">
        <f t="shared" si="276"/>
        <v>1.000275926193642</v>
      </c>
      <c r="AB324" s="4">
        <f t="shared" si="277"/>
        <v>4.0077794636355503E-2</v>
      </c>
      <c r="AC324" s="47" t="str">
        <f t="shared" si="278"/>
        <v>0,127281056992861-0,109528624973253i</v>
      </c>
      <c r="AD324" s="20">
        <f t="shared" si="279"/>
        <v>-15.497972934772804</v>
      </c>
      <c r="AE324" s="43">
        <f t="shared" si="280"/>
        <v>-40.712842204466568</v>
      </c>
      <c r="AF324" t="str">
        <f t="shared" si="262"/>
        <v>171,846459675999</v>
      </c>
      <c r="AG324" t="str">
        <f t="shared" si="263"/>
        <v>1+852,161069612583i</v>
      </c>
      <c r="AH324">
        <f t="shared" si="281"/>
        <v>852.1616563559179</v>
      </c>
      <c r="AI324">
        <f t="shared" si="282"/>
        <v>1.5696228402597383</v>
      </c>
      <c r="AJ324" t="str">
        <f t="shared" si="264"/>
        <v>1+2,16421858949228i</v>
      </c>
      <c r="AK324">
        <f t="shared" si="283"/>
        <v>2.3840809766247357</v>
      </c>
      <c r="AL324">
        <f t="shared" si="284"/>
        <v>1.1379582442000997</v>
      </c>
      <c r="AM324" t="str">
        <f t="shared" si="265"/>
        <v>1-0,0826474625564909i</v>
      </c>
      <c r="AN324">
        <f t="shared" si="285"/>
        <v>1.0034094892251253</v>
      </c>
      <c r="AO324">
        <f t="shared" si="286"/>
        <v>-8.2460052695336017E-2</v>
      </c>
      <c r="AP324" s="41" t="str">
        <f t="shared" si="287"/>
        <v>0,420047193486977-0,237236961931121i</v>
      </c>
      <c r="AQ324">
        <f t="shared" si="288"/>
        <v>-6.3316438666466279</v>
      </c>
      <c r="AR324" s="43">
        <f t="shared" si="289"/>
        <v>-29.457172517305942</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-0,268663366809442+0,507571095392067i</v>
      </c>
      <c r="BG324" s="20">
        <f t="shared" si="300"/>
        <v>-4.8173825899195748</v>
      </c>
      <c r="BH324" s="43">
        <f t="shared" si="301"/>
        <v>117.89279686779257</v>
      </c>
      <c r="BI324" s="41" t="str">
        <f t="shared" si="306"/>
        <v>-1,04161003250683+1,27948796362464i</v>
      </c>
      <c r="BJ324" s="20">
        <f t="shared" si="302"/>
        <v>4.3489464782065754</v>
      </c>
      <c r="BK324" s="43">
        <f t="shared" si="307"/>
        <v>129.14846655495322</v>
      </c>
      <c r="BL324">
        <f t="shared" si="303"/>
        <v>-4.8173825899195748</v>
      </c>
      <c r="BM324" s="43">
        <f t="shared" si="304"/>
        <v>117.89279686779257</v>
      </c>
    </row>
    <row r="325" spans="14:65" x14ac:dyDescent="0.25">
      <c r="N325" s="9">
        <v>7</v>
      </c>
      <c r="O325" s="34">
        <f t="shared" si="308"/>
        <v>11748.975549395318</v>
      </c>
      <c r="P325" s="33" t="str">
        <f t="shared" si="257"/>
        <v>58,4837545126354</v>
      </c>
      <c r="Q325" s="4" t="str">
        <f t="shared" si="258"/>
        <v>1+874,259059521214i</v>
      </c>
      <c r="R325" s="4">
        <f t="shared" si="270"/>
        <v>874.25963143388799</v>
      </c>
      <c r="S325" s="4">
        <f t="shared" si="271"/>
        <v>1.5696525015717007</v>
      </c>
      <c r="T325" s="4" t="str">
        <f t="shared" si="259"/>
        <v>1+2,21462971639119i</v>
      </c>
      <c r="U325" s="4">
        <f t="shared" si="272"/>
        <v>2.4299351392008228</v>
      </c>
      <c r="V325" s="4">
        <f t="shared" si="273"/>
        <v>1.1466601865777428</v>
      </c>
      <c r="W325" t="str">
        <f t="shared" si="260"/>
        <v>1-0,249145843094009i</v>
      </c>
      <c r="X325" s="4">
        <f t="shared" si="274"/>
        <v>1.0305695760748153</v>
      </c>
      <c r="Y325" s="4">
        <f t="shared" si="275"/>
        <v>-0.24417458931678437</v>
      </c>
      <c r="Z325" t="str">
        <f t="shared" si="261"/>
        <v>0,999447846294159+0,0410116614146516i</v>
      </c>
      <c r="AA325" s="4">
        <f t="shared" si="276"/>
        <v>1.0002889351752435</v>
      </c>
      <c r="AB325" s="4">
        <f t="shared" si="277"/>
        <v>4.1011310501553835E-2</v>
      </c>
      <c r="AC325" s="47" t="str">
        <f t="shared" si="278"/>
        <v>0,127202792584184-0,108932135632148i</v>
      </c>
      <c r="AD325" s="20">
        <f t="shared" si="279"/>
        <v>-15.521172922847464</v>
      </c>
      <c r="AE325" s="43">
        <f t="shared" si="280"/>
        <v>-40.575622851853424</v>
      </c>
      <c r="AF325" t="str">
        <f t="shared" si="262"/>
        <v>171,846459675999</v>
      </c>
      <c r="AG325" t="str">
        <f t="shared" si="263"/>
        <v>1+872,010450829029i</v>
      </c>
      <c r="AH325">
        <f t="shared" si="281"/>
        <v>872.01102421646385</v>
      </c>
      <c r="AI325">
        <f t="shared" si="282"/>
        <v>1.5696495520507578</v>
      </c>
      <c r="AJ325" t="str">
        <f t="shared" si="264"/>
        <v>1+2,21462971639119i</v>
      </c>
      <c r="AK325">
        <f t="shared" si="283"/>
        <v>2.4299351392008228</v>
      </c>
      <c r="AL325">
        <f t="shared" si="284"/>
        <v>1.1466601865777428</v>
      </c>
      <c r="AM325" t="str">
        <f t="shared" si="265"/>
        <v>1-0,0845725692638433i</v>
      </c>
      <c r="AN325">
        <f t="shared" si="285"/>
        <v>1.0035698876868953</v>
      </c>
      <c r="AO325">
        <f t="shared" si="286"/>
        <v>-8.4371794539677969E-2</v>
      </c>
      <c r="AP325" s="41" t="str">
        <f t="shared" si="287"/>
        <v>0,420036568758362-0,233498046264724i</v>
      </c>
      <c r="AQ325">
        <f t="shared" si="288"/>
        <v>-6.3647816586554615</v>
      </c>
      <c r="AR325" s="43">
        <f t="shared" si="289"/>
        <v>-29.06965315758892</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-0,265349634413979+0,505950776937129i</v>
      </c>
      <c r="BG325" s="20">
        <f t="shared" si="300"/>
        <v>-4.8625435100075745</v>
      </c>
      <c r="BH325" s="43">
        <f t="shared" si="301"/>
        <v>117.67509650713976</v>
      </c>
      <c r="BI325" s="41" t="str">
        <f t="shared" si="306"/>
        <v>-1,03574673886184+1,27080814812134i</v>
      </c>
      <c r="BJ325" s="20">
        <f t="shared" si="302"/>
        <v>4.2938477541844504</v>
      </c>
      <c r="BK325" s="43">
        <f t="shared" si="307"/>
        <v>129.18106620140432</v>
      </c>
      <c r="BL325">
        <f t="shared" si="303"/>
        <v>-4.8625435100075745</v>
      </c>
      <c r="BM325" s="43">
        <f t="shared" si="304"/>
        <v>117.67509650713976</v>
      </c>
    </row>
    <row r="326" spans="14:65" x14ac:dyDescent="0.25">
      <c r="N326" s="9">
        <v>8</v>
      </c>
      <c r="O326" s="34">
        <f t="shared" si="308"/>
        <v>12022.644346174151</v>
      </c>
      <c r="P326" s="33" t="str">
        <f t="shared" si="257"/>
        <v>58,4837545126354</v>
      </c>
      <c r="Q326" s="4" t="str">
        <f t="shared" si="258"/>
        <v>1+894,62316904602i</v>
      </c>
      <c r="R326" s="4">
        <f t="shared" si="270"/>
        <v>894.62372794038038</v>
      </c>
      <c r="S326" s="4">
        <f t="shared" si="271"/>
        <v>1.5696785381905811</v>
      </c>
      <c r="T326" s="4" t="str">
        <f t="shared" si="259"/>
        <v>1+2,26621506927982i</v>
      </c>
      <c r="U326" s="4">
        <f t="shared" si="272"/>
        <v>2.4770407223602398</v>
      </c>
      <c r="V326" s="4">
        <f t="shared" si="273"/>
        <v>1.1552306418891436</v>
      </c>
      <c r="W326" t="str">
        <f t="shared" si="260"/>
        <v>1-0,254949195293979i</v>
      </c>
      <c r="X326" s="4">
        <f t="shared" si="274"/>
        <v>1.0319879321877012</v>
      </c>
      <c r="Y326" s="4">
        <f t="shared" si="275"/>
        <v>-0.24963127762853854</v>
      </c>
      <c r="Z326" t="str">
        <f t="shared" si="261"/>
        <v>0,999421824091702+0,0419669457274039i</v>
      </c>
      <c r="AA326" s="4">
        <f t="shared" si="276"/>
        <v>1.0003025577316453</v>
      </c>
      <c r="AB326" s="4">
        <f t="shared" si="277"/>
        <v>4.1966569597169601E-2</v>
      </c>
      <c r="AC326" s="47" t="str">
        <f t="shared" si="278"/>
        <v>0,12712117520194-0,108393213267036i</v>
      </c>
      <c r="AD326" s="20">
        <f t="shared" si="279"/>
        <v>-15.542575626043991</v>
      </c>
      <c r="AE326" s="43">
        <f t="shared" si="280"/>
        <v>-40.453441247281475</v>
      </c>
      <c r="AF326" t="str">
        <f t="shared" si="262"/>
        <v>171,846459675999</v>
      </c>
      <c r="AG326" t="str">
        <f t="shared" si="263"/>
        <v>1+892,322183528926i</v>
      </c>
      <c r="AH326">
        <f t="shared" si="281"/>
        <v>892.32274386447762</v>
      </c>
      <c r="AI326">
        <f t="shared" si="282"/>
        <v>1.5696756558087617</v>
      </c>
      <c r="AJ326" t="str">
        <f t="shared" si="264"/>
        <v>1+2,26621506927982i</v>
      </c>
      <c r="AK326">
        <f t="shared" si="283"/>
        <v>2.4770407223602398</v>
      </c>
      <c r="AL326">
        <f t="shared" si="284"/>
        <v>1.1552306418891436</v>
      </c>
      <c r="AM326" t="str">
        <f t="shared" si="265"/>
        <v>1-0,0865425174668694i</v>
      </c>
      <c r="AN326">
        <f t="shared" si="285"/>
        <v>1.0037378180229652</v>
      </c>
      <c r="AO326">
        <f t="shared" si="286"/>
        <v>-8.632742671878485E-2</v>
      </c>
      <c r="AP326" s="41" t="str">
        <f t="shared" si="287"/>
        <v>0,420026422220077-0,229882933256124i</v>
      </c>
      <c r="AQ326">
        <f t="shared" si="288"/>
        <v>-6.3965587870009326</v>
      </c>
      <c r="AR326" s="43">
        <f t="shared" si="289"/>
        <v>-28.69214734504612</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-0,261878040672108+0,504487458228745i</v>
      </c>
      <c r="BG326" s="20">
        <f t="shared" si="300"/>
        <v>-4.9067957035882594</v>
      </c>
      <c r="BH326" s="43">
        <f t="shared" si="301"/>
        <v>117.43370099882836</v>
      </c>
      <c r="BI326" s="41" t="str">
        <f t="shared" si="306"/>
        <v>-1,0295602102944+1,26259070984144i</v>
      </c>
      <c r="BJ326" s="20">
        <f t="shared" si="302"/>
        <v>4.2392211354547928</v>
      </c>
      <c r="BK326" s="43">
        <f t="shared" si="307"/>
        <v>129.19499490106369</v>
      </c>
      <c r="BL326">
        <f t="shared" si="303"/>
        <v>-4.9067957035882594</v>
      </c>
      <c r="BM326" s="43">
        <f t="shared" si="304"/>
        <v>117.43370099882836</v>
      </c>
    </row>
    <row r="327" spans="14:65" x14ac:dyDescent="0.25">
      <c r="N327" s="9">
        <v>9</v>
      </c>
      <c r="O327" s="34">
        <f t="shared" si="308"/>
        <v>12302.687708123816</v>
      </c>
      <c r="P327" s="33" t="str">
        <f t="shared" si="257"/>
        <v>58,4837545126354</v>
      </c>
      <c r="Q327" s="4" t="str">
        <f t="shared" si="258"/>
        <v>1+915,461619616792i</v>
      </c>
      <c r="R327" s="4">
        <f t="shared" si="270"/>
        <v>915.46216578917108</v>
      </c>
      <c r="S327" s="4">
        <f t="shared" si="271"/>
        <v>1.5697039821451235</v>
      </c>
      <c r="T327" s="4" t="str">
        <f t="shared" si="259"/>
        <v>1+2,31900199939508i</v>
      </c>
      <c r="U327" s="4">
        <f t="shared" si="272"/>
        <v>2.52542477084517</v>
      </c>
      <c r="V327" s="4">
        <f t="shared" si="273"/>
        <v>1.1636691170754603</v>
      </c>
      <c r="W327" t="str">
        <f t="shared" si="260"/>
        <v>1-0,260887724931946i</v>
      </c>
      <c r="X327" s="4">
        <f t="shared" si="274"/>
        <v>1.0334710470159127</v>
      </c>
      <c r="Y327" s="4">
        <f t="shared" si="275"/>
        <v>-0.25519939318079965</v>
      </c>
      <c r="Z327" t="str">
        <f t="shared" si="261"/>
        <v>0,999394575500625+0,0429444814702792i</v>
      </c>
      <c r="AA327" s="4">
        <f t="shared" si="276"/>
        <v>1.0003168228260613</v>
      </c>
      <c r="AB327" s="4">
        <f t="shared" si="277"/>
        <v>4.2944078304750513E-2</v>
      </c>
      <c r="AC327" s="47" t="str">
        <f t="shared" si="278"/>
        <v>0,127036032289974-0,107911558584768i</v>
      </c>
      <c r="AD327" s="20">
        <f t="shared" si="279"/>
        <v>-15.562199548155482</v>
      </c>
      <c r="AE327" s="43">
        <f t="shared" si="280"/>
        <v>-40.346446709156659</v>
      </c>
      <c r="AF327" t="str">
        <f t="shared" si="262"/>
        <v>171,846459675999</v>
      </c>
      <c r="AG327" t="str">
        <f t="shared" si="263"/>
        <v>1+913,10703726181i</v>
      </c>
      <c r="AH327">
        <f t="shared" si="281"/>
        <v>913.10758484257508</v>
      </c>
      <c r="AI327">
        <f t="shared" si="282"/>
        <v>1.5697011653741657</v>
      </c>
      <c r="AJ327" t="str">
        <f t="shared" si="264"/>
        <v>1+2,31900199939508i</v>
      </c>
      <c r="AK327">
        <f t="shared" si="283"/>
        <v>2.52542477084517</v>
      </c>
      <c r="AL327">
        <f t="shared" si="284"/>
        <v>1.1636691170754603</v>
      </c>
      <c r="AM327" t="str">
        <f t="shared" si="265"/>
        <v>1-0,0885583516581822i</v>
      </c>
      <c r="AN327">
        <f t="shared" si="285"/>
        <v>1.003913632564283</v>
      </c>
      <c r="AO327">
        <f t="shared" si="286"/>
        <v>-8.8327926267015772E-2</v>
      </c>
      <c r="AP327" s="41" t="str">
        <f t="shared" si="287"/>
        <v>0,42001673235012-0,226389706197773i</v>
      </c>
      <c r="AQ327">
        <f t="shared" si="288"/>
        <v>-6.4270114647397589</v>
      </c>
      <c r="AR327" s="43">
        <f t="shared" si="289"/>
        <v>-28.324740102810562</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-0,25824621917645+0,50317424221138i</v>
      </c>
      <c r="BG327" s="20">
        <f t="shared" si="300"/>
        <v>-4.9501912035695597</v>
      </c>
      <c r="BH327" s="43">
        <f t="shared" si="301"/>
        <v>117.16844467325254</v>
      </c>
      <c r="BI327" s="41" t="str">
        <f t="shared" si="306"/>
        <v>-1,02304681912398+1,25481965291305i</v>
      </c>
      <c r="BJ327" s="20">
        <f t="shared" si="302"/>
        <v>4.1849968798461727</v>
      </c>
      <c r="BK327" s="43">
        <f t="shared" si="307"/>
        <v>129.19015127959869</v>
      </c>
      <c r="BL327">
        <f t="shared" si="303"/>
        <v>-4.9501912035695597</v>
      </c>
      <c r="BM327" s="43">
        <f t="shared" si="304"/>
        <v>117.16844467325254</v>
      </c>
    </row>
    <row r="328" spans="14:65" x14ac:dyDescent="0.25">
      <c r="N328" s="9">
        <v>10</v>
      </c>
      <c r="O328" s="34">
        <f t="shared" si="308"/>
        <v>12589.254117941671</v>
      </c>
      <c r="P328" s="33" t="str">
        <f t="shared" si="257"/>
        <v>58,4837545126354</v>
      </c>
      <c r="Q328" s="4" t="str">
        <f t="shared" si="258"/>
        <v>1+936,785460055852i</v>
      </c>
      <c r="R328" s="4">
        <f t="shared" si="270"/>
        <v>936.78599379583716</v>
      </c>
      <c r="S328" s="4">
        <f t="shared" si="271"/>
        <v>1.5697288469259172</v>
      </c>
      <c r="T328" s="4" t="str">
        <f t="shared" si="259"/>
        <v>1+2,37301849506604i</v>
      </c>
      <c r="U328" s="4">
        <f t="shared" si="272"/>
        <v>2.5751149057712923</v>
      </c>
      <c r="V328" s="4">
        <f t="shared" si="273"/>
        <v>1.1719752781923602</v>
      </c>
      <c r="W328" t="str">
        <f t="shared" si="260"/>
        <v>1-0,266964580694929i</v>
      </c>
      <c r="X328" s="4">
        <f t="shared" si="274"/>
        <v>1.0350217810971996</v>
      </c>
      <c r="Y328" s="4">
        <f t="shared" si="275"/>
        <v>-0.26088050661610257</v>
      </c>
      <c r="Z328" t="str">
        <f t="shared" si="261"/>
        <v>0,999366042723016+0,0439447869456673i</v>
      </c>
      <c r="AA328" s="4">
        <f t="shared" si="276"/>
        <v>1.0003317607911693</v>
      </c>
      <c r="AB328" s="4">
        <f t="shared" si="277"/>
        <v>4.3944354794866788E-2</v>
      </c>
      <c r="AC328" s="47" t="str">
        <f t="shared" si="278"/>
        <v>0,126947183868532-0,107486901684838i</v>
      </c>
      <c r="AD328" s="20">
        <f t="shared" si="279"/>
        <v>-15.58006198769829</v>
      </c>
      <c r="AE328" s="43">
        <f t="shared" si="280"/>
        <v>-40.254778824208316</v>
      </c>
      <c r="AF328" t="str">
        <f t="shared" si="262"/>
        <v>171,846459675999</v>
      </c>
      <c r="AG328" t="str">
        <f t="shared" si="263"/>
        <v>1+934,376032432251i</v>
      </c>
      <c r="AH328">
        <f t="shared" si="281"/>
        <v>934.37656754856334</v>
      </c>
      <c r="AI328">
        <f t="shared" si="282"/>
        <v>1.5697260942723461</v>
      </c>
      <c r="AJ328" t="str">
        <f t="shared" si="264"/>
        <v>1+2,37301849506604i</v>
      </c>
      <c r="AK328">
        <f t="shared" si="283"/>
        <v>2.5751149057712923</v>
      </c>
      <c r="AL328">
        <f t="shared" si="284"/>
        <v>1.1719752781923602</v>
      </c>
      <c r="AM328" t="str">
        <f t="shared" si="265"/>
        <v>1-0,0906211406597525i</v>
      </c>
      <c r="AN328">
        <f t="shared" si="285"/>
        <v>1.0040976999946143</v>
      </c>
      <c r="AO328">
        <f t="shared" si="286"/>
        <v>-9.0374289792229237E-2</v>
      </c>
      <c r="AP328" s="41" t="str">
        <f t="shared" si="287"/>
        <v>0,420007478595128-0,223016513002783i</v>
      </c>
      <c r="AQ328">
        <f t="shared" si="288"/>
        <v>-6.4561752843572133</v>
      </c>
      <c r="AR328" s="43">
        <f t="shared" si="289"/>
        <v>-27.967508440854466</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-0,254451830902978+0,502004055555678i</v>
      </c>
      <c r="BG328" s="20">
        <f t="shared" si="300"/>
        <v>-4.9927815802597504</v>
      </c>
      <c r="BH328" s="43">
        <f t="shared" si="301"/>
        <v>116.8791766763504</v>
      </c>
      <c r="BI328" s="41" t="str">
        <f t="shared" si="306"/>
        <v>-1,01620294211833+1,24747873183475i</v>
      </c>
      <c r="BJ328" s="20">
        <f t="shared" si="302"/>
        <v>4.1311051230813378</v>
      </c>
      <c r="BK328" s="43">
        <f t="shared" si="307"/>
        <v>129.16644705970418</v>
      </c>
      <c r="BL328">
        <f t="shared" si="303"/>
        <v>-4.9927815802597504</v>
      </c>
      <c r="BM328" s="43">
        <f t="shared" si="304"/>
        <v>116.8791766763504</v>
      </c>
    </row>
    <row r="329" spans="14:65" x14ac:dyDescent="0.25">
      <c r="N329" s="9">
        <v>11</v>
      </c>
      <c r="O329" s="34">
        <f t="shared" si="308"/>
        <v>12882.49551693136</v>
      </c>
      <c r="P329" s="33" t="str">
        <f t="shared" si="257"/>
        <v>58,4837545126354</v>
      </c>
      <c r="Q329" s="4" t="str">
        <f t="shared" si="258"/>
        <v>1+958,605996545657i</v>
      </c>
      <c r="R329" s="4">
        <f t="shared" si="270"/>
        <v>958.60651813624361</v>
      </c>
      <c r="S329" s="4">
        <f t="shared" si="271"/>
        <v>1.5697531457164753</v>
      </c>
      <c r="T329" s="4" t="str">
        <f t="shared" si="259"/>
        <v>1+2,4282931965537i</v>
      </c>
      <c r="U329" s="4">
        <f t="shared" si="272"/>
        <v>2.6261393429193713</v>
      </c>
      <c r="V329" s="4">
        <f t="shared" si="273"/>
        <v>1.1801489437348374</v>
      </c>
      <c r="W329" t="str">
        <f t="shared" si="260"/>
        <v>1-0,273182984612292i</v>
      </c>
      <c r="X329" s="4">
        <f t="shared" si="274"/>
        <v>1.0366431126871387</v>
      </c>
      <c r="Y329" s="4">
        <f t="shared" si="275"/>
        <v>-0.26667616266441341</v>
      </c>
      <c r="Z329" t="str">
        <f t="shared" si="261"/>
        <v>0,999336165237025+0,0449683925287722i</v>
      </c>
      <c r="AA329" s="4">
        <f t="shared" si="276"/>
        <v>1.0003474033940729</v>
      </c>
      <c r="AB329" s="4">
        <f t="shared" si="277"/>
        <v>4.4967929301257689E-2</v>
      </c>
      <c r="AC329" s="47" t="str">
        <f t="shared" si="278"/>
        <v>0,126854442157757-0,107119001847159i</v>
      </c>
      <c r="AD329" s="20">
        <f t="shared" si="279"/>
        <v>-15.596178974473506</v>
      </c>
      <c r="AE329" s="43">
        <f t="shared" si="280"/>
        <v>-40.178567633930129</v>
      </c>
      <c r="AF329" t="str">
        <f t="shared" si="262"/>
        <v>171,846459675999</v>
      </c>
      <c r="AG329" t="str">
        <f t="shared" si="263"/>
        <v>1+956,140446143019i</v>
      </c>
      <c r="AH329">
        <f t="shared" si="281"/>
        <v>956.14096907860358</v>
      </c>
      <c r="AI329">
        <f t="shared" si="282"/>
        <v>1.5697504557208108</v>
      </c>
      <c r="AJ329" t="str">
        <f t="shared" si="264"/>
        <v>1+2,4282931965537i</v>
      </c>
      <c r="AK329">
        <f t="shared" si="283"/>
        <v>2.6261393429193713</v>
      </c>
      <c r="AL329">
        <f t="shared" si="284"/>
        <v>1.1801489437348374</v>
      </c>
      <c r="AM329" t="str">
        <f t="shared" si="265"/>
        <v>1-0,0927319781896134i</v>
      </c>
      <c r="AN329">
        <f t="shared" si="285"/>
        <v>1.0042904060972397</v>
      </c>
      <c r="AO329">
        <f t="shared" si="286"/>
        <v>-9.2467533710629712E-2</v>
      </c>
      <c r="AP329" s="41" t="str">
        <f t="shared" si="287"/>
        <v>0,419998641326785-0,219761565223246i</v>
      </c>
      <c r="AQ329">
        <f t="shared" si="288"/>
        <v>-6.4840851613919526</v>
      </c>
      <c r="AR329" s="43">
        <f t="shared" si="289"/>
        <v>-27.62052175231462</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-0,25049258117993+0,500969642503204i</v>
      </c>
      <c r="BG329" s="20">
        <f t="shared" si="300"/>
        <v>-5.0346178619940147</v>
      </c>
      <c r="BH329" s="43">
        <f t="shared" si="301"/>
        <v>116.56576117361273</v>
      </c>
      <c r="BI329" s="41" t="str">
        <f t="shared" si="306"/>
        <v>-1,00902499447606+1,24055143824926i</v>
      </c>
      <c r="BJ329" s="20">
        <f t="shared" si="302"/>
        <v>4.0774759510875498</v>
      </c>
      <c r="BK329" s="43">
        <f t="shared" si="307"/>
        <v>129.12380705522833</v>
      </c>
      <c r="BL329">
        <f t="shared" si="303"/>
        <v>-5.0346178619940147</v>
      </c>
      <c r="BM329" s="43">
        <f t="shared" si="304"/>
        <v>116.56576117361273</v>
      </c>
    </row>
    <row r="330" spans="14:65" x14ac:dyDescent="0.25">
      <c r="N330" s="9">
        <v>12</v>
      </c>
      <c r="O330" s="34">
        <f t="shared" si="308"/>
        <v>13182.567385564091</v>
      </c>
      <c r="P330" s="33" t="str">
        <f t="shared" si="257"/>
        <v>58,4837545126354</v>
      </c>
      <c r="Q330" s="4" t="str">
        <f t="shared" si="258"/>
        <v>1+980,93479862348i</v>
      </c>
      <c r="R330" s="4">
        <f t="shared" si="270"/>
        <v>980.93530834122146</v>
      </c>
      <c r="S330" s="4">
        <f t="shared" si="271"/>
        <v>1.569776891400223</v>
      </c>
      <c r="T330" s="4" t="str">
        <f t="shared" si="259"/>
        <v>1+2,48485541123644i</v>
      </c>
      <c r="U330" s="4">
        <f t="shared" si="272"/>
        <v>2.6785269113359709</v>
      </c>
      <c r="V330" s="4">
        <f t="shared" si="273"/>
        <v>1.1881900778560635</v>
      </c>
      <c r="W330" t="str">
        <f t="shared" si="260"/>
        <v>1-0,279546233764099i</v>
      </c>
      <c r="X330" s="4">
        <f t="shared" si="274"/>
        <v>1.0383381418457536</v>
      </c>
      <c r="Y330" s="4">
        <f t="shared" si="275"/>
        <v>-0.27258787623481978</v>
      </c>
      <c r="Z330" t="str">
        <f t="shared" si="261"/>
        <v>0,9993048796685+0,0460158409488228i</v>
      </c>
      <c r="AA330" s="4">
        <f t="shared" si="276"/>
        <v>1.0003637839043866</v>
      </c>
      <c r="AB330" s="4">
        <f t="shared" si="277"/>
        <v>4.6015344401325389E-2</v>
      </c>
      <c r="AC330" s="47" t="str">
        <f t="shared" si="278"/>
        <v>0,126757611185154-0,10680764733036i</v>
      </c>
      <c r="AD330" s="20">
        <f t="shared" si="279"/>
        <v>-15.610565211805881</v>
      </c>
      <c r="AE330" s="43">
        <f t="shared" si="280"/>
        <v>-40.117933815652478</v>
      </c>
      <c r="AF330" t="str">
        <f t="shared" si="262"/>
        <v>171,846459675999</v>
      </c>
      <c r="AG330" t="str">
        <f t="shared" si="263"/>
        <v>1+978,411818174345i</v>
      </c>
      <c r="AH330">
        <f t="shared" si="281"/>
        <v>978.41232920646883</v>
      </c>
      <c r="AI330">
        <f t="shared" si="282"/>
        <v>1.5697742626362063</v>
      </c>
      <c r="AJ330" t="str">
        <f t="shared" si="264"/>
        <v>1+2,48485541123644i</v>
      </c>
      <c r="AK330">
        <f t="shared" si="283"/>
        <v>2.6785269113359709</v>
      </c>
      <c r="AL330">
        <f t="shared" si="284"/>
        <v>1.1881900778560635</v>
      </c>
      <c r="AM330" t="str">
        <f t="shared" si="265"/>
        <v>1-0,0948919834417631i</v>
      </c>
      <c r="AN330">
        <f t="shared" si="285"/>
        <v>1.0044921545345746</v>
      </c>
      <c r="AO330">
        <f t="shared" si="286"/>
        <v>-9.4608694472070112E-2</v>
      </c>
      <c r="AP330" s="41" t="str">
        <f t="shared" si="287"/>
        <v>0,419990201800188-0,216623137102284i</v>
      </c>
      <c r="AQ330">
        <f t="shared" si="288"/>
        <v>-6.5107752825648202</v>
      </c>
      <c r="AR330" s="43">
        <f t="shared" si="289"/>
        <v>-27.283842215334666</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-0,246366237440375+0,500063559557382i</v>
      </c>
      <c r="BG330" s="20">
        <f t="shared" si="300"/>
        <v>-5.0757504577618935</v>
      </c>
      <c r="BH330" s="43">
        <f t="shared" si="301"/>
        <v>116.22807756547759</v>
      </c>
      <c r="BI330" s="41" t="str">
        <f t="shared" si="306"/>
        <v>-1,00150946520086+1,23402098936821i</v>
      </c>
      <c r="BJ330" s="20">
        <f t="shared" si="302"/>
        <v>4.0240394714791696</v>
      </c>
      <c r="BK330" s="43">
        <f t="shared" si="307"/>
        <v>129.06216916579524</v>
      </c>
      <c r="BL330">
        <f t="shared" si="303"/>
        <v>-5.0757504577618935</v>
      </c>
      <c r="BM330" s="43">
        <f t="shared" si="304"/>
        <v>116.22807756547759</v>
      </c>
    </row>
    <row r="331" spans="14:65" x14ac:dyDescent="0.25">
      <c r="N331" s="9">
        <v>13</v>
      </c>
      <c r="O331" s="34">
        <f t="shared" si="308"/>
        <v>13489.628825916556</v>
      </c>
      <c r="P331" s="33" t="str">
        <f t="shared" si="257"/>
        <v>58,4837545126354</v>
      </c>
      <c r="Q331" s="4" t="str">
        <f t="shared" si="258"/>
        <v>1+1003,78370531574i</v>
      </c>
      <c r="R331" s="4">
        <f t="shared" si="270"/>
        <v>1003.784203430895</v>
      </c>
      <c r="S331" s="4">
        <f t="shared" si="271"/>
        <v>1.5698000965673293</v>
      </c>
      <c r="T331" s="4" t="str">
        <f t="shared" si="259"/>
        <v>1+2,54273512914916i</v>
      </c>
      <c r="U331" s="4">
        <f t="shared" si="272"/>
        <v>2.7323070722393545</v>
      </c>
      <c r="V331" s="4">
        <f t="shared" si="273"/>
        <v>1.1960987835202341</v>
      </c>
      <c r="W331" t="str">
        <f t="shared" si="260"/>
        <v>1-0,28605770202928i</v>
      </c>
      <c r="X331" s="4">
        <f t="shared" si="274"/>
        <v>1.0401100946006978</v>
      </c>
      <c r="Y331" s="4">
        <f t="shared" si="275"/>
        <v>-0.27861712829815866</v>
      </c>
      <c r="Z331" t="str">
        <f t="shared" si="261"/>
        <v>0,999272119656556+0,0470876875768362i</v>
      </c>
      <c r="AA331" s="4">
        <f t="shared" si="276"/>
        <v>1.0003809371655581</v>
      </c>
      <c r="AB331" s="4">
        <f t="shared" si="277"/>
        <v>4.7087155303127737E-2</v>
      </c>
      <c r="AC331" s="47" t="str">
        <f t="shared" si="278"/>
        <v>0,126656486376231-0,106552655180157i</v>
      </c>
      <c r="AD331" s="20">
        <f t="shared" si="279"/>
        <v>-15.623234024473154</v>
      </c>
      <c r="AE331" s="43">
        <f t="shared" si="280"/>
        <v>-40.072988855781084</v>
      </c>
      <c r="AF331" t="str">
        <f t="shared" si="262"/>
        <v>171,846459675999</v>
      </c>
      <c r="AG331" t="str">
        <f t="shared" si="263"/>
        <v>1+1001,20195710248i</v>
      </c>
      <c r="AH331">
        <f t="shared" si="281"/>
        <v>1001.2024565020985</v>
      </c>
      <c r="AI331">
        <f t="shared" si="282"/>
        <v>1.5697975276411666</v>
      </c>
      <c r="AJ331" t="str">
        <f t="shared" si="264"/>
        <v>1+2,54273512914916i</v>
      </c>
      <c r="AK331">
        <f t="shared" si="283"/>
        <v>2.7323070722393545</v>
      </c>
      <c r="AL331">
        <f t="shared" si="284"/>
        <v>1.1960987835202341</v>
      </c>
      <c r="AM331" t="str">
        <f t="shared" si="265"/>
        <v>1-0,0971023016795775i</v>
      </c>
      <c r="AN331">
        <f t="shared" si="285"/>
        <v>1.0047033676620536</v>
      </c>
      <c r="AO331">
        <f t="shared" si="286"/>
        <v>-9.6798828774612808E-2</v>
      </c>
      <c r="AP331" s="41" t="str">
        <f t="shared" si="287"/>
        <v>0,419982142114082-0,21359956465931i</v>
      </c>
      <c r="AQ331">
        <f t="shared" si="288"/>
        <v>-6.5362790582823074</v>
      </c>
      <c r="AR331" s="43">
        <f t="shared" si="289"/>
        <v>-26.957525198063493</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-0,242070647738316+0,499278171122307i</v>
      </c>
      <c r="BG331" s="20">
        <f t="shared" si="300"/>
        <v>-5.1162290816523388</v>
      </c>
      <c r="BH331" s="43">
        <f t="shared" si="301"/>
        <v>115.86602071524085</v>
      </c>
      <c r="BI331" s="41" t="str">
        <f t="shared" si="306"/>
        <v>-0,993652953832908+1,22787031824003i</v>
      </c>
      <c r="BJ331" s="20">
        <f t="shared" si="302"/>
        <v>3.9707258845385067</v>
      </c>
      <c r="BK331" s="43">
        <f t="shared" si="307"/>
        <v>128.98148437295842</v>
      </c>
      <c r="BL331">
        <f t="shared" si="303"/>
        <v>-5.1162290816523388</v>
      </c>
      <c r="BM331" s="43">
        <f t="shared" si="304"/>
        <v>115.86602071524085</v>
      </c>
    </row>
    <row r="332" spans="14:65" x14ac:dyDescent="0.25">
      <c r="N332" s="9">
        <v>14</v>
      </c>
      <c r="O332" s="34">
        <f t="shared" si="308"/>
        <v>13803.842646028841</v>
      </c>
      <c r="P332" s="33" t="str">
        <f t="shared" si="257"/>
        <v>58,4837545126354</v>
      </c>
      <c r="Q332" s="4" t="str">
        <f t="shared" si="258"/>
        <v>1+1027,1648314152i</v>
      </c>
      <c r="R332" s="4">
        <f t="shared" si="270"/>
        <v>1027.1653181918753</v>
      </c>
      <c r="S332" s="4">
        <f t="shared" si="271"/>
        <v>1.5698227735213808</v>
      </c>
      <c r="T332" s="4" t="str">
        <f t="shared" si="259"/>
        <v>1+2,60196303888442i</v>
      </c>
      <c r="U332" s="4">
        <f t="shared" si="272"/>
        <v>2.7875099382281392</v>
      </c>
      <c r="V332" s="4">
        <f t="shared" si="273"/>
        <v>1.2038752956265328</v>
      </c>
      <c r="W332" t="str">
        <f t="shared" si="260"/>
        <v>1-0,292720841874498i</v>
      </c>
      <c r="X332" s="4">
        <f t="shared" si="274"/>
        <v>1.0419623271825689</v>
      </c>
      <c r="Y332" s="4">
        <f t="shared" si="275"/>
        <v>-0.28476536155807863</v>
      </c>
      <c r="Z332" t="str">
        <f t="shared" si="261"/>
        <v>0,999237815712815+0,0481845007200819i</v>
      </c>
      <c r="AA332" s="4">
        <f t="shared" si="276"/>
        <v>1.0003988996696076</v>
      </c>
      <c r="AB332" s="4">
        <f t="shared" si="277"/>
        <v>4.818393013901278E-2</v>
      </c>
      <c r="AC332" s="47" t="str">
        <f t="shared" si="278"/>
        <v>0,126550854127495-0,106353871047321i</v>
      </c>
      <c r="AD332" s="20">
        <f t="shared" si="279"/>
        <v>-15.634197312327133</v>
      </c>
      <c r="AE332" s="43">
        <f t="shared" si="280"/>
        <v>-40.043835212945268</v>
      </c>
      <c r="AF332" t="str">
        <f t="shared" si="262"/>
        <v>171,846459675999</v>
      </c>
      <c r="AG332" t="str">
        <f t="shared" si="263"/>
        <v>1+1024,52294656074i</v>
      </c>
      <c r="AH332">
        <f t="shared" si="281"/>
        <v>1024.5234345926406</v>
      </c>
      <c r="AI332">
        <f t="shared" si="282"/>
        <v>1.5698202630710043</v>
      </c>
      <c r="AJ332" t="str">
        <f t="shared" si="264"/>
        <v>1+2,60196303888442i</v>
      </c>
      <c r="AK332">
        <f t="shared" si="283"/>
        <v>2.7875099382281392</v>
      </c>
      <c r="AL332">
        <f t="shared" si="284"/>
        <v>1.2038752956265328</v>
      </c>
      <c r="AM332" t="str">
        <f t="shared" si="265"/>
        <v>1-0,0993641048430432i</v>
      </c>
      <c r="AN332">
        <f t="shared" si="285"/>
        <v>1.0049244873776633</v>
      </c>
      <c r="AO332">
        <f t="shared" si="286"/>
        <v>-9.9039013767057218E-2</v>
      </c>
      <c r="AP332" s="41" t="str">
        <f t="shared" si="287"/>
        <v>0,419974445172897-0,210689244808032i</v>
      </c>
      <c r="AQ332">
        <f t="shared" si="288"/>
        <v>-6.5606290793640287</v>
      </c>
      <c r="AR332" s="43">
        <f t="shared" si="289"/>
        <v>-26.641619664610882</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-0,237603759997855+0,498605646194131i</v>
      </c>
      <c r="BG332" s="20">
        <f t="shared" si="300"/>
        <v>-5.1561026789268185</v>
      </c>
      <c r="BH332" s="43">
        <f t="shared" si="301"/>
        <v>115.47950119025359</v>
      </c>
      <c r="BI332" s="41" t="str">
        <f t="shared" si="306"/>
        <v>-0,985452208482799+1,22208206605911i</v>
      </c>
      <c r="BJ332" s="20">
        <f t="shared" si="302"/>
        <v>3.9174655540363057</v>
      </c>
      <c r="BK332" s="43">
        <f t="shared" si="307"/>
        <v>128.88171673858778</v>
      </c>
      <c r="BL332">
        <f t="shared" si="303"/>
        <v>-5.1561026789268185</v>
      </c>
      <c r="BM332" s="43">
        <f t="shared" si="304"/>
        <v>115.47950119025359</v>
      </c>
    </row>
    <row r="333" spans="14:65" x14ac:dyDescent="0.25">
      <c r="N333" s="9">
        <v>15</v>
      </c>
      <c r="O333" s="34">
        <f t="shared" si="308"/>
        <v>14125.375446227561</v>
      </c>
      <c r="P333" s="33" t="str">
        <f t="shared" si="257"/>
        <v>58,4837545126354</v>
      </c>
      <c r="Q333" s="4" t="str">
        <f t="shared" si="258"/>
        <v>1+1051,09057390442i</v>
      </c>
      <c r="R333" s="4">
        <f t="shared" si="270"/>
        <v>1051.0910496007102</v>
      </c>
      <c r="S333" s="4">
        <f t="shared" si="271"/>
        <v>1.5698449342859053</v>
      </c>
      <c r="T333" s="4" t="str">
        <f t="shared" si="259"/>
        <v>1+2,66257054386397i</v>
      </c>
      <c r="U333" s="4">
        <f t="shared" si="272"/>
        <v>2.8441662927916287</v>
      </c>
      <c r="V333" s="4">
        <f t="shared" si="273"/>
        <v>1.2115199741383846</v>
      </c>
      <c r="W333" t="str">
        <f t="shared" si="260"/>
        <v>1-0,299539186184697i</v>
      </c>
      <c r="X333" s="4">
        <f t="shared" si="274"/>
        <v>1.0438983303273315</v>
      </c>
      <c r="Y333" s="4">
        <f t="shared" si="275"/>
        <v>-0.29103397590902891</v>
      </c>
      <c r="Z333" t="str">
        <f t="shared" si="261"/>
        <v>0,999201895074012+0,0493068619234068i</v>
      </c>
      <c r="AA333" s="4">
        <f t="shared" si="276"/>
        <v>1.0004177096354456</v>
      </c>
      <c r="AB333" s="4">
        <f t="shared" si="277"/>
        <v>4.9306250266050809E-2</v>
      </c>
      <c r="AC333" s="47" t="str">
        <f t="shared" si="278"/>
        <v>0,126440491360988-0,106211169014729i</v>
      </c>
      <c r="AD333" s="20">
        <f t="shared" si="279"/>
        <v>-15.643465509597643</v>
      </c>
      <c r="AE333" s="43">
        <f t="shared" si="280"/>
        <v>-40.030566469006331</v>
      </c>
      <c r="AF333" t="str">
        <f t="shared" si="262"/>
        <v>171,846459675999</v>
      </c>
      <c r="AG333" t="str">
        <f t="shared" si="263"/>
        <v>1+1048,38715164644i</v>
      </c>
      <c r="AH333">
        <f t="shared" si="281"/>
        <v>1048.3876285693834</v>
      </c>
      <c r="AI333">
        <f t="shared" si="282"/>
        <v>1.5698424809802511</v>
      </c>
      <c r="AJ333" t="str">
        <f t="shared" si="264"/>
        <v>1+2,66257054386397i</v>
      </c>
      <c r="AK333">
        <f t="shared" si="283"/>
        <v>2.8441662927916287</v>
      </c>
      <c r="AL333">
        <f t="shared" si="284"/>
        <v>1.2115199741383846</v>
      </c>
      <c r="AM333" t="str">
        <f t="shared" si="265"/>
        <v>1-0,101678592170136i</v>
      </c>
      <c r="AN333">
        <f t="shared" si="285"/>
        <v>1.00515597600855</v>
      </c>
      <c r="AO333">
        <f t="shared" si="286"/>
        <v>-0.10133034723805696</v>
      </c>
      <c r="AP333" s="41" t="str">
        <f t="shared" si="287"/>
        <v>0,419967094650484-0,207890634506718i</v>
      </c>
      <c r="AQ333">
        <f t="shared" si="288"/>
        <v>-6.5838570778270551</v>
      </c>
      <c r="AR333" s="43">
        <f t="shared" si="289"/>
        <v>-26.336168579922276</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-0,232963641953603+0,498037956211881i</v>
      </c>
      <c r="BG333" s="20">
        <f t="shared" si="300"/>
        <v>-5.1954193535306921</v>
      </c>
      <c r="BH333" s="43">
        <f t="shared" si="301"/>
        <v>115.06844551679312</v>
      </c>
      <c r="BI333" s="41" t="str">
        <f t="shared" si="306"/>
        <v>-0,976904165091577+1,21663857671806i</v>
      </c>
      <c r="BJ333" s="20">
        <f t="shared" si="302"/>
        <v>3.8641890782398858</v>
      </c>
      <c r="BK333" s="43">
        <f t="shared" si="307"/>
        <v>128.76284340587725</v>
      </c>
      <c r="BL333">
        <f t="shared" si="303"/>
        <v>-5.1954193535306921</v>
      </c>
      <c r="BM333" s="43">
        <f t="shared" si="304"/>
        <v>115.06844551679312</v>
      </c>
    </row>
    <row r="334" spans="14:65" x14ac:dyDescent="0.25">
      <c r="N334" s="9">
        <v>16</v>
      </c>
      <c r="O334" s="34">
        <f t="shared" si="308"/>
        <v>14454.397707459291</v>
      </c>
      <c r="P334" s="33" t="str">
        <f t="shared" si="257"/>
        <v>58,4837545126354</v>
      </c>
      <c r="Q334" s="4" t="str">
        <f t="shared" si="258"/>
        <v>1+1075,57361852875i</v>
      </c>
      <c r="R334" s="4">
        <f t="shared" si="270"/>
        <v>1075.5740833968757</v>
      </c>
      <c r="S334" s="4">
        <f t="shared" si="271"/>
        <v>1.5698665906107465</v>
      </c>
      <c r="T334" s="4" t="str">
        <f t="shared" si="259"/>
        <v>1+2,72458977898916i</v>
      </c>
      <c r="U334" s="4">
        <f t="shared" si="272"/>
        <v>2.9023076101220218</v>
      </c>
      <c r="V334" s="4">
        <f t="shared" si="273"/>
        <v>1.219033297249241</v>
      </c>
      <c r="W334" t="str">
        <f t="shared" si="260"/>
        <v>1-0,30651635013628i</v>
      </c>
      <c r="X334" s="4">
        <f t="shared" si="274"/>
        <v>1.0459217336401738</v>
      </c>
      <c r="Y334" s="4">
        <f t="shared" si="275"/>
        <v>-0.29742432368066407</v>
      </c>
      <c r="Z334" t="str">
        <f t="shared" si="261"/>
        <v>0,999164281547658+0,0504553662775769i</v>
      </c>
      <c r="AA334" s="4">
        <f t="shared" si="276"/>
        <v>1.0004374070909445</v>
      </c>
      <c r="AB334" s="4">
        <f t="shared" si="277"/>
        <v>5.0454710573414399E-2</v>
      </c>
      <c r="AC334" s="47" t="str">
        <f t="shared" si="278"/>
        <v>0,126325165059429-0,106124451433i</v>
      </c>
      <c r="AD334" s="20">
        <f t="shared" si="279"/>
        <v>-15.651047549866675</v>
      </c>
      <c r="AE334" s="43">
        <f t="shared" si="280"/>
        <v>-40.033267466135058</v>
      </c>
      <c r="AF334" t="str">
        <f t="shared" si="262"/>
        <v>171,846459675999</v>
      </c>
      <c r="AG334" t="str">
        <f t="shared" si="263"/>
        <v>1+1072,80722547698i</v>
      </c>
      <c r="AH334">
        <f t="shared" si="281"/>
        <v>1072.8076915438367</v>
      </c>
      <c r="AI334">
        <f t="shared" si="282"/>
        <v>1.5698641931490489</v>
      </c>
      <c r="AJ334" t="str">
        <f t="shared" si="264"/>
        <v>1+2,72458977898916i</v>
      </c>
      <c r="AK334">
        <f t="shared" si="283"/>
        <v>2.9023076101220218</v>
      </c>
      <c r="AL334">
        <f t="shared" si="284"/>
        <v>1.219033297249241</v>
      </c>
      <c r="AM334" t="str">
        <f t="shared" si="265"/>
        <v>1-0,104046990832673i</v>
      </c>
      <c r="AN334">
        <f t="shared" si="285"/>
        <v>1.005398317236176</v>
      </c>
      <c r="AO334">
        <f t="shared" si="286"/>
        <v>-0.10367394779034855</v>
      </c>
      <c r="AP334" s="41" t="str">
        <f t="shared" si="287"/>
        <v>0,419960074955491-0,205202249940294i</v>
      </c>
      <c r="AQ334">
        <f t="shared" si="288"/>
        <v>-6.6059938915445606</v>
      </c>
      <c r="AR334" s="43">
        <f t="shared" si="289"/>
        <v>-26.041209311699106</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-0,228148501728047+0,497566874175569i</v>
      </c>
      <c r="BG334" s="20">
        <f t="shared" si="300"/>
        <v>-5.2342262968622748</v>
      </c>
      <c r="BH334" s="43">
        <f t="shared" si="301"/>
        <v>114.63279644857872</v>
      </c>
      <c r="BI334" s="41" t="str">
        <f t="shared" si="306"/>
        <v>-0,968005987816846+1,21152189380732i</v>
      </c>
      <c r="BJ334" s="20">
        <f t="shared" si="302"/>
        <v>3.8108273614598436</v>
      </c>
      <c r="BK334" s="43">
        <f t="shared" si="307"/>
        <v>128.62485460301465</v>
      </c>
      <c r="BL334">
        <f t="shared" si="303"/>
        <v>-5.2342262968622748</v>
      </c>
      <c r="BM334" s="43">
        <f t="shared" si="304"/>
        <v>114.63279644857872</v>
      </c>
    </row>
    <row r="335" spans="14:65" x14ac:dyDescent="0.25">
      <c r="N335" s="9">
        <v>17</v>
      </c>
      <c r="O335" s="34">
        <f t="shared" si="308"/>
        <v>14791.083881682089</v>
      </c>
      <c r="P335" s="33" t="str">
        <f t="shared" si="257"/>
        <v>58,4837545126354</v>
      </c>
      <c r="Q335" s="4" t="str">
        <f t="shared" si="258"/>
        <v>1+1100,62694652252i</v>
      </c>
      <c r="R335" s="4">
        <f t="shared" si="270"/>
        <v>1100.6274008089597</v>
      </c>
      <c r="S335" s="4">
        <f t="shared" si="271"/>
        <v>1.5698877539782929</v>
      </c>
      <c r="T335" s="4" t="str">
        <f t="shared" si="259"/>
        <v>1+2,78805362767937i</v>
      </c>
      <c r="U335" s="4">
        <f t="shared" si="272"/>
        <v>2.9619660752304533</v>
      </c>
      <c r="V335" s="4">
        <f t="shared" si="273"/>
        <v>1.2264158546132706</v>
      </c>
      <c r="W335" t="str">
        <f t="shared" si="260"/>
        <v>1-0,31365603311393i</v>
      </c>
      <c r="X335" s="4">
        <f t="shared" si="274"/>
        <v>1.0480363100144798</v>
      </c>
      <c r="Y335" s="4">
        <f t="shared" si="275"/>
        <v>-0.30393770466937892</v>
      </c>
      <c r="Z335" t="str">
        <f t="shared" si="261"/>
        <v>0,99912489535042+0,0516306227348032i</v>
      </c>
      <c r="AA335" s="4">
        <f t="shared" si="276"/>
        <v>1.000458033958932</v>
      </c>
      <c r="AB335" s="4">
        <f t="shared" si="277"/>
        <v>5.1629919796869331E-2</v>
      </c>
      <c r="AC335" s="47" t="str">
        <f t="shared" si="278"/>
        <v>0,126204631781104-0,10609364876415i</v>
      </c>
      <c r="AD335" s="20">
        <f t="shared" si="279"/>
        <v>-15.656950836693603</v>
      </c>
      <c r="AE335" s="43">
        <f t="shared" si="280"/>
        <v>-40.052014428366398</v>
      </c>
      <c r="AF335" t="str">
        <f t="shared" si="262"/>
        <v>171,846459675999</v>
      </c>
      <c r="AG335" t="str">
        <f t="shared" si="263"/>
        <v>1+1097,79611589875i</v>
      </c>
      <c r="AH335">
        <f t="shared" si="281"/>
        <v>1097.7965713566341</v>
      </c>
      <c r="AI335">
        <f t="shared" si="282"/>
        <v>1.5698854110893949</v>
      </c>
      <c r="AJ335" t="str">
        <f t="shared" si="264"/>
        <v>1+2,78805362767937i</v>
      </c>
      <c r="AK335">
        <f t="shared" si="283"/>
        <v>2.9619660752304533</v>
      </c>
      <c r="AL335">
        <f t="shared" si="284"/>
        <v>1.2264158546132706</v>
      </c>
      <c r="AM335" t="str">
        <f t="shared" si="265"/>
        <v>1-0,106470556586974i</v>
      </c>
      <c r="AN335">
        <f t="shared" si="285"/>
        <v>1.0056520170615382</v>
      </c>
      <c r="AO335">
        <f t="shared" si="286"/>
        <v>-0.10607095499851056</v>
      </c>
      <c r="AP335" s="41" t="str">
        <f t="shared" si="287"/>
        <v>0,419953371198277-0,202622665733811i</v>
      </c>
      <c r="AQ335">
        <f t="shared" si="288"/>
        <v>-6.6270694325859019</v>
      </c>
      <c r="AR335" s="43">
        <f t="shared" si="289"/>
        <v>-25.756774027648881</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-0,223156708979069+0,497183975139547i</v>
      </c>
      <c r="BG335" s="20">
        <f t="shared" si="300"/>
        <v>-5.2725697176249628</v>
      </c>
      <c r="BH335" s="43">
        <f t="shared" si="301"/>
        <v>114.17251324852933</v>
      </c>
      <c r="BI335" s="41" t="str">
        <f t="shared" si="306"/>
        <v>-0,958755110420555+1,20671376026586i</v>
      </c>
      <c r="BJ335" s="20">
        <f t="shared" si="302"/>
        <v>3.7573116864827454</v>
      </c>
      <c r="BK335" s="43">
        <f t="shared" si="307"/>
        <v>128.46775364924684</v>
      </c>
      <c r="BL335">
        <f t="shared" si="303"/>
        <v>-5.2725697176249628</v>
      </c>
      <c r="BM335" s="43">
        <f t="shared" si="304"/>
        <v>114.17251324852933</v>
      </c>
    </row>
    <row r="336" spans="14:65" x14ac:dyDescent="0.25">
      <c r="N336" s="9">
        <v>18</v>
      </c>
      <c r="O336" s="34">
        <f t="shared" si="308"/>
        <v>15135.612484362096</v>
      </c>
      <c r="P336" s="33" t="str">
        <f t="shared" si="257"/>
        <v>58,4837545126354</v>
      </c>
      <c r="Q336" s="4" t="str">
        <f t="shared" si="258"/>
        <v>1+1126,26384149186i</v>
      </c>
      <c r="R336" s="4">
        <f t="shared" si="270"/>
        <v>1126.2642854374817</v>
      </c>
      <c r="S336" s="4">
        <f t="shared" si="271"/>
        <v>1.5699084356095667</v>
      </c>
      <c r="T336" s="4" t="str">
        <f t="shared" si="259"/>
        <v>1+2,85299573930724i</v>
      </c>
      <c r="U336" s="4">
        <f t="shared" si="272"/>
        <v>3.0231746043695957</v>
      </c>
      <c r="V336" s="4">
        <f t="shared" si="273"/>
        <v>1.2336683406663926</v>
      </c>
      <c r="W336" t="str">
        <f t="shared" si="260"/>
        <v>1-0,320962020672064i</v>
      </c>
      <c r="X336" s="4">
        <f t="shared" si="274"/>
        <v>1.0502459800988977</v>
      </c>
      <c r="Y336" s="4">
        <f t="shared" si="275"/>
        <v>-0.31057536095896132</v>
      </c>
      <c r="Z336" t="str">
        <f t="shared" si="261"/>
        <v>0,999083652938893+0,0528332544316154i</v>
      </c>
      <c r="AA336" s="4">
        <f t="shared" si="276"/>
        <v>1.0004796341473214</v>
      </c>
      <c r="AB336" s="4">
        <f t="shared" si="277"/>
        <v>5.2832500840533009E-2</v>
      </c>
      <c r="AC336" s="47" t="str">
        <f t="shared" si="278"/>
        <v>0,126078637153512-0,106118719432692i</v>
      </c>
      <c r="AD336" s="20">
        <f t="shared" si="279"/>
        <v>-15.661181219874576</v>
      </c>
      <c r="AE336" s="43">
        <f t="shared" si="280"/>
        <v>-40.086875066306412</v>
      </c>
      <c r="AF336" t="str">
        <f t="shared" si="262"/>
        <v>171,846459675999</v>
      </c>
      <c r="AG336" t="str">
        <f t="shared" si="263"/>
        <v>1+1123,36707235222i</v>
      </c>
      <c r="AH336">
        <f t="shared" si="281"/>
        <v>1123.3675174426214</v>
      </c>
      <c r="AI336">
        <f t="shared" si="282"/>
        <v>1.5699061460512458</v>
      </c>
      <c r="AJ336" t="str">
        <f t="shared" si="264"/>
        <v>1+2,85299573930724i</v>
      </c>
      <c r="AK336">
        <f t="shared" si="283"/>
        <v>3.0231746043695957</v>
      </c>
      <c r="AL336">
        <f t="shared" si="284"/>
        <v>1.2336683406663926</v>
      </c>
      <c r="AM336" t="str">
        <f t="shared" si="265"/>
        <v>1-0,108950574439682i</v>
      </c>
      <c r="AN336">
        <f t="shared" si="285"/>
        <v>1.0059176048120129</v>
      </c>
      <c r="AO336">
        <f t="shared" si="286"/>
        <v>-0.10852252954857124</v>
      </c>
      <c r="AP336" s="41" t="str">
        <f t="shared" si="287"/>
        <v>0,419946969159353-0,200150514196903i</v>
      </c>
      <c r="AQ336">
        <f t="shared" si="288"/>
        <v>-6.6471126590345664</v>
      </c>
      <c r="AR336" s="43">
        <f t="shared" si="289"/>
        <v>-25.482890086510061</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-0,217986816536853+0,496880638187333i</v>
      </c>
      <c r="BG336" s="20">
        <f t="shared" si="300"/>
        <v>-5.310494772611106</v>
      </c>
      <c r="BH336" s="43">
        <f t="shared" si="301"/>
        <v>113.68757198293468</v>
      </c>
      <c r="BI336" s="41" t="str">
        <f t="shared" si="306"/>
        <v>-0,949149278507818+1,20219562088435i</v>
      </c>
      <c r="BJ336" s="20">
        <f t="shared" si="302"/>
        <v>3.7035737882288888</v>
      </c>
      <c r="BK336" s="43">
        <f t="shared" si="307"/>
        <v>128.29155696273111</v>
      </c>
      <c r="BL336">
        <f t="shared" si="303"/>
        <v>-5.310494772611106</v>
      </c>
      <c r="BM336" s="43">
        <f t="shared" si="304"/>
        <v>113.68757198293468</v>
      </c>
    </row>
    <row r="337" spans="14:65" x14ac:dyDescent="0.25">
      <c r="N337" s="9">
        <v>19</v>
      </c>
      <c r="O337" s="34">
        <f t="shared" si="308"/>
        <v>15488.166189124853</v>
      </c>
      <c r="P337" s="33" t="str">
        <f t="shared" si="257"/>
        <v>58,4837545126354</v>
      </c>
      <c r="Q337" s="4" t="str">
        <f t="shared" si="258"/>
        <v>1+1152,49789645783i</v>
      </c>
      <c r="R337" s="4">
        <f t="shared" si="270"/>
        <v>1152.4983302980195</v>
      </c>
      <c r="S337" s="4">
        <f t="shared" si="271"/>
        <v>1.5699286464701714</v>
      </c>
      <c r="T337" s="4" t="str">
        <f t="shared" si="259"/>
        <v>1+2,91945054703995i</v>
      </c>
      <c r="U337" s="4">
        <f t="shared" si="272"/>
        <v>3.0859668657670101</v>
      </c>
      <c r="V337" s="4">
        <f t="shared" si="273"/>
        <v>1.2407915480603384</v>
      </c>
      <c r="W337" t="str">
        <f t="shared" si="260"/>
        <v>1-0,328438186541994i</v>
      </c>
      <c r="X337" s="4">
        <f t="shared" si="274"/>
        <v>1.0525548168048036</v>
      </c>
      <c r="Y337" s="4">
        <f t="shared" si="275"/>
        <v>-0.31733847153386935</v>
      </c>
      <c r="Z337" t="str">
        <f t="shared" si="261"/>
        <v>0,999040466832392+0,0540638990192583i</v>
      </c>
      <c r="AA337" s="4">
        <f t="shared" si="276"/>
        <v>1.0005022536435628</v>
      </c>
      <c r="AB337" s="4">
        <f t="shared" si="277"/>
        <v>5.4063091106069626E-2</v>
      </c>
      <c r="AC337" s="47" t="str">
        <f t="shared" si="278"/>
        <v>0,125946915344794-0,106199649683575i</v>
      </c>
      <c r="AD337" s="20">
        <f t="shared" si="279"/>
        <v>-15.663742977317899</v>
      </c>
      <c r="AE337" s="43">
        <f t="shared" si="280"/>
        <v>-40.137908663897925</v>
      </c>
      <c r="AF337" t="str">
        <f t="shared" si="262"/>
        <v>171,846459675999</v>
      </c>
      <c r="AG337" t="str">
        <f t="shared" si="263"/>
        <v>1+1149,53365289698i</v>
      </c>
      <c r="AH337">
        <f t="shared" si="281"/>
        <v>1149.5340878558907</v>
      </c>
      <c r="AI337">
        <f t="shared" si="282"/>
        <v>1.569926409028481</v>
      </c>
      <c r="AJ337" t="str">
        <f t="shared" si="264"/>
        <v>1+2,91945054703995i</v>
      </c>
      <c r="AK337">
        <f t="shared" si="283"/>
        <v>3.0859668657670101</v>
      </c>
      <c r="AL337">
        <f t="shared" si="284"/>
        <v>1.2407915480603384</v>
      </c>
      <c r="AM337" t="str">
        <f t="shared" si="265"/>
        <v>1-0,11148835932909i</v>
      </c>
      <c r="AN337">
        <f t="shared" si="285"/>
        <v>1.0061956341914291</v>
      </c>
      <c r="AO337">
        <f t="shared" si="286"/>
        <v>-0.11102985335765798</v>
      </c>
      <c r="AP337" s="41" t="str">
        <f t="shared" si="287"/>
        <v>0,419940855259194-0,197784484598799i</v>
      </c>
      <c r="AQ337">
        <f t="shared" si="288"/>
        <v>-6.6661515500771404</v>
      </c>
      <c r="AR337" s="43">
        <f t="shared" si="289"/>
        <v>-25.219580421449976</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-0,212637582435448+0,496648049991462i</v>
      </c>
      <c r="BG337" s="20">
        <f t="shared" si="300"/>
        <v>-5.3480454982831667</v>
      </c>
      <c r="BH337" s="43">
        <f t="shared" si="301"/>
        <v>113.17796582680573</v>
      </c>
      <c r="BI337" s="41" t="str">
        <f t="shared" si="306"/>
        <v>-0,93918659243901+1,19794862785624i</v>
      </c>
      <c r="BJ337" s="20">
        <f t="shared" si="302"/>
        <v>3.6495459289575964</v>
      </c>
      <c r="BK337" s="43">
        <f t="shared" si="307"/>
        <v>128.09629406925367</v>
      </c>
      <c r="BL337">
        <f t="shared" si="303"/>
        <v>-5.3480454982831667</v>
      </c>
      <c r="BM337" s="43">
        <f t="shared" si="304"/>
        <v>113.17796582680573</v>
      </c>
    </row>
    <row r="338" spans="14:65" x14ac:dyDescent="0.25">
      <c r="N338" s="9">
        <v>20</v>
      </c>
      <c r="O338" s="34">
        <f t="shared" si="308"/>
        <v>15848.931924611146</v>
      </c>
      <c r="P338" s="33" t="str">
        <f t="shared" si="257"/>
        <v>58,4837545126354</v>
      </c>
      <c r="Q338" s="4" t="str">
        <f t="shared" si="258"/>
        <v>1+1179,3430210636i</v>
      </c>
      <c r="R338" s="4">
        <f t="shared" si="270"/>
        <v>1179.3434450283848</v>
      </c>
      <c r="S338" s="4">
        <f t="shared" si="271"/>
        <v>1.5699483972761068</v>
      </c>
      <c r="T338" s="4" t="str">
        <f t="shared" si="259"/>
        <v>1+2,98745328609619i</v>
      </c>
      <c r="U338" s="4">
        <f t="shared" si="272"/>
        <v>3.1503773006747817</v>
      </c>
      <c r="V338" s="4">
        <f t="shared" si="273"/>
        <v>1.2477863612297395</v>
      </c>
      <c r="W338" t="str">
        <f t="shared" si="260"/>
        <v>1-0,336088494685821i</v>
      </c>
      <c r="X338" s="4">
        <f t="shared" si="274"/>
        <v>1.0549670498457198</v>
      </c>
      <c r="Y338" s="4">
        <f t="shared" si="275"/>
        <v>-0.32422814669018146</v>
      </c>
      <c r="Z338" t="str">
        <f t="shared" si="261"/>
        <v>0,998995245427396+0,0553232090017812i</v>
      </c>
      <c r="AA338" s="4">
        <f t="shared" si="276"/>
        <v>1.0005259406136346</v>
      </c>
      <c r="AB338" s="4">
        <f t="shared" si="277"/>
        <v>5.5322342829485061E-2</v>
      </c>
      <c r="AC338" s="47" t="str">
        <f t="shared" si="278"/>
        <v>0,125809188511923-0,106336453446321i</v>
      </c>
      <c r="AD338" s="20">
        <f t="shared" si="279"/>
        <v>-15.664638802520507</v>
      </c>
      <c r="AE338" s="43">
        <f t="shared" si="280"/>
        <v>-40.205166146399591</v>
      </c>
      <c r="AF338" t="str">
        <f t="shared" si="262"/>
        <v>171,846459675999</v>
      </c>
      <c r="AG338" t="str">
        <f t="shared" si="263"/>
        <v>1+1176,30973140037i</v>
      </c>
      <c r="AH338">
        <f t="shared" si="281"/>
        <v>1176.3101564584108</v>
      </c>
      <c r="AI338">
        <f t="shared" si="282"/>
        <v>1.5699462107647331</v>
      </c>
      <c r="AJ338" t="str">
        <f t="shared" si="264"/>
        <v>1+2,98745328609619i</v>
      </c>
      <c r="AK338">
        <f t="shared" si="283"/>
        <v>3.1503773006747817</v>
      </c>
      <c r="AL338">
        <f t="shared" si="284"/>
        <v>1.2477863612297395</v>
      </c>
      <c r="AM338" t="str">
        <f t="shared" si="265"/>
        <v>1-0,114085256822336i</v>
      </c>
      <c r="AN338">
        <f t="shared" si="285"/>
        <v>1.0064866843750186</v>
      </c>
      <c r="AO338">
        <f t="shared" si="286"/>
        <v>-0.1135941296717696</v>
      </c>
      <c r="AP338" s="41" t="str">
        <f t="shared" si="287"/>
        <v>0,419935016529467-0,195523322473538i</v>
      </c>
      <c r="AQ338">
        <f t="shared" si="288"/>
        <v>-6.6842130841487073</v>
      </c>
      <c r="AR338" s="43">
        <f t="shared" si="289"/>
        <v>-24.966863914578958</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-0,207107992229734+0,496477210057073i</v>
      </c>
      <c r="BG338" s="20">
        <f t="shared" si="300"/>
        <v>-5.3852647430480136</v>
      </c>
      <c r="BH338" s="43">
        <f t="shared" si="301"/>
        <v>112.64370537877673</v>
      </c>
      <c r="BI338" s="41" t="str">
        <f t="shared" si="306"/>
        <v>-0,928865550709993+1,19395364956354i</v>
      </c>
      <c r="BJ338" s="20">
        <f t="shared" si="302"/>
        <v>3.5951609753238021</v>
      </c>
      <c r="BK338" s="43">
        <f t="shared" si="307"/>
        <v>127.8820076105973</v>
      </c>
      <c r="BL338">
        <f t="shared" si="303"/>
        <v>-5.3852647430480136</v>
      </c>
      <c r="BM338" s="43">
        <f t="shared" si="304"/>
        <v>112.64370537877673</v>
      </c>
    </row>
    <row r="339" spans="14:65" x14ac:dyDescent="0.25">
      <c r="N339" s="9">
        <v>21</v>
      </c>
      <c r="O339" s="34">
        <f t="shared" si="308"/>
        <v>16218.100973589309</v>
      </c>
      <c r="P339" s="33" t="str">
        <f t="shared" ref="P339:P402" si="309">COMPLEX(Adc,0)</f>
        <v>58,4837545126354</v>
      </c>
      <c r="Q339" s="4" t="str">
        <f t="shared" ref="Q339:Q402" si="310">IMSUM(COMPLEX(1,0),IMDIV(COMPLEX(0,2*PI()*O339),COMPLEX(wp_lf,0)))</f>
        <v>1+1206,8134489496i</v>
      </c>
      <c r="R339" s="4">
        <f t="shared" si="270"/>
        <v>1206.8138632637713</v>
      </c>
      <c r="S339" s="4">
        <f t="shared" si="271"/>
        <v>1.5699676984994502</v>
      </c>
      <c r="T339" s="4" t="str">
        <f t="shared" ref="T339:T402" si="311">IMSUM(COMPLEX(1,0),IMDIV(COMPLEX(0,2*PI()*O339),COMPLEX(wz_esr,0)))</f>
        <v>1+3,05704001242833i</v>
      </c>
      <c r="U339" s="4">
        <f t="shared" si="272"/>
        <v>3.2164411447417787</v>
      </c>
      <c r="V339" s="4">
        <f t="shared" si="273"/>
        <v>1.2546537501096235</v>
      </c>
      <c r="W339" t="str">
        <f t="shared" ref="W339:W402" si="312">IMSUB(COMPLEX(1,0),IMDIV(COMPLEX(0,2*PI()*O339),COMPLEX(wz_rhp,0)))</f>
        <v>1-0,343917001398187i</v>
      </c>
      <c r="X339" s="4">
        <f t="shared" si="274"/>
        <v>1.0574870702995478</v>
      </c>
      <c r="Y339" s="4">
        <f t="shared" si="275"/>
        <v>-0.33124542225109271</v>
      </c>
      <c r="Z339" t="str">
        <f t="shared" ref="Z339:Z402" si="313">IMSUM(COMPLEX(1,0),IMDIV(COMPLEX(0,2*PI()*O339),COMPLEX(Q*(wsl/2),0)),IMDIV(IMPOWER(COMPLEX(0,2*PI()*O339),2),IMPOWER(COMPLEX(wsl/2,0),2)))</f>
        <v>0,998947892803242+0,0566118520820061i</v>
      </c>
      <c r="AA339" s="4">
        <f t="shared" si="276"/>
        <v>1.0005507455057903</v>
      </c>
      <c r="AB339" s="4">
        <f t="shared" si="277"/>
        <v>5.6610923425700087E-2</v>
      </c>
      <c r="AC339" s="47" t="str">
        <f t="shared" si="278"/>
        <v>0,12566516622456-0,106529172204683i</v>
      </c>
      <c r="AD339" s="20">
        <f t="shared" si="279"/>
        <v>-15.663869797635781</v>
      </c>
      <c r="AE339" s="43">
        <f t="shared" si="280"/>
        <v>-40.288690128990304</v>
      </c>
      <c r="AF339" t="str">
        <f t="shared" ref="AF339:AF402" si="314">COMPLEX($B$72,0)</f>
        <v>171,846459675999</v>
      </c>
      <c r="AG339" t="str">
        <f t="shared" ref="AG339:AG402" si="315">IMSUM(COMPLEX(1,0),IMDIV(COMPLEX(0,2*PI()*O339),COMPLEX(wp_lf_DCM,0)))</f>
        <v>1+1203,70950489365i</v>
      </c>
      <c r="AH339">
        <f t="shared" si="281"/>
        <v>1203.709920276192</v>
      </c>
      <c r="AI339">
        <f t="shared" si="282"/>
        <v>1.5699655617590822</v>
      </c>
      <c r="AJ339" t="str">
        <f t="shared" ref="AJ339:AJ402" si="316">IMSUM(COMPLEX(1,0),IMDIV(COMPLEX(0,2*PI()*O339),COMPLEX(wz1_dcm,0)))</f>
        <v>1+3,05704001242833i</v>
      </c>
      <c r="AK339">
        <f t="shared" si="283"/>
        <v>3.2164411447417787</v>
      </c>
      <c r="AL339">
        <f t="shared" si="284"/>
        <v>1.2546537501096235</v>
      </c>
      <c r="AM339" t="str">
        <f t="shared" ref="AM339:AM402" si="317">IMSUB(COMPLEX(1,0),IMDIV(COMPLEX(0,2*PI()*O339),COMPLEX(wz2_dcm,0)))</f>
        <v>1-0,116742643828846i</v>
      </c>
      <c r="AN339">
        <f t="shared" si="285"/>
        <v>1.0067913611509332</v>
      </c>
      <c r="AO339">
        <f t="shared" si="286"/>
        <v>-0.1162165831396363</v>
      </c>
      <c r="AP339" s="41" t="str">
        <f t="shared" si="287"/>
        <v>0,419929440585494-0,193365828954994i</v>
      </c>
      <c r="AQ339">
        <f t="shared" si="288"/>
        <v>-6.7013232199226094</v>
      </c>
      <c r="AR339" s="43">
        <f t="shared" si="289"/>
        <v>-24.724755761470306</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-0,201397281473654+0,496358937741613i</v>
      </c>
      <c r="BG339" s="20">
        <f t="shared" si="300"/>
        <v>-5.4221941001516925</v>
      </c>
      <c r="BH339" s="43">
        <f t="shared" si="301"/>
        <v>112.08481898351428</v>
      </c>
      <c r="BI339" s="41" t="str">
        <f t="shared" si="306"/>
        <v>-0,918185093566612+1,19019128277188i</v>
      </c>
      <c r="BJ339" s="20">
        <f t="shared" si="302"/>
        <v>3.5403524775614894</v>
      </c>
      <c r="BK339" s="43">
        <f t="shared" si="307"/>
        <v>127.64875335103423</v>
      </c>
      <c r="BL339">
        <f t="shared" si="303"/>
        <v>-5.4221941001516925</v>
      </c>
      <c r="BM339" s="43">
        <f t="shared" si="304"/>
        <v>112.08481898351428</v>
      </c>
    </row>
    <row r="340" spans="14:65" x14ac:dyDescent="0.25">
      <c r="N340" s="9">
        <v>22</v>
      </c>
      <c r="O340" s="34">
        <f t="shared" si="308"/>
        <v>16595.869074375616</v>
      </c>
      <c r="P340" s="33" t="str">
        <f t="shared" si="309"/>
        <v>58,4837545126354</v>
      </c>
      <c r="Q340" s="4" t="str">
        <f t="shared" si="310"/>
        <v>1+1234,92374530029i</v>
      </c>
      <c r="R340" s="4">
        <f t="shared" ref="R340:R403" si="322">IMABS(Q340)</f>
        <v>1234.9241501835224</v>
      </c>
      <c r="S340" s="4">
        <f t="shared" ref="S340:S403" si="323">IMARGUMENT(Q340)</f>
        <v>1.5699865603739076</v>
      </c>
      <c r="T340" s="4" t="str">
        <f t="shared" si="311"/>
        <v>1+3,12824762183979i</v>
      </c>
      <c r="U340" s="4">
        <f t="shared" ref="U340:U403" si="324">IMABS(T340)</f>
        <v>3.2841944497161406</v>
      </c>
      <c r="V340" s="4">
        <f t="shared" ref="V340:V403" si="325">IMARGUMENT(T340)</f>
        <v>1.2613947640182641</v>
      </c>
      <c r="W340" t="str">
        <f t="shared" si="312"/>
        <v>1-0,351927857456977i</v>
      </c>
      <c r="X340" s="4">
        <f t="shared" ref="X340:X403" si="326">IMABS(W340)</f>
        <v>1.0601194351837242</v>
      </c>
      <c r="Y340" s="4">
        <f t="shared" ref="Y340:Y403" si="327">IMARGUMENT(W340)</f>
        <v>-0.33839125359568517</v>
      </c>
      <c r="Z340" t="str">
        <f t="shared" si="313"/>
        <v>0,998898308518665+0,0579305115155517i</v>
      </c>
      <c r="AA340" s="4">
        <f t="shared" ref="AA340:AA403" si="328">IMABS(Z340)</f>
        <v>1.000576721159304</v>
      </c>
      <c r="AB340" s="4">
        <f t="shared" ref="AB340:AB403" si="329">IMARGUMENT(Z340)</f>
        <v>5.7929515841070381E-2</v>
      </c>
      <c r="AC340" s="47" t="str">
        <f t="shared" ref="AC340:AC403" si="330">(IMDIV(IMPRODUCT(P340,T340,W340),IMPRODUCT(Q340,Z340)))</f>
        <v>0,12551454486351-0,106777874871099i</v>
      </c>
      <c r="AD340" s="20">
        <f t="shared" ref="AD340:AD403" si="331">20*LOG(IMABS(AC340))</f>
        <v>-15.661435472125421</v>
      </c>
      <c r="AE340" s="43">
        <f t="shared" ref="AE340:AE403" si="332">(180/PI())*IMARGUMENT(AC340)</f>
        <v>-40.388514945642648</v>
      </c>
      <c r="AF340" t="str">
        <f t="shared" si="314"/>
        <v>171,846459675999</v>
      </c>
      <c r="AG340" t="str">
        <f t="shared" si="315"/>
        <v>1+1231,74750109942i</v>
      </c>
      <c r="AH340">
        <f t="shared" ref="AH340:AH403" si="333">IMABS(AG340)</f>
        <v>1231.7479070267038</v>
      </c>
      <c r="AI340">
        <f t="shared" ref="AI340:AI403" si="334">IMARGUMENT(AG340)</f>
        <v>1.5699844722716239</v>
      </c>
      <c r="AJ340" t="str">
        <f t="shared" si="316"/>
        <v>1+3,12824762183979i</v>
      </c>
      <c r="AK340">
        <f t="shared" ref="AK340:AK403" si="335">IMABS(AJ340)</f>
        <v>3.2841944497161406</v>
      </c>
      <c r="AL340">
        <f t="shared" ref="AL340:AL403" si="336">IMARGUMENT(AJ340)</f>
        <v>1.2613947640182641</v>
      </c>
      <c r="AM340" t="str">
        <f t="shared" si="317"/>
        <v>1-0,119461929330387i</v>
      </c>
      <c r="AN340">
        <f t="shared" ref="AN340:AN403" si="337">IMABS(AM340)</f>
        <v>1.0071102981100621</v>
      </c>
      <c r="AO340">
        <f t="shared" ref="AO340:AO403" si="338">IMARGUMENT(AM340)</f>
        <v>-0.11889845986047501</v>
      </c>
      <c r="AP340" s="41" t="str">
        <f t="shared" ref="AP340:AP403" si="339">(IMDIV(IMPRODUCT(AF340,AJ340,AM340),IMPRODUCT(AG340)))</f>
        <v>0,419924115599998-0,191310860141374i</v>
      </c>
      <c r="AQ340">
        <f t="shared" ref="AQ340:AQ403" si="340">20*LOG(IMABS(AP340))</f>
        <v>-6.7175068799283704</v>
      </c>
      <c r="AR340" s="43">
        <f t="shared" ref="AR340:AR403" si="341">(180/PI())*IMARGUMENT(AP340)</f>
        <v>-24.493267824701757</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-0,195504958221144+0,496283881134666i</v>
      </c>
      <c r="BG340" s="20">
        <f t="shared" ref="BG340:BG403" si="352">20*LOG(IMABS(BF340))</f>
        <v>-5.4588738411566871</v>
      </c>
      <c r="BH340" s="43">
        <f t="shared" ref="BH340:BH403" si="353">(180/PI())*IMARGUMENT(BF340)</f>
        <v>111.50135305923031</v>
      </c>
      <c r="BI340" s="41" t="str">
        <f t="shared" si="306"/>
        <v>-0,907144646592156+1,1866418683935i</v>
      </c>
      <c r="BJ340" s="20">
        <f t="shared" ref="BJ340:BJ403" si="354">20*LOG(IMABS(BI340))</f>
        <v>3.4850547510403751</v>
      </c>
      <c r="BK340" s="43">
        <f t="shared" si="307"/>
        <v>127.39660018017115</v>
      </c>
      <c r="BL340">
        <f t="shared" ref="BL340:BL403" si="355">IF($B$31=0,BJ340,BG340)</f>
        <v>-5.4588738411566871</v>
      </c>
      <c r="BM340" s="43">
        <f t="shared" ref="BM340:BM403" si="356">IF($B$31=0,BK340,BH340)</f>
        <v>111.50135305923031</v>
      </c>
    </row>
    <row r="341" spans="14:65" x14ac:dyDescent="0.25">
      <c r="N341" s="9">
        <v>23</v>
      </c>
      <c r="O341" s="34">
        <f t="shared" si="308"/>
        <v>16982.436524617482</v>
      </c>
      <c r="P341" s="33" t="str">
        <f t="shared" si="309"/>
        <v>58,4837545126354</v>
      </c>
      <c r="Q341" s="4" t="str">
        <f t="shared" si="310"/>
        <v>1+1263,6888145669i</v>
      </c>
      <c r="R341" s="4">
        <f t="shared" si="322"/>
        <v>1263.6892102338679</v>
      </c>
      <c r="S341" s="4">
        <f t="shared" si="323"/>
        <v>1.5700049929002413</v>
      </c>
      <c r="T341" s="4" t="str">
        <f t="shared" si="311"/>
        <v>1+3,20111386954761i</v>
      </c>
      <c r="U341" s="4">
        <f t="shared" si="324"/>
        <v>3.3536741054864097</v>
      </c>
      <c r="V341" s="4">
        <f t="shared" si="325"/>
        <v>1.2680105257179872</v>
      </c>
      <c r="W341" t="str">
        <f t="shared" si="312"/>
        <v>1-0,360125310324106i</v>
      </c>
      <c r="X341" s="4">
        <f t="shared" si="326"/>
        <v>1.0628688720326858</v>
      </c>
      <c r="Y341" s="4">
        <f t="shared" si="327"/>
        <v>-0.34566650951177369</v>
      </c>
      <c r="Z341" t="str">
        <f t="shared" si="313"/>
        <v>0,998846387398749+0,0592798864731039i</v>
      </c>
      <c r="AA341" s="4">
        <f t="shared" si="328"/>
        <v>1.000603922918452</v>
      </c>
      <c r="AB341" s="4">
        <f t="shared" si="329"/>
        <v>5.9278818914035282E-2</v>
      </c>
      <c r="AC341" s="47" t="str">
        <f t="shared" si="330"/>
        <v>0,125357006992578-0,107082657665181i</v>
      </c>
      <c r="AD341" s="20">
        <f t="shared" si="331"/>
        <v>-15.657333746997022</v>
      </c>
      <c r="AE341" s="43">
        <f t="shared" si="332"/>
        <v>-40.504666658182977</v>
      </c>
      <c r="AF341" t="str">
        <f t="shared" si="314"/>
        <v>171,846459675999</v>
      </c>
      <c r="AG341" t="str">
        <f t="shared" si="315"/>
        <v>1+1260,43858613437i</v>
      </c>
      <c r="AH341">
        <f t="shared" si="333"/>
        <v>1260.4389828216238</v>
      </c>
      <c r="AI341">
        <f t="shared" si="334"/>
        <v>1.5700029523289081</v>
      </c>
      <c r="AJ341" t="str">
        <f t="shared" si="316"/>
        <v>1+3,20111386954761i</v>
      </c>
      <c r="AK341">
        <f t="shared" si="335"/>
        <v>3.3536741054864097</v>
      </c>
      <c r="AL341">
        <f t="shared" si="336"/>
        <v>1.2680105257179872</v>
      </c>
      <c r="AM341" t="str">
        <f t="shared" si="317"/>
        <v>1-0,122244555128124i</v>
      </c>
      <c r="AN341">
        <f t="shared" si="337"/>
        <v>1.0074441578859212</v>
      </c>
      <c r="AO341">
        <f t="shared" si="338"/>
        <v>-0.12164102740333331</v>
      </c>
      <c r="AP341" s="41" t="str">
        <f t="shared" si="339"/>
        <v>0,419919030278024-0,189357326488853i</v>
      </c>
      <c r="AQ341">
        <f t="shared" si="340"/>
        <v>-6.7327879365862469</v>
      </c>
      <c r="AR341" s="43">
        <f t="shared" si="341"/>
        <v>-24.272408975566186</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-0,18943082539631+0,49624252787146i</v>
      </c>
      <c r="BG341" s="20">
        <f t="shared" si="352"/>
        <v>-5.4953428500073933</v>
      </c>
      <c r="BH341" s="43">
        <f t="shared" si="353"/>
        <v>110.89337242748712</v>
      </c>
      <c r="BI341" s="41" t="str">
        <f t="shared" si="306"/>
        <v>-0,895744163978112+1,18328551095713i</v>
      </c>
      <c r="BJ341" s="20">
        <f t="shared" si="354"/>
        <v>3.4292029604033942</v>
      </c>
      <c r="BK341" s="43">
        <f t="shared" si="307"/>
        <v>127.12563011010381</v>
      </c>
      <c r="BL341">
        <f t="shared" si="355"/>
        <v>-5.4953428500073933</v>
      </c>
      <c r="BM341" s="43">
        <f t="shared" si="356"/>
        <v>110.89337242748712</v>
      </c>
    </row>
    <row r="342" spans="14:65" x14ac:dyDescent="0.25">
      <c r="N342" s="9">
        <v>24</v>
      </c>
      <c r="O342" s="34">
        <f t="shared" si="308"/>
        <v>17378.008287493791</v>
      </c>
      <c r="P342" s="33" t="str">
        <f t="shared" si="309"/>
        <v>58,4837545126354</v>
      </c>
      <c r="Q342" s="4" t="str">
        <f t="shared" si="310"/>
        <v>1+1293,12390836987i</v>
      </c>
      <c r="R342" s="4">
        <f t="shared" si="322"/>
        <v>1293.1242950303608</v>
      </c>
      <c r="S342" s="4">
        <f t="shared" si="323"/>
        <v>1.5700230058515705</v>
      </c>
      <c r="T342" s="4" t="str">
        <f t="shared" si="311"/>
        <v>1+3,27567739020078i</v>
      </c>
      <c r="U342" s="4">
        <f t="shared" si="324"/>
        <v>3.4249178624709518</v>
      </c>
      <c r="V342" s="4">
        <f t="shared" si="325"/>
        <v>1.2745022256643859</v>
      </c>
      <c r="W342" t="str">
        <f t="shared" si="312"/>
        <v>1-0,368513706397588i</v>
      </c>
      <c r="X342" s="4">
        <f t="shared" si="326"/>
        <v>1.0657402834663272</v>
      </c>
      <c r="Y342" s="4">
        <f t="shared" si="327"/>
        <v>-0.3530719658858682</v>
      </c>
      <c r="Z342" t="str">
        <f t="shared" si="313"/>
        <v>0,998792019311839+0,0606606924111256i</v>
      </c>
      <c r="AA342" s="4">
        <f t="shared" si="328"/>
        <v>1.0006324087519942</v>
      </c>
      <c r="AB342" s="4">
        <f t="shared" si="329"/>
        <v>6.0659547744078342E-2</v>
      </c>
      <c r="AC342" s="47" t="str">
        <f t="shared" si="330"/>
        <v>0,125192220702662-0,10744364399545i</v>
      </c>
      <c r="AD342" s="20">
        <f t="shared" si="331"/>
        <v>-15.651560964630718</v>
      </c>
      <c r="AE342" s="43">
        <f t="shared" si="332"/>
        <v>-40.637163045693981</v>
      </c>
      <c r="AF342" t="str">
        <f t="shared" si="314"/>
        <v>171,846459675999</v>
      </c>
      <c r="AG342" t="str">
        <f t="shared" si="315"/>
        <v>1+1289,79797239156i</v>
      </c>
      <c r="AH342">
        <f t="shared" si="333"/>
        <v>1289.7983600491123</v>
      </c>
      <c r="AI342">
        <f t="shared" si="334"/>
        <v>1.5700210117292552</v>
      </c>
      <c r="AJ342" t="str">
        <f t="shared" si="316"/>
        <v>1+3,27567739020078i</v>
      </c>
      <c r="AK342">
        <f t="shared" si="335"/>
        <v>3.4249178624709518</v>
      </c>
      <c r="AL342">
        <f t="shared" si="336"/>
        <v>1.2745022256643859</v>
      </c>
      <c r="AM342" t="str">
        <f t="shared" si="317"/>
        <v>1-0,125091996607087i</v>
      </c>
      <c r="AN342">
        <f t="shared" si="337"/>
        <v>1.007793633446425</v>
      </c>
      <c r="AO342">
        <f t="shared" si="338"/>
        <v>-0.12444557479557468</v>
      </c>
      <c r="AP342" s="41" t="str">
        <f t="shared" si="339"/>
        <v>0,419914173832956-0,18750419223401i</v>
      </c>
      <c r="AQ342">
        <f t="shared" si="340"/>
        <v>-6.747189200449788</v>
      </c>
      <c r="AR342" s="43">
        <f t="shared" si="341"/>
        <v>-24.062185423212537</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-0,183175002865763+0,496225217941304i</v>
      </c>
      <c r="BG342" s="20">
        <f t="shared" si="352"/>
        <v>-5.5316385577282681</v>
      </c>
      <c r="BH342" s="43">
        <f t="shared" si="353"/>
        <v>110.26096064215142</v>
      </c>
      <c r="BI342" s="41" t="str">
        <f t="shared" si="306"/>
        <v>-0,883984171162328+1,18010210189992i</v>
      </c>
      <c r="BJ342" s="20">
        <f t="shared" si="354"/>
        <v>3.3727332064526472</v>
      </c>
      <c r="BK342" s="43">
        <f t="shared" si="307"/>
        <v>126.83593826463287</v>
      </c>
      <c r="BL342">
        <f t="shared" si="355"/>
        <v>-5.5316385577282681</v>
      </c>
      <c r="BM342" s="43">
        <f t="shared" si="356"/>
        <v>110.26096064215142</v>
      </c>
    </row>
    <row r="343" spans="14:65" x14ac:dyDescent="0.25">
      <c r="N343" s="9">
        <v>25</v>
      </c>
      <c r="O343" s="34">
        <f t="shared" si="308"/>
        <v>17782.794100389234</v>
      </c>
      <c r="P343" s="33" t="str">
        <f t="shared" si="309"/>
        <v>58,4837545126354</v>
      </c>
      <c r="Q343" s="4" t="str">
        <f t="shared" si="310"/>
        <v>1+1323,24463358559i</v>
      </c>
      <c r="R343" s="4">
        <f t="shared" si="322"/>
        <v>1323.245011444616</v>
      </c>
      <c r="S343" s="4">
        <f t="shared" si="323"/>
        <v>1.5700406087785534</v>
      </c>
      <c r="T343" s="4" t="str">
        <f t="shared" si="311"/>
        <v>1+3,35197771836495i</v>
      </c>
      <c r="U343" s="4">
        <f t="shared" si="324"/>
        <v>3.4979643543659926</v>
      </c>
      <c r="V343" s="4">
        <f t="shared" si="325"/>
        <v>1.2808711164523463</v>
      </c>
      <c r="W343" t="str">
        <f t="shared" si="312"/>
        <v>1-0,377097493316057i</v>
      </c>
      <c r="X343" s="4">
        <f t="shared" si="326"/>
        <v>1.0687387517374176</v>
      </c>
      <c r="Y343" s="4">
        <f t="shared" si="327"/>
        <v>-0.36060829924558785</v>
      </c>
      <c r="Z343" t="str">
        <f t="shared" si="313"/>
        <v>0,998735088935933+0,0620736614512028i</v>
      </c>
      <c r="AA343" s="4">
        <f t="shared" si="328"/>
        <v>1.0006622393784153</v>
      </c>
      <c r="AB343" s="4">
        <f t="shared" si="329"/>
        <v>6.2072434069186583E-2</v>
      </c>
      <c r="AC343" s="47" t="str">
        <f t="shared" si="330"/>
        <v>0,125019838926817-0,107860984343419i</v>
      </c>
      <c r="AD343" s="20">
        <f t="shared" si="331"/>
        <v>-15.644111904207998</v>
      </c>
      <c r="AE343" s="43">
        <f t="shared" si="332"/>
        <v>-40.786013574663677</v>
      </c>
      <c r="AF343" t="str">
        <f t="shared" si="314"/>
        <v>171,846459675999</v>
      </c>
      <c r="AG343" t="str">
        <f t="shared" si="315"/>
        <v>1+1319,8412266062i</v>
      </c>
      <c r="AH343">
        <f t="shared" si="333"/>
        <v>1319.8416054395916</v>
      </c>
      <c r="AI343">
        <f t="shared" si="334"/>
        <v>1.5700386600479512</v>
      </c>
      <c r="AJ343" t="str">
        <f t="shared" si="316"/>
        <v>1+3,35197771836495i</v>
      </c>
      <c r="AK343">
        <f t="shared" si="335"/>
        <v>3.4979643543659926</v>
      </c>
      <c r="AL343">
        <f t="shared" si="336"/>
        <v>1.2808711164523463</v>
      </c>
      <c r="AM343" t="str">
        <f t="shared" si="317"/>
        <v>1-0,12800576351844i</v>
      </c>
      <c r="AN343">
        <f t="shared" si="337"/>
        <v>1.0081594494393924</v>
      </c>
      <c r="AO343">
        <f t="shared" si="338"/>
        <v>-0.12731341247788511</v>
      </c>
      <c r="AP343" s="41" t="str">
        <f t="shared" si="339"/>
        <v>0,419909535963667-0,185750474844782i</v>
      </c>
      <c r="AQ343">
        <f t="shared" si="340"/>
        <v>-6.7607324104501609</v>
      </c>
      <c r="AR343" s="43">
        <f t="shared" si="341"/>
        <v>-23.862601030584443</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-0,176737949032609+0,496222158537223i</v>
      </c>
      <c r="BG343" s="20">
        <f t="shared" si="352"/>
        <v>-5.5677968778523033</v>
      </c>
      <c r="BH343" s="43">
        <f t="shared" si="353"/>
        <v>109.60422031401149</v>
      </c>
      <c r="BI343" s="41" t="str">
        <f t="shared" si="306"/>
        <v>-0,871865806493281+1,17707134676891i</v>
      </c>
      <c r="BJ343" s="20">
        <f t="shared" si="354"/>
        <v>3.3155826159055479</v>
      </c>
      <c r="BK343" s="43">
        <f t="shared" si="307"/>
        <v>126.52763285809064</v>
      </c>
      <c r="BL343">
        <f t="shared" si="355"/>
        <v>-5.5677968778523033</v>
      </c>
      <c r="BM343" s="43">
        <f t="shared" si="356"/>
        <v>109.60422031401149</v>
      </c>
    </row>
    <row r="344" spans="14:65" x14ac:dyDescent="0.25">
      <c r="N344" s="9">
        <v>26</v>
      </c>
      <c r="O344" s="34">
        <f t="shared" si="308"/>
        <v>18197.008586099837</v>
      </c>
      <c r="P344" s="33" t="str">
        <f t="shared" si="309"/>
        <v>58,4837545126354</v>
      </c>
      <c r="Q344" s="4" t="str">
        <f t="shared" si="310"/>
        <v>1+1354,06696062125i</v>
      </c>
      <c r="R344" s="4">
        <f t="shared" si="322"/>
        <v>1354.0673298791571</v>
      </c>
      <c r="S344" s="4">
        <f t="shared" si="323"/>
        <v>1.5700578110144514</v>
      </c>
      <c r="T344" s="4" t="str">
        <f t="shared" si="311"/>
        <v>1+3,43005530948409i</v>
      </c>
      <c r="U344" s="4">
        <f t="shared" si="324"/>
        <v>3.5728531212631731</v>
      </c>
      <c r="V344" s="4">
        <f t="shared" si="325"/>
        <v>1.2871185074653799</v>
      </c>
      <c r="W344" t="str">
        <f t="shared" si="312"/>
        <v>1-0,38588122231696i</v>
      </c>
      <c r="X344" s="4">
        <f t="shared" si="326"/>
        <v>1.0718695432452734</v>
      </c>
      <c r="Y344" s="4">
        <f t="shared" si="327"/>
        <v>-0.36827608017237023</v>
      </c>
      <c r="Z344" t="str">
        <f t="shared" si="313"/>
        <v>0,99867547551407+0,0635195427682239i</v>
      </c>
      <c r="AA344" s="4">
        <f t="shared" si="328"/>
        <v>1.0006934783972252</v>
      </c>
      <c r="AB344" s="4">
        <f t="shared" si="329"/>
        <v>6.3518226651993345E-2</v>
      </c>
      <c r="AC344" s="47" t="str">
        <f t="shared" si="330"/>
        <v>0,124839498725023-0,108334856149149i</v>
      </c>
      <c r="AD344" s="20">
        <f t="shared" si="331"/>
        <v>-15.634979802756202</v>
      </c>
      <c r="AE344" s="43">
        <f t="shared" si="332"/>
        <v>-40.951219350545777</v>
      </c>
      <c r="AF344" t="str">
        <f t="shared" si="314"/>
        <v>171,846459675999</v>
      </c>
      <c r="AG344" t="str">
        <f t="shared" si="315"/>
        <v>1+1350,58427810936i</v>
      </c>
      <c r="AH344">
        <f t="shared" si="333"/>
        <v>1350.5846483194532</v>
      </c>
      <c r="AI344">
        <f t="shared" si="334"/>
        <v>1.5700559066423245</v>
      </c>
      <c r="AJ344" t="str">
        <f t="shared" si="316"/>
        <v>1+3,43005530948409i</v>
      </c>
      <c r="AK344">
        <f t="shared" si="335"/>
        <v>3.5728531212631731</v>
      </c>
      <c r="AL344">
        <f t="shared" si="336"/>
        <v>1.2871185074653799</v>
      </c>
      <c r="AM344" t="str">
        <f t="shared" si="317"/>
        <v>1-0,130987400779967i</v>
      </c>
      <c r="AN344">
        <f t="shared" si="337"/>
        <v>1.0085423635936628</v>
      </c>
      <c r="AO344">
        <f t="shared" si="338"/>
        <v>-0.13024587222303879</v>
      </c>
      <c r="AP344" s="41" t="str">
        <f t="shared" si="339"/>
        <v>0,419905106832647-0,184095244499621i</v>
      </c>
      <c r="AQ344">
        <f t="shared" si="340"/>
        <v>-6.7734382259454105</v>
      </c>
      <c r="AR344" s="43">
        <f t="shared" si="341"/>
        <v>-23.673657616627462</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-0,170120481759657+0,496223440976662i</v>
      </c>
      <c r="BG344" s="20">
        <f t="shared" si="352"/>
        <v>-5.6038521427196457</v>
      </c>
      <c r="BH344" s="43">
        <f t="shared" si="353"/>
        <v>108.92327342725963</v>
      </c>
      <c r="BI344" s="41" t="str">
        <f t="shared" si="306"/>
        <v>-0,859390861556043+1,17417279638722i</v>
      </c>
      <c r="BJ344" s="20">
        <f t="shared" si="354"/>
        <v>3.2576894340911373</v>
      </c>
      <c r="BK344" s="43">
        <f t="shared" si="307"/>
        <v>126.20083516117801</v>
      </c>
      <c r="BL344">
        <f t="shared" si="355"/>
        <v>-5.6038521427196457</v>
      </c>
      <c r="BM344" s="43">
        <f t="shared" si="356"/>
        <v>108.92327342725963</v>
      </c>
    </row>
    <row r="345" spans="14:65" x14ac:dyDescent="0.25">
      <c r="N345" s="9">
        <v>27</v>
      </c>
      <c r="O345" s="34">
        <f t="shared" si="308"/>
        <v>18620.871366628675</v>
      </c>
      <c r="P345" s="33" t="str">
        <f t="shared" si="309"/>
        <v>58,4837545126354</v>
      </c>
      <c r="Q345" s="4" t="str">
        <f t="shared" si="310"/>
        <v>1+1385,60723188262i</v>
      </c>
      <c r="R345" s="4">
        <f t="shared" si="322"/>
        <v>1385.6075927351931</v>
      </c>
      <c r="S345" s="4">
        <f t="shared" si="323"/>
        <v>1.5700746216800772</v>
      </c>
      <c r="T345" s="4" t="str">
        <f t="shared" si="311"/>
        <v>1+3,50995156133046i</v>
      </c>
      <c r="U345" s="4">
        <f t="shared" si="324"/>
        <v>3.6496246331487479</v>
      </c>
      <c r="V345" s="4">
        <f t="shared" si="325"/>
        <v>1.293245759733076</v>
      </c>
      <c r="W345" t="str">
        <f t="shared" si="312"/>
        <v>1-0,394869550649677i</v>
      </c>
      <c r="X345" s="4">
        <f t="shared" si="326"/>
        <v>1.0751381130023612</v>
      </c>
      <c r="Y345" s="4">
        <f t="shared" si="327"/>
        <v>-0.37607576660492581</v>
      </c>
      <c r="Z345" t="str">
        <f t="shared" si="313"/>
        <v>0,99861305259819+0,0649991029876011i</v>
      </c>
      <c r="AA345" s="4">
        <f t="shared" si="328"/>
        <v>1.0007261924266138</v>
      </c>
      <c r="AB345" s="4">
        <f t="shared" si="329"/>
        <v>6.4997691674801406E-2</v>
      </c>
      <c r="AC345" s="47" t="str">
        <f t="shared" si="330"/>
        <v>0,124650820537288-0,108865463697284i</v>
      </c>
      <c r="AD345" s="20">
        <f t="shared" si="331"/>
        <v>-15.624156381830041</v>
      </c>
      <c r="AE345" s="43">
        <f t="shared" si="332"/>
        <v>-41.132773051640704</v>
      </c>
      <c r="AF345" t="str">
        <f t="shared" si="314"/>
        <v>171,846459675999</v>
      </c>
      <c r="AG345" t="str">
        <f t="shared" si="315"/>
        <v>1+1382,04342727387i</v>
      </c>
      <c r="AH345">
        <f t="shared" si="333"/>
        <v>1382.0437890569551</v>
      </c>
      <c r="AI345">
        <f t="shared" si="334"/>
        <v>1.5700727606567062</v>
      </c>
      <c r="AJ345" t="str">
        <f t="shared" si="316"/>
        <v>1+3,50995156133046i</v>
      </c>
      <c r="AK345">
        <f t="shared" si="335"/>
        <v>3.6496246331487479</v>
      </c>
      <c r="AL345">
        <f t="shared" si="336"/>
        <v>1.293245759733076</v>
      </c>
      <c r="AM345" t="str">
        <f t="shared" si="317"/>
        <v>1-0,134038489295211i</v>
      </c>
      <c r="AN345">
        <f t="shared" si="337"/>
        <v>1.0089431681777434</v>
      </c>
      <c r="AO345">
        <f t="shared" si="338"/>
        <v>-0.13324430701551029</v>
      </c>
      <c r="AP345" s="41" t="str">
        <f t="shared" si="339"/>
        <v>0,419900877045146-0,182537623594609i</v>
      </c>
      <c r="AQ345">
        <f t="shared" si="340"/>
        <v>-6.7853262203808997</v>
      </c>
      <c r="AR345" s="43">
        <f t="shared" si="341"/>
        <v>-23.495355244322283</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-0,163323798418605+0,496219059703893i</v>
      </c>
      <c r="BG345" s="20">
        <f t="shared" si="352"/>
        <v>-5.6398370408426235</v>
      </c>
      <c r="BH345" s="43">
        <f t="shared" si="353"/>
        <v>108.21826164375791</v>
      </c>
      <c r="BI345" s="41" t="str">
        <f t="shared" si="306"/>
        <v>-0,846561819775302+1,17138588200489i</v>
      </c>
      <c r="BJ345" s="20">
        <f t="shared" si="354"/>
        <v>3.1989931206065085</v>
      </c>
      <c r="BK345" s="43">
        <f t="shared" si="307"/>
        <v>125.85567945107631</v>
      </c>
      <c r="BL345">
        <f t="shared" si="355"/>
        <v>-5.6398370408426235</v>
      </c>
      <c r="BM345" s="43">
        <f t="shared" si="356"/>
        <v>108.21826164375791</v>
      </c>
    </row>
    <row r="346" spans="14:65" x14ac:dyDescent="0.25">
      <c r="N346" s="9">
        <v>28</v>
      </c>
      <c r="O346" s="34">
        <f t="shared" si="308"/>
        <v>19054.607179632505</v>
      </c>
      <c r="P346" s="33" t="str">
        <f t="shared" si="309"/>
        <v>58,4837545126354</v>
      </c>
      <c r="Q346" s="4" t="str">
        <f t="shared" si="310"/>
        <v>1+1417,88217043903i</v>
      </c>
      <c r="R346" s="4">
        <f t="shared" si="322"/>
        <v>1417.8825230775976</v>
      </c>
      <c r="S346" s="4">
        <f t="shared" si="323"/>
        <v>1.5700910496886298</v>
      </c>
      <c r="T346" s="4" t="str">
        <f t="shared" si="311"/>
        <v>1+3,59170883595438i</v>
      </c>
      <c r="U346" s="4">
        <f t="shared" si="324"/>
        <v>3.7283203137971883</v>
      </c>
      <c r="V346" s="4">
        <f t="shared" si="325"/>
        <v>1.2992542809998886</v>
      </c>
      <c r="W346" t="str">
        <f t="shared" si="312"/>
        <v>1-0,404067244044868i</v>
      </c>
      <c r="X346" s="4">
        <f t="shared" si="326"/>
        <v>1.0785501090399161</v>
      </c>
      <c r="Y346" s="4">
        <f t="shared" si="327"/>
        <v>-0.38400769705661947</v>
      </c>
      <c r="Z346" t="str">
        <f t="shared" si="313"/>
        <v>0,99854768778092+0,0665131265917478i</v>
      </c>
      <c r="AA346" s="4">
        <f t="shared" si="328"/>
        <v>1.0007604512477657</v>
      </c>
      <c r="AB346" s="4">
        <f t="shared" si="329"/>
        <v>6.6511613143686962E-2</v>
      </c>
      <c r="AC346" s="47" t="str">
        <f t="shared" si="330"/>
        <v>0,124453407403714-0,109453038002529i</v>
      </c>
      <c r="AD346" s="20">
        <f t="shared" si="331"/>
        <v>-15.611631879851604</v>
      </c>
      <c r="AE346" s="43">
        <f t="shared" si="332"/>
        <v>-41.330658846448507</v>
      </c>
      <c r="AF346" t="str">
        <f t="shared" si="314"/>
        <v>171,846459675999</v>
      </c>
      <c r="AG346" t="str">
        <f t="shared" si="315"/>
        <v>1+1414,23535415704i</v>
      </c>
      <c r="AH346">
        <f t="shared" si="333"/>
        <v>1414.2357077049387</v>
      </c>
      <c r="AI346">
        <f t="shared" si="334"/>
        <v>1.5700892310272798</v>
      </c>
      <c r="AJ346" t="str">
        <f t="shared" si="316"/>
        <v>1+3,59170883595438i</v>
      </c>
      <c r="AK346">
        <f t="shared" si="335"/>
        <v>3.7283203137971883</v>
      </c>
      <c r="AL346">
        <f t="shared" si="336"/>
        <v>1.2992542809998886</v>
      </c>
      <c r="AM346" t="str">
        <f t="shared" si="317"/>
        <v>1-0,137160646791689i</v>
      </c>
      <c r="AN346">
        <f t="shared" si="337"/>
        <v>1.0093626915179272</v>
      </c>
      <c r="AO346">
        <f t="shared" si="338"/>
        <v>-0.13631009088882912</v>
      </c>
      <c r="AP346" s="41" t="str">
        <f t="shared" si="339"/>
        <v>0,419896837629248-0,18107678627823i</v>
      </c>
      <c r="AQ346">
        <f t="shared" si="340"/>
        <v>-6.7964148763772583</v>
      </c>
      <c r="AR346" s="43">
        <f t="shared" si="341"/>
        <v>-23.32769249418055</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-0,156349494853253+0,496198933363935i</v>
      </c>
      <c r="BG346" s="20">
        <f t="shared" si="352"/>
        <v>-5.6757825555824812</v>
      </c>
      <c r="BH346" s="43">
        <f t="shared" si="353"/>
        <v>107.4893465907677</v>
      </c>
      <c r="BI346" s="41" t="str">
        <f t="shared" si="306"/>
        <v>-0,83338189289374+1,16868995441354i</v>
      </c>
      <c r="BJ346" s="20">
        <f t="shared" si="354"/>
        <v>3.1394344478918779</v>
      </c>
      <c r="BK346" s="43">
        <f t="shared" si="307"/>
        <v>125.49231294303554</v>
      </c>
      <c r="BL346">
        <f t="shared" si="355"/>
        <v>-5.6757825555824812</v>
      </c>
      <c r="BM346" s="43">
        <f t="shared" si="356"/>
        <v>107.4893465907677</v>
      </c>
    </row>
    <row r="347" spans="14:65" x14ac:dyDescent="0.25">
      <c r="N347" s="9">
        <v>29</v>
      </c>
      <c r="O347" s="34">
        <f t="shared" si="308"/>
        <v>19498.445997580486</v>
      </c>
      <c r="P347" s="33" t="str">
        <f t="shared" si="309"/>
        <v>58,4837545126354</v>
      </c>
      <c r="Q347" s="4" t="str">
        <f t="shared" si="310"/>
        <v>1+1450,90888889008i</v>
      </c>
      <c r="R347" s="4">
        <f t="shared" si="322"/>
        <v>1450.9092335016157</v>
      </c>
      <c r="S347" s="4">
        <f t="shared" si="323"/>
        <v>1.5701071037504213</v>
      </c>
      <c r="T347" s="4" t="str">
        <f t="shared" si="311"/>
        <v>1+3,67537048214496i</v>
      </c>
      <c r="U347" s="4">
        <f t="shared" si="324"/>
        <v>3.8089825650720002</v>
      </c>
      <c r="V347" s="4">
        <f t="shared" si="325"/>
        <v>1.3051455210069942</v>
      </c>
      <c r="W347" t="str">
        <f t="shared" si="312"/>
        <v>1-0,413479179241308i</v>
      </c>
      <c r="X347" s="4">
        <f t="shared" si="326"/>
        <v>1.0821113767381183</v>
      </c>
      <c r="Y347" s="4">
        <f t="shared" si="327"/>
        <v>-0.39207208377270697</v>
      </c>
      <c r="Z347" t="str">
        <f t="shared" si="313"/>
        <v>0,998479242414718+0,0680624163360178i</v>
      </c>
      <c r="AA347" s="4">
        <f t="shared" si="328"/>
        <v>1.0007963279561765</v>
      </c>
      <c r="AB347" s="4">
        <f t="shared" si="329"/>
        <v>6.8060793301875491E-2</v>
      </c>
      <c r="AC347" s="47" t="str">
        <f t="shared" si="330"/>
        <v>0,124246844150095-0,110097836693467i</v>
      </c>
      <c r="AD347" s="20">
        <f t="shared" si="331"/>
        <v>-15.597395090131005</v>
      </c>
      <c r="AE347" s="43">
        <f t="shared" si="332"/>
        <v>-41.544852295890138</v>
      </c>
      <c r="AF347" t="str">
        <f t="shared" si="314"/>
        <v>171,846459675999</v>
      </c>
      <c r="AG347" t="str">
        <f t="shared" si="315"/>
        <v>1+1447,17712734458i</v>
      </c>
      <c r="AH347">
        <f t="shared" si="333"/>
        <v>1447.1774728447479</v>
      </c>
      <c r="AI347">
        <f t="shared" si="334"/>
        <v>1.5701053264868179</v>
      </c>
      <c r="AJ347" t="str">
        <f t="shared" si="316"/>
        <v>1+3,67537048214496i</v>
      </c>
      <c r="AK347">
        <f t="shared" si="335"/>
        <v>3.8089825650720002</v>
      </c>
      <c r="AL347">
        <f t="shared" si="336"/>
        <v>1.3051455210069942</v>
      </c>
      <c r="AM347" t="str">
        <f t="shared" si="317"/>
        <v>1-0,14035552867863i</v>
      </c>
      <c r="AN347">
        <f t="shared" si="337"/>
        <v>1.0098017995778468</v>
      </c>
      <c r="AO347">
        <f t="shared" si="338"/>
        <v>-0.13944461871741473</v>
      </c>
      <c r="AP347" s="41" t="str">
        <f t="shared" si="339"/>
        <v>0,419892980016835-0,179711958013599i</v>
      </c>
      <c r="AQ347">
        <f t="shared" si="340"/>
        <v>-6.8067215820691294</v>
      </c>
      <c r="AR347" s="43">
        <f t="shared" si="341"/>
        <v>-23.170666722919957</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-0,149199583038029+0,496152927915049i</v>
      </c>
      <c r="BG347" s="20">
        <f t="shared" si="352"/>
        <v>-5.7117179054337797</v>
      </c>
      <c r="BH347" s="43">
        <f t="shared" si="353"/>
        <v>106.73671012760732</v>
      </c>
      <c r="BI347" s="41" t="str">
        <f t="shared" si="306"/>
        <v>-0,819855054911134+1,16606432696162i</v>
      </c>
      <c r="BJ347" s="20">
        <f t="shared" si="354"/>
        <v>3.0789556026281231</v>
      </c>
      <c r="BK347" s="43">
        <f t="shared" si="307"/>
        <v>125.1108957005774</v>
      </c>
      <c r="BL347">
        <f t="shared" si="355"/>
        <v>-5.7117179054337797</v>
      </c>
      <c r="BM347" s="43">
        <f t="shared" si="356"/>
        <v>106.73671012760732</v>
      </c>
    </row>
    <row r="348" spans="14:65" x14ac:dyDescent="0.25">
      <c r="N348" s="9">
        <v>30</v>
      </c>
      <c r="O348" s="34">
        <f t="shared" si="308"/>
        <v>19952.623149688792</v>
      </c>
      <c r="P348" s="33" t="str">
        <f t="shared" si="309"/>
        <v>58,4837545126354</v>
      </c>
      <c r="Q348" s="4" t="str">
        <f t="shared" si="310"/>
        <v>1+1484,70489843907i</v>
      </c>
      <c r="R348" s="4">
        <f t="shared" si="322"/>
        <v>1484.7052352062915</v>
      </c>
      <c r="S348" s="4">
        <f t="shared" si="323"/>
        <v>1.5701227923774947</v>
      </c>
      <c r="T348" s="4" t="str">
        <f t="shared" si="311"/>
        <v>1+3,76098085841448i</v>
      </c>
      <c r="U348" s="4">
        <f t="shared" si="324"/>
        <v>3.8916547916484214</v>
      </c>
      <c r="V348" s="4">
        <f t="shared" si="325"/>
        <v>1.3109209669877548</v>
      </c>
      <c r="W348" t="str">
        <f t="shared" si="312"/>
        <v>1-0,423110346571629i</v>
      </c>
      <c r="X348" s="4">
        <f t="shared" si="326"/>
        <v>1.0858279630659564</v>
      </c>
      <c r="Y348" s="4">
        <f t="shared" si="327"/>
        <v>-0.40026900585633973</v>
      </c>
      <c r="Z348" t="str">
        <f t="shared" si="313"/>
        <v>0,998407571317786+0,0696477936743422i</v>
      </c>
      <c r="AA348" s="4">
        <f t="shared" si="328"/>
        <v>1.0008338991203205</v>
      </c>
      <c r="AB348" s="4">
        <f t="shared" si="329"/>
        <v>6.9646053052608917E-2</v>
      </c>
      <c r="AC348" s="47" t="str">
        <f t="shared" si="330"/>
        <v>0,124030696537523-0,110800143893543i</v>
      </c>
      <c r="AD348" s="20">
        <f t="shared" si="331"/>
        <v>-15.581433404590175</v>
      </c>
      <c r="AE348" s="43">
        <f t="shared" si="332"/>
        <v>-41.775320242043264</v>
      </c>
      <c r="AF348" t="str">
        <f t="shared" si="314"/>
        <v>171,846459675999</v>
      </c>
      <c r="AG348" t="str">
        <f t="shared" si="315"/>
        <v>1+1480,8862130007i</v>
      </c>
      <c r="AH348">
        <f t="shared" si="333"/>
        <v>1480.8865506363254</v>
      </c>
      <c r="AI348">
        <f t="shared" si="334"/>
        <v>1.570121055569313</v>
      </c>
      <c r="AJ348" t="str">
        <f t="shared" si="316"/>
        <v>1+3,76098085841448i</v>
      </c>
      <c r="AK348">
        <f t="shared" si="335"/>
        <v>3.8916547916484214</v>
      </c>
      <c r="AL348">
        <f t="shared" si="336"/>
        <v>1.3109209669877548</v>
      </c>
      <c r="AM348" t="str">
        <f t="shared" si="317"/>
        <v>1-0,143624828924703i</v>
      </c>
      <c r="AN348">
        <f t="shared" si="337"/>
        <v>1.0102613976014576</v>
      </c>
      <c r="AO348">
        <f t="shared" si="338"/>
        <v>-0.14264930595945852</v>
      </c>
      <c r="AP348" s="41" t="str">
        <f t="shared" si="339"/>
        <v>0,419889296025421-0,178442415167868i</v>
      </c>
      <c r="AQ348">
        <f t="shared" si="340"/>
        <v>-6.8162626285270171</v>
      </c>
      <c r="AR348" s="43">
        <f t="shared" si="341"/>
        <v>-23.024274307087687</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-0,141876507208701+0,496070881722219i</v>
      </c>
      <c r="BG348" s="20">
        <f t="shared" si="352"/>
        <v>-5.7476704862661778</v>
      </c>
      <c r="BH348" s="43">
        <f t="shared" si="353"/>
        <v>105.96055458652205</v>
      </c>
      <c r="BI348" s="41" t="str">
        <f t="shared" si="306"/>
        <v>-0,805986073061465+1,16348832235974i</v>
      </c>
      <c r="BJ348" s="20">
        <f t="shared" si="354"/>
        <v>3.0175002897969874</v>
      </c>
      <c r="BK348" s="43">
        <f t="shared" si="307"/>
        <v>124.71160052147758</v>
      </c>
      <c r="BL348">
        <f t="shared" si="355"/>
        <v>-5.7476704862661778</v>
      </c>
      <c r="BM348" s="43">
        <f t="shared" si="356"/>
        <v>105.96055458652205</v>
      </c>
    </row>
    <row r="349" spans="14:65" x14ac:dyDescent="0.25">
      <c r="N349" s="9">
        <v>31</v>
      </c>
      <c r="O349" s="34">
        <f t="shared" si="308"/>
        <v>20417.379446695286</v>
      </c>
      <c r="P349" s="33" t="str">
        <f t="shared" si="309"/>
        <v>58,4837545126354</v>
      </c>
      <c r="Q349" s="4" t="str">
        <f t="shared" si="310"/>
        <v>1+1519,28811817761i</v>
      </c>
      <c r="R349" s="4">
        <f t="shared" si="322"/>
        <v>1519.2884472790752</v>
      </c>
      <c r="S349" s="4">
        <f t="shared" si="323"/>
        <v>1.5701381238881371</v>
      </c>
      <c r="T349" s="4" t="str">
        <f t="shared" si="311"/>
        <v>1+3,84858535651758i</v>
      </c>
      <c r="U349" s="4">
        <f t="shared" si="324"/>
        <v>3.976381426171482</v>
      </c>
      <c r="V349" s="4">
        <f t="shared" si="325"/>
        <v>1.3165821393760295</v>
      </c>
      <c r="W349" t="str">
        <f t="shared" si="312"/>
        <v>1-0,432965852608228i</v>
      </c>
      <c r="X349" s="4">
        <f t="shared" si="326"/>
        <v>1.0897061207154752</v>
      </c>
      <c r="Y349" s="4">
        <f t="shared" si="327"/>
        <v>-0.40859840239500905</v>
      </c>
      <c r="Z349" t="str">
        <f t="shared" si="313"/>
        <v>0,998332522466119+0,07127009919477i</v>
      </c>
      <c r="AA349" s="4">
        <f t="shared" si="328"/>
        <v>1.0008732449480287</v>
      </c>
      <c r="AB349" s="4">
        <f t="shared" si="329"/>
        <v>7.126823239169304E-2</v>
      </c>
      <c r="AC349" s="47" t="str">
        <f t="shared" si="330"/>
        <v>0,12380451037449-0,111560270097939i</v>
      </c>
      <c r="AD349" s="20">
        <f t="shared" si="331"/>
        <v>-15.56373286320656</v>
      </c>
      <c r="AE349" s="43">
        <f t="shared" si="332"/>
        <v>-42.022020685252002</v>
      </c>
      <c r="AF349" t="str">
        <f t="shared" si="314"/>
        <v>171,846459675999</v>
      </c>
      <c r="AG349" t="str">
        <f t="shared" si="315"/>
        <v>1+1515,3804841288i</v>
      </c>
      <c r="AH349">
        <f t="shared" si="333"/>
        <v>1515.3808140789022</v>
      </c>
      <c r="AI349">
        <f t="shared" si="334"/>
        <v>1.5701364266145015</v>
      </c>
      <c r="AJ349" t="str">
        <f t="shared" si="316"/>
        <v>1+3,84858535651758i</v>
      </c>
      <c r="AK349">
        <f t="shared" si="335"/>
        <v>3.976381426171482</v>
      </c>
      <c r="AL349">
        <f t="shared" si="336"/>
        <v>1.3165821393760295</v>
      </c>
      <c r="AM349" t="str">
        <f t="shared" si="317"/>
        <v>1-0,14697028095617i</v>
      </c>
      <c r="AN349">
        <f t="shared" si="337"/>
        <v>1.0107424318214486</v>
      </c>
      <c r="AO349">
        <f t="shared" si="338"/>
        <v>-0.14592558834719493</v>
      </c>
      <c r="AP349" s="41" t="str">
        <f t="shared" si="339"/>
        <v>0,419885777840783-0,177267484628634i</v>
      </c>
      <c r="AQ349">
        <f t="shared" si="340"/>
        <v>-6.8250532081041113</v>
      </c>
      <c r="AR349" s="43">
        <f t="shared" si="341"/>
        <v>-22.888510871469933</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-0,134383158240941+0,495942632548145i</v>
      </c>
      <c r="BG349" s="20">
        <f t="shared" si="352"/>
        <v>-5.7836658159203402</v>
      </c>
      <c r="BH349" s="43">
        <f t="shared" si="353"/>
        <v>105.16110298294987</v>
      </c>
      <c r="BI349" s="41" t="str">
        <f t="shared" si="306"/>
        <v>-0,791780535402186+1,16094132311648i</v>
      </c>
      <c r="BJ349" s="20">
        <f t="shared" si="354"/>
        <v>2.955013839182115</v>
      </c>
      <c r="BK349" s="43">
        <f t="shared" si="307"/>
        <v>124.29461279673197</v>
      </c>
      <c r="BL349">
        <f t="shared" si="355"/>
        <v>-5.7836658159203402</v>
      </c>
      <c r="BM349" s="43">
        <f t="shared" si="356"/>
        <v>105.16110298294987</v>
      </c>
    </row>
    <row r="350" spans="14:65" x14ac:dyDescent="0.25">
      <c r="N350" s="9">
        <v>32</v>
      </c>
      <c r="O350" s="34">
        <f t="shared" si="308"/>
        <v>20892.961308540423</v>
      </c>
      <c r="P350" s="33" t="str">
        <f t="shared" si="309"/>
        <v>58,4837545126354</v>
      </c>
      <c r="Q350" s="4" t="str">
        <f t="shared" si="310"/>
        <v>1+1554,67688458657i</v>
      </c>
      <c r="R350" s="4">
        <f t="shared" si="322"/>
        <v>1554.6772061967727</v>
      </c>
      <c r="S350" s="4">
        <f t="shared" si="323"/>
        <v>1.5701531064112892</v>
      </c>
      <c r="T350" s="4" t="str">
        <f t="shared" si="311"/>
        <v>1+3,93823042551879i</v>
      </c>
      <c r="U350" s="4">
        <f t="shared" si="324"/>
        <v>4.0632079548654545</v>
      </c>
      <c r="V350" s="4">
        <f t="shared" si="325"/>
        <v>1.3221305877256981</v>
      </c>
      <c r="W350" t="str">
        <f t="shared" si="312"/>
        <v>1-0,443050922870864i</v>
      </c>
      <c r="X350" s="4">
        <f t="shared" si="326"/>
        <v>1.093752312114916</v>
      </c>
      <c r="Y350" s="4">
        <f t="shared" si="327"/>
        <v>-0.41706006562223213</v>
      </c>
      <c r="Z350" t="str">
        <f t="shared" si="313"/>
        <v>0,998253936671039+0,0729301930651628i</v>
      </c>
      <c r="AA350" s="4">
        <f t="shared" si="328"/>
        <v>1.0009144494609659</v>
      </c>
      <c r="AB350" s="4">
        <f t="shared" si="329"/>
        <v>7.2928190849956706E-2</v>
      </c>
      <c r="AC350" s="47" t="str">
        <f t="shared" si="330"/>
        <v>0,123567810589853-0,112378552045007i</v>
      </c>
      <c r="AD350" s="20">
        <f t="shared" si="331"/>
        <v>-15.544278209188791</v>
      </c>
      <c r="AE350" s="43">
        <f t="shared" si="332"/>
        <v>-42.2849026517193</v>
      </c>
      <c r="AF350" t="str">
        <f t="shared" si="314"/>
        <v>171,846459675999</v>
      </c>
      <c r="AG350" t="str">
        <f t="shared" si="315"/>
        <v>1+1550,67823004802i</v>
      </c>
      <c r="AH350">
        <f t="shared" si="333"/>
        <v>1550.6785524875424</v>
      </c>
      <c r="AI350">
        <f t="shared" si="334"/>
        <v>1.570151447772286</v>
      </c>
      <c r="AJ350" t="str">
        <f t="shared" si="316"/>
        <v>1+3,93823042551879i</v>
      </c>
      <c r="AK350">
        <f t="shared" si="335"/>
        <v>4.0632079548654545</v>
      </c>
      <c r="AL350">
        <f t="shared" si="336"/>
        <v>1.3221305877256981</v>
      </c>
      <c r="AM350" t="str">
        <f t="shared" si="317"/>
        <v>1-0,150393658575983i</v>
      </c>
      <c r="AN350">
        <f t="shared" si="337"/>
        <v>1.0112458912350988</v>
      </c>
      <c r="AO350">
        <f t="shared" si="338"/>
        <v>-0.14927492152078661</v>
      </c>
      <c r="AP350" s="41" t="str">
        <f t="shared" si="339"/>
        <v>0,419882418000404-0,176186543447124i</v>
      </c>
      <c r="AQ350">
        <f t="shared" si="340"/>
        <v>-6.8331074135583956</v>
      </c>
      <c r="AR350" s="43">
        <f t="shared" si="341"/>
        <v>-22.763371502161977</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-0,126722886053741+0,495758046331243i</v>
      </c>
      <c r="BG350" s="20">
        <f t="shared" si="352"/>
        <v>-5.8197274816023725</v>
      </c>
      <c r="BH350" s="43">
        <f t="shared" si="353"/>
        <v>104.33859919025726</v>
      </c>
      <c r="BI350" s="41" t="str">
        <f t="shared" si="306"/>
        <v>-0,777244874592945+1,15840282539381i</v>
      </c>
      <c r="BJ350" s="20">
        <f t="shared" si="354"/>
        <v>2.8914433140280247</v>
      </c>
      <c r="BK350" s="43">
        <f t="shared" si="307"/>
        <v>123.86013033981459</v>
      </c>
      <c r="BL350">
        <f t="shared" si="355"/>
        <v>-5.8197274816023725</v>
      </c>
      <c r="BM350" s="43">
        <f t="shared" si="356"/>
        <v>104.33859919025726</v>
      </c>
    </row>
    <row r="351" spans="14:65" x14ac:dyDescent="0.25">
      <c r="N351" s="9">
        <v>33</v>
      </c>
      <c r="O351" s="34">
        <f t="shared" si="308"/>
        <v>21379.620895022348</v>
      </c>
      <c r="P351" s="33" t="str">
        <f t="shared" si="309"/>
        <v>58,4837545126354</v>
      </c>
      <c r="Q351" s="4" t="str">
        <f t="shared" si="310"/>
        <v>1+1590,88996125831i</v>
      </c>
      <c r="R351" s="4">
        <f t="shared" si="322"/>
        <v>1590.8902755477723</v>
      </c>
      <c r="S351" s="4">
        <f t="shared" si="323"/>
        <v>1.5701677478908564</v>
      </c>
      <c r="T351" s="4" t="str">
        <f t="shared" si="311"/>
        <v>1+4,02996359642022i</v>
      </c>
      <c r="U351" s="4">
        <f t="shared" si="324"/>
        <v>4.1521809436092978</v>
      </c>
      <c r="V351" s="4">
        <f t="shared" si="325"/>
        <v>1.3275678868387175</v>
      </c>
      <c r="W351" t="str">
        <f t="shared" si="312"/>
        <v>1-0,453370904597275i</v>
      </c>
      <c r="X351" s="4">
        <f t="shared" si="326"/>
        <v>1.0979732133050202</v>
      </c>
      <c r="Y351" s="4">
        <f t="shared" si="327"/>
        <v>-0.42565363415200569</v>
      </c>
      <c r="Z351" t="str">
        <f t="shared" si="313"/>
        <v>0,998171647241541+0,0746289554892633i</v>
      </c>
      <c r="AA351" s="4">
        <f t="shared" si="328"/>
        <v>1.0009576006776257</v>
      </c>
      <c r="AB351" s="4">
        <f t="shared" si="329"/>
        <v>7.4626807945820425E-2</v>
      </c>
      <c r="AC351" s="47" t="str">
        <f t="shared" si="330"/>
        <v>0,123320100265031-0,113255352580817i</v>
      </c>
      <c r="AD351" s="20">
        <f t="shared" si="331"/>
        <v>-15.523052949885228</v>
      </c>
      <c r="AE351" s="43">
        <f t="shared" si="332"/>
        <v>-42.563906053892268</v>
      </c>
      <c r="AF351" t="str">
        <f t="shared" si="314"/>
        <v>171,846459675999</v>
      </c>
      <c r="AG351" t="str">
        <f t="shared" si="315"/>
        <v>1+1586,79816609046i</v>
      </c>
      <c r="AH351">
        <f t="shared" si="333"/>
        <v>1586.7984811903646</v>
      </c>
      <c r="AI351">
        <f t="shared" si="334"/>
        <v>1.5701661270070559</v>
      </c>
      <c r="AJ351" t="str">
        <f t="shared" si="316"/>
        <v>1+4,02996359642022i</v>
      </c>
      <c r="AK351">
        <f t="shared" si="335"/>
        <v>4.1521809436092978</v>
      </c>
      <c r="AL351">
        <f t="shared" si="336"/>
        <v>1.3275678868387175</v>
      </c>
      <c r="AM351" t="str">
        <f t="shared" si="317"/>
        <v>1-0,153896776904268i</v>
      </c>
      <c r="AN351">
        <f t="shared" si="337"/>
        <v>1.0117728094495928</v>
      </c>
      <c r="AO351">
        <f t="shared" si="338"/>
        <v>-0.15269878060177006</v>
      </c>
      <c r="AP351" s="41" t="str">
        <f t="shared" si="339"/>
        <v>0,419879209377629-0,175199018507969i</v>
      </c>
      <c r="AQ351">
        <f t="shared" si="340"/>
        <v>-6.8404382378120339</v>
      </c>
      <c r="AR351" s="43">
        <f t="shared" si="341"/>
        <v>-22.648850944222392</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-0,118899509819972+0,495507047612381i</v>
      </c>
      <c r="BG351" s="20">
        <f t="shared" si="352"/>
        <v>-5.8558770905622044</v>
      </c>
      <c r="BH351" s="43">
        <f t="shared" si="353"/>
        <v>103.49330807402276</v>
      </c>
      <c r="BI351" s="41" t="str">
        <f t="shared" si="306"/>
        <v>-0,762386387450457+1,1558524960182i</v>
      </c>
      <c r="BJ351" s="20">
        <f t="shared" si="354"/>
        <v>2.8267376215109996</v>
      </c>
      <c r="BK351" s="43">
        <f t="shared" si="307"/>
        <v>123.40836318369256</v>
      </c>
      <c r="BL351">
        <f t="shared" si="355"/>
        <v>-5.8558770905622044</v>
      </c>
      <c r="BM351" s="43">
        <f t="shared" si="356"/>
        <v>103.49330807402276</v>
      </c>
    </row>
    <row r="352" spans="14:65" x14ac:dyDescent="0.25">
      <c r="N352" s="9">
        <v>34</v>
      </c>
      <c r="O352" s="34">
        <f t="shared" si="308"/>
        <v>21877.61623949555</v>
      </c>
      <c r="P352" s="33" t="str">
        <f t="shared" si="309"/>
        <v>58,4837545126354</v>
      </c>
      <c r="Q352" s="4" t="str">
        <f t="shared" si="310"/>
        <v>1+1627,94654884543i</v>
      </c>
      <c r="R352" s="4">
        <f t="shared" si="322"/>
        <v>1627.946855980792</v>
      </c>
      <c r="S352" s="4">
        <f t="shared" si="323"/>
        <v>1.5701820560899198</v>
      </c>
      <c r="T352" s="4" t="str">
        <f t="shared" si="311"/>
        <v>1+4,12383350736336i</v>
      </c>
      <c r="U352" s="4">
        <f t="shared" si="324"/>
        <v>4.2433480644949206</v>
      </c>
      <c r="V352" s="4">
        <f t="shared" si="325"/>
        <v>1.3328956330983595</v>
      </c>
      <c r="W352" t="str">
        <f t="shared" si="312"/>
        <v>1-0,463931269578378i</v>
      </c>
      <c r="X352" s="4">
        <f t="shared" si="326"/>
        <v>1.1023757176628146</v>
      </c>
      <c r="Y352" s="4">
        <f t="shared" si="327"/>
        <v>-0.43437858632657489</v>
      </c>
      <c r="Z352" t="str">
        <f t="shared" si="313"/>
        <v>0,998085479630709+0,0763672871733956i</v>
      </c>
      <c r="AA352" s="4">
        <f t="shared" si="328"/>
        <v>1.0010027908052437</v>
      </c>
      <c r="AB352" s="4">
        <f t="shared" si="329"/>
        <v>7.6364983648211954E-2</v>
      </c>
      <c r="AC352" s="47" t="str">
        <f t="shared" si="330"/>
        <v>0,123060859623691-0,114191060515277i</v>
      </c>
      <c r="AD352" s="20">
        <f t="shared" si="331"/>
        <v>-15.500039423415934</v>
      </c>
      <c r="AE352" s="43">
        <f t="shared" si="332"/>
        <v>-42.858961546172353</v>
      </c>
      <c r="AF352" t="str">
        <f t="shared" si="314"/>
        <v>171,846459675999</v>
      </c>
      <c r="AG352" t="str">
        <f t="shared" si="315"/>
        <v>1+1623,75944352432i</v>
      </c>
      <c r="AH352">
        <f t="shared" si="333"/>
        <v>1623.7597514516765</v>
      </c>
      <c r="AI352">
        <f t="shared" si="334"/>
        <v>1.5701804721019108</v>
      </c>
      <c r="AJ352" t="str">
        <f t="shared" si="316"/>
        <v>1+4,12383350736336i</v>
      </c>
      <c r="AK352">
        <f t="shared" si="335"/>
        <v>4.2433480644949206</v>
      </c>
      <c r="AL352">
        <f t="shared" si="336"/>
        <v>1.3328956330983595</v>
      </c>
      <c r="AM352" t="str">
        <f t="shared" si="317"/>
        <v>1-0,157481493340732i</v>
      </c>
      <c r="AN352">
        <f t="shared" si="337"/>
        <v>1.0123242665988141</v>
      </c>
      <c r="AO352">
        <f t="shared" si="338"/>
        <v>-0.15619865970189264</v>
      </c>
      <c r="AP352" s="41" t="str">
        <f t="shared" si="339"/>
        <v>0,419876145166555-0,174304386225396i</v>
      </c>
      <c r="AQ352">
        <f t="shared" si="340"/>
        <v>-6.8470575742178763</v>
      </c>
      <c r="AR352" s="43">
        <f t="shared" si="341"/>
        <v>-22.544943783863392</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-0,110917325774667+0,495179651443899i</v>
      </c>
      <c r="BG352" s="20">
        <f t="shared" si="352"/>
        <v>-5.8921342245824366</v>
      </c>
      <c r="BH352" s="43">
        <f t="shared" si="353"/>
        <v>102.62551558094241</v>
      </c>
      <c r="BI352" s="41" t="str">
        <f t="shared" si="306"/>
        <v>-0,7472132498822+1,15327023233032i</v>
      </c>
      <c r="BJ352" s="20">
        <f t="shared" si="354"/>
        <v>2.7608476246156108</v>
      </c>
      <c r="BK352" s="43">
        <f t="shared" si="307"/>
        <v>122.93953334325147</v>
      </c>
      <c r="BL352">
        <f t="shared" si="355"/>
        <v>-5.8921342245824366</v>
      </c>
      <c r="BM352" s="43">
        <f t="shared" si="356"/>
        <v>102.62551558094241</v>
      </c>
    </row>
    <row r="353" spans="14:65" x14ac:dyDescent="0.25">
      <c r="N353" s="9">
        <v>35</v>
      </c>
      <c r="O353" s="34">
        <f t="shared" si="308"/>
        <v>22387.211385683382</v>
      </c>
      <c r="P353" s="33" t="str">
        <f t="shared" si="309"/>
        <v>58,4837545126354</v>
      </c>
      <c r="Q353" s="4" t="str">
        <f t="shared" si="310"/>
        <v>1+1665,86629524116i</v>
      </c>
      <c r="R353" s="4">
        <f t="shared" si="322"/>
        <v>1665.866595385269</v>
      </c>
      <c r="S353" s="4">
        <f t="shared" si="323"/>
        <v>1.5701960385948524</v>
      </c>
      <c r="T353" s="4" t="str">
        <f t="shared" si="311"/>
        <v>1+4,21988992941747i</v>
      </c>
      <c r="U353" s="4">
        <f t="shared" si="324"/>
        <v>4.3367581228838414</v>
      </c>
      <c r="V353" s="4">
        <f t="shared" si="325"/>
        <v>1.3381154410034879</v>
      </c>
      <c r="W353" t="str">
        <f t="shared" si="312"/>
        <v>1-0,474737617059466i</v>
      </c>
      <c r="X353" s="4">
        <f t="shared" si="326"/>
        <v>1.106966939457227</v>
      </c>
      <c r="Y353" s="4">
        <f t="shared" si="327"/>
        <v>-0.44323423372066606</v>
      </c>
      <c r="Z353" t="str">
        <f t="shared" si="313"/>
        <v>0,997995251065491+0,0781461098040272i</v>
      </c>
      <c r="AA353" s="4">
        <f t="shared" si="328"/>
        <v>1.0010501164411179</v>
      </c>
      <c r="AB353" s="4">
        <f t="shared" si="329"/>
        <v>7.8143638850030755E-2</v>
      </c>
      <c r="AC353" s="47" t="str">
        <f t="shared" si="330"/>
        <v>0,122789544977178-0,115186090468189i</v>
      </c>
      <c r="AD353" s="20">
        <f t="shared" si="331"/>
        <v>-15.475218870999992</v>
      </c>
      <c r="AE353" s="43">
        <f t="shared" si="332"/>
        <v>-43.169990378669745</v>
      </c>
      <c r="AF353" t="str">
        <f t="shared" si="314"/>
        <v>171,846459675999</v>
      </c>
      <c r="AG353" t="str">
        <f t="shared" si="315"/>
        <v>1+1661,58165970813i</v>
      </c>
      <c r="AH353">
        <f t="shared" si="333"/>
        <v>1661.581960626205</v>
      </c>
      <c r="AI353">
        <f t="shared" si="334"/>
        <v>1.5701944906627863</v>
      </c>
      <c r="AJ353" t="str">
        <f t="shared" si="316"/>
        <v>1+4,21988992941747i</v>
      </c>
      <c r="AK353">
        <f t="shared" si="335"/>
        <v>4.3367581228838414</v>
      </c>
      <c r="AL353">
        <f t="shared" si="336"/>
        <v>1.3381154410034879</v>
      </c>
      <c r="AM353" t="str">
        <f t="shared" si="317"/>
        <v>1-0,161149708549478i</v>
      </c>
      <c r="AN353">
        <f t="shared" si="337"/>
        <v>1.0129013913336193</v>
      </c>
      <c r="AO353">
        <f t="shared" si="338"/>
        <v>-0.15977607136291153</v>
      </c>
      <c r="AP353" s="41" t="str">
        <f t="shared" si="339"/>
        <v>0,419873218867595-0,173502172265676i</v>
      </c>
      <c r="AQ353">
        <f t="shared" si="340"/>
        <v>-6.8529762172145521</v>
      </c>
      <c r="AR353" s="43">
        <f t="shared" si="341"/>
        <v>-22.451644615160639</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-0,10278111242426+0,494765996586687i</v>
      </c>
      <c r="BG353" s="20">
        <f t="shared" si="352"/>
        <v>-5.9285163988329623</v>
      </c>
      <c r="BH353" s="43">
        <f t="shared" si="353"/>
        <v>101.73552877754129</v>
      </c>
      <c r="BI353" s="41" t="str">
        <f t="shared" si="306"/>
        <v>-0,731734526825268+1,15063622450303i</v>
      </c>
      <c r="BJ353" s="20">
        <f t="shared" si="354"/>
        <v>2.6937262549524905</v>
      </c>
      <c r="BK353" s="43">
        <f t="shared" si="307"/>
        <v>122.45387454105038</v>
      </c>
      <c r="BL353">
        <f t="shared" si="355"/>
        <v>-5.9285163988329623</v>
      </c>
      <c r="BM353" s="43">
        <f t="shared" si="356"/>
        <v>101.73552877754129</v>
      </c>
    </row>
    <row r="354" spans="14:65" x14ac:dyDescent="0.25">
      <c r="N354" s="9">
        <v>36</v>
      </c>
      <c r="O354" s="34">
        <f t="shared" si="308"/>
        <v>22908.676527677751</v>
      </c>
      <c r="P354" s="33" t="str">
        <f t="shared" si="309"/>
        <v>58,4837545126354</v>
      </c>
      <c r="Q354" s="4" t="str">
        <f t="shared" si="310"/>
        <v>1+1704,66930599699i</v>
      </c>
      <c r="R354" s="4">
        <f t="shared" si="322"/>
        <v>1704.6695993089861</v>
      </c>
      <c r="S354" s="4">
        <f t="shared" si="323"/>
        <v>1.5702097028193416</v>
      </c>
      <c r="T354" s="4" t="str">
        <f t="shared" si="311"/>
        <v>1+4,31818379296905i</v>
      </c>
      <c r="U354" s="4">
        <f t="shared" si="324"/>
        <v>4.4324610849798294</v>
      </c>
      <c r="V354" s="4">
        <f t="shared" si="325"/>
        <v>1.3432289398992567</v>
      </c>
      <c r="W354" t="str">
        <f t="shared" si="312"/>
        <v>1-0,485795676709019i</v>
      </c>
      <c r="X354" s="4">
        <f t="shared" si="326"/>
        <v>1.1117542172212227</v>
      </c>
      <c r="Y354" s="4">
        <f t="shared" si="327"/>
        <v>-0.45221971484807405</v>
      </c>
      <c r="Z354" t="str">
        <f t="shared" si="313"/>
        <v>0,997900770159001+0,0799663665364639i</v>
      </c>
      <c r="AA354" s="4">
        <f t="shared" si="328"/>
        <v>1.001099678783772</v>
      </c>
      <c r="AB354" s="4">
        <f t="shared" si="329"/>
        <v>7.9963715852408926E-2</v>
      </c>
      <c r="AC354" s="47" t="str">
        <f t="shared" si="330"/>
        <v>0,122505587623845-0,11624088270348i</v>
      </c>
      <c r="AD354" s="20">
        <f t="shared" si="331"/>
        <v>-15.448571514932514</v>
      </c>
      <c r="AE354" s="43">
        <f t="shared" si="332"/>
        <v>-43.496904251910934</v>
      </c>
      <c r="AF354" t="str">
        <f t="shared" si="314"/>
        <v>171,846459675999</v>
      </c>
      <c r="AG354" t="str">
        <f t="shared" si="315"/>
        <v>1+1700,28486848156i</v>
      </c>
      <c r="AH354">
        <f t="shared" si="333"/>
        <v>1700.2851625499047</v>
      </c>
      <c r="AI354">
        <f t="shared" si="334"/>
        <v>1.5702081901224862</v>
      </c>
      <c r="AJ354" t="str">
        <f t="shared" si="316"/>
        <v>1+4,31818379296905i</v>
      </c>
      <c r="AK354">
        <f t="shared" si="335"/>
        <v>4.4324610849798294</v>
      </c>
      <c r="AL354">
        <f t="shared" si="336"/>
        <v>1.3432289398992567</v>
      </c>
      <c r="AM354" t="str">
        <f t="shared" si="317"/>
        <v>1-0,164903367466768i</v>
      </c>
      <c r="AN354">
        <f t="shared" si="337"/>
        <v>1.0135053628875774</v>
      </c>
      <c r="AO354">
        <f t="shared" si="338"/>
        <v>-0.16343254592276754</v>
      </c>
      <c r="AP354" s="41" t="str">
        <f t="shared" si="339"/>
        <v>0,419870424273691-0,172791951295694i</v>
      </c>
      <c r="AQ354">
        <f t="shared" si="340"/>
        <v>-6.8582038632609805</v>
      </c>
      <c r="AR354" s="43">
        <f t="shared" si="341"/>
        <v>-22.368948191287455</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-0,0944961329759795+0,494256379773941i</v>
      </c>
      <c r="BG354" s="20">
        <f t="shared" si="352"/>
        <v>-5.9650390256725547</v>
      </c>
      <c r="BH354" s="43">
        <f t="shared" si="353"/>
        <v>100.82367583398788</v>
      </c>
      <c r="BI354" s="41" t="str">
        <f t="shared" si="306"/>
        <v>-0,715960176847208+1,14793101990597i</v>
      </c>
      <c r="BJ354" s="20">
        <f t="shared" si="354"/>
        <v>2.6253286259989634</v>
      </c>
      <c r="BK354" s="43">
        <f t="shared" si="307"/>
        <v>121.95163189461142</v>
      </c>
      <c r="BL354">
        <f t="shared" si="355"/>
        <v>-5.9650390256725547</v>
      </c>
      <c r="BM354" s="43">
        <f t="shared" si="356"/>
        <v>100.82367583398788</v>
      </c>
    </row>
    <row r="355" spans="14:65" x14ac:dyDescent="0.25">
      <c r="N355" s="9">
        <v>37</v>
      </c>
      <c r="O355" s="34">
        <f t="shared" si="308"/>
        <v>23442.288153199243</v>
      </c>
      <c r="P355" s="33" t="str">
        <f t="shared" si="309"/>
        <v>58,4837545126354</v>
      </c>
      <c r="Q355" s="4" t="str">
        <f t="shared" si="310"/>
        <v>1+1744,37615498282i</v>
      </c>
      <c r="R355" s="4">
        <f t="shared" si="322"/>
        <v>1744.3764416182212</v>
      </c>
      <c r="S355" s="4">
        <f t="shared" si="323"/>
        <v>1.5702230560083195</v>
      </c>
      <c r="T355" s="4" t="str">
        <f t="shared" si="311"/>
        <v>1+4,41876721472557i</v>
      </c>
      <c r="U355" s="4">
        <f t="shared" si="324"/>
        <v>4.530508105933988</v>
      </c>
      <c r="V355" s="4">
        <f t="shared" si="325"/>
        <v>1.3482377708990254</v>
      </c>
      <c r="W355" t="str">
        <f t="shared" si="312"/>
        <v>1-0,497111311656626i</v>
      </c>
      <c r="X355" s="4">
        <f t="shared" si="326"/>
        <v>1.11674511692551</v>
      </c>
      <c r="Y355" s="4">
        <f t="shared" si="327"/>
        <v>-0.46133398911877543</v>
      </c>
      <c r="Z355" t="str">
        <f t="shared" si="313"/>
        <v>0,997801836504569+0,0818290224949178i</v>
      </c>
      <c r="AA355" s="4">
        <f t="shared" si="328"/>
        <v>1.0011515838544953</v>
      </c>
      <c r="AB355" s="4">
        <f t="shared" si="329"/>
        <v>8.1826178859976076E-2</v>
      </c>
      <c r="AC355" s="47" t="str">
        <f t="shared" si="330"/>
        <v>0,122208392700389-0,117355902949715i</v>
      </c>
      <c r="AD355" s="20">
        <f t="shared" si="331"/>
        <v>-15.420076642142682</v>
      </c>
      <c r="AE355" s="43">
        <f t="shared" si="332"/>
        <v>-43.839605175570043</v>
      </c>
      <c r="AF355" t="str">
        <f t="shared" si="314"/>
        <v>171,846459675999</v>
      </c>
      <c r="AG355" t="str">
        <f t="shared" si="315"/>
        <v>1+1739,88959079819i</v>
      </c>
      <c r="AH355">
        <f t="shared" si="333"/>
        <v>1739.8898781727232</v>
      </c>
      <c r="AI355">
        <f t="shared" si="334"/>
        <v>1.5702215777446256</v>
      </c>
      <c r="AJ355" t="str">
        <f t="shared" si="316"/>
        <v>1+4,41876721472557i</v>
      </c>
      <c r="AK355">
        <f t="shared" si="335"/>
        <v>4.530508105933988</v>
      </c>
      <c r="AL355">
        <f t="shared" si="336"/>
        <v>1.3482377708990254</v>
      </c>
      <c r="AM355" t="str">
        <f t="shared" si="317"/>
        <v>1-0,168744460332242i</v>
      </c>
      <c r="AN355">
        <f t="shared" si="337"/>
        <v>1.0141374132201315</v>
      </c>
      <c r="AO355">
        <f t="shared" si="338"/>
        <v>-0.16716963080330191</v>
      </c>
      <c r="AP355" s="41" t="str">
        <f t="shared" si="339"/>
        <v>0,419867755457146-0,172173346757473i</v>
      </c>
      <c r="AQ355">
        <f t="shared" si="340"/>
        <v>-6.8627491119519322</v>
      </c>
      <c r="AR355" s="43">
        <f t="shared" si="341"/>
        <v>-22.296849560289584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-0,0860681348268708+0,493641290794063i</v>
      </c>
      <c r="BG355" s="20">
        <f t="shared" si="352"/>
        <v>-6.0017153839995157</v>
      </c>
      <c r="BH355" s="43">
        <f t="shared" si="353"/>
        <v>99.890305948529843</v>
      </c>
      <c r="BI355" s="41" t="str">
        <f t="shared" si="306"/>
        <v>-0,699901051103851+1,14513558904531i</v>
      </c>
      <c r="BJ355" s="20">
        <f t="shared" si="354"/>
        <v>2.5556121461912462</v>
      </c>
      <c r="BK355" s="43">
        <f t="shared" si="307"/>
        <v>121.43306156381028</v>
      </c>
      <c r="BL355">
        <f t="shared" si="355"/>
        <v>-6.0017153839995157</v>
      </c>
      <c r="BM355" s="43">
        <f t="shared" si="356"/>
        <v>99.890305948529843</v>
      </c>
    </row>
    <row r="356" spans="14:65" x14ac:dyDescent="0.25">
      <c r="N356" s="9">
        <v>38</v>
      </c>
      <c r="O356" s="34">
        <f t="shared" si="308"/>
        <v>23988.329190194923</v>
      </c>
      <c r="P356" s="33" t="str">
        <f t="shared" si="309"/>
        <v>58,4837545126354</v>
      </c>
      <c r="Q356" s="4" t="str">
        <f t="shared" si="310"/>
        <v>1+1785,00789529556i</v>
      </c>
      <c r="R356" s="4">
        <f t="shared" si="322"/>
        <v>1785.008175406344</v>
      </c>
      <c r="S356" s="4">
        <f t="shared" si="323"/>
        <v>1.5702361052418046</v>
      </c>
      <c r="T356" s="4" t="str">
        <f t="shared" si="311"/>
        <v>1+4,5216935253486i</v>
      </c>
      <c r="U356" s="4">
        <f t="shared" si="324"/>
        <v>4.6309515585006347</v>
      </c>
      <c r="V356" s="4">
        <f t="shared" si="325"/>
        <v>1.3531435839919819</v>
      </c>
      <c r="W356" t="str">
        <f t="shared" si="312"/>
        <v>1-0,508690521601718i</v>
      </c>
      <c r="X356" s="4">
        <f t="shared" si="326"/>
        <v>1.1219474349395466</v>
      </c>
      <c r="Y356" s="4">
        <f t="shared" si="327"/>
        <v>-0.47057583109702678</v>
      </c>
      <c r="Z356" t="str">
        <f t="shared" si="313"/>
        <v>0,997698240250651+0,0837350652842333i</v>
      </c>
      <c r="AA356" s="4">
        <f t="shared" si="328"/>
        <v>1.0012059427297664</v>
      </c>
      <c r="AB356" s="4">
        <f t="shared" si="329"/>
        <v>8.373201448738235E-2</v>
      </c>
      <c r="AC356" s="47" t="str">
        <f t="shared" si="330"/>
        <v>0,121897337983258-0,118531642204898i</v>
      </c>
      <c r="AD356" s="20">
        <f t="shared" si="331"/>
        <v>-15.389712693235564</v>
      </c>
      <c r="AE356" s="43">
        <f t="shared" si="332"/>
        <v>-44.19798533444488</v>
      </c>
      <c r="AF356" t="str">
        <f t="shared" si="314"/>
        <v>171,846459675999</v>
      </c>
      <c r="AG356" t="str">
        <f t="shared" si="315"/>
        <v>1+1780,41682560601i</v>
      </c>
      <c r="AH356">
        <f t="shared" si="333"/>
        <v>1780.4171064391012</v>
      </c>
      <c r="AI356">
        <f t="shared" si="334"/>
        <v>1.5702346606274791</v>
      </c>
      <c r="AJ356" t="str">
        <f t="shared" si="316"/>
        <v>1+4,5216935253486i</v>
      </c>
      <c r="AK356">
        <f t="shared" si="335"/>
        <v>4.6309515585006347</v>
      </c>
      <c r="AL356">
        <f t="shared" si="336"/>
        <v>1.3531435839919819</v>
      </c>
      <c r="AM356" t="str">
        <f t="shared" si="317"/>
        <v>1-0,172675023744181i</v>
      </c>
      <c r="AN356">
        <f t="shared" si="337"/>
        <v>1.0147988292391026</v>
      </c>
      <c r="AO356">
        <f t="shared" si="338"/>
        <v>-0.1709888897145517</v>
      </c>
      <c r="AP356" s="41" t="str">
        <f t="shared" si="339"/>
        <v>0,419865206757054-0,171646030668575i</v>
      </c>
      <c r="AQ356">
        <f t="shared" si="340"/>
        <v>-6.8666194672255934</v>
      </c>
      <c r="AR356" s="43">
        <f t="shared" si="341"/>
        <v>-22.235344185436762</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-0,0775033459756174+0,492911448121526i</v>
      </c>
      <c r="BG356" s="20">
        <f t="shared" si="352"/>
        <v>-6.0385565947559163</v>
      </c>
      <c r="BH356" s="43">
        <f t="shared" si="353"/>
        <v>98.935789208291865</v>
      </c>
      <c r="BI356" s="41" t="str">
        <f t="shared" si="306"/>
        <v>-0,683568886394203+1,14223139256213i</v>
      </c>
      <c r="BJ356" s="20">
        <f t="shared" si="354"/>
        <v>2.4845366312540671</v>
      </c>
      <c r="BK356" s="43">
        <f t="shared" si="307"/>
        <v>120.89843035729992</v>
      </c>
      <c r="BL356">
        <f t="shared" si="355"/>
        <v>-6.0385565947559163</v>
      </c>
      <c r="BM356" s="43">
        <f t="shared" si="356"/>
        <v>98.935789208291865</v>
      </c>
    </row>
    <row r="357" spans="14:65" x14ac:dyDescent="0.25">
      <c r="N357" s="9">
        <v>39</v>
      </c>
      <c r="O357" s="34">
        <f t="shared" si="308"/>
        <v>24547.089156850321</v>
      </c>
      <c r="P357" s="33" t="str">
        <f t="shared" si="309"/>
        <v>58,4837545126354</v>
      </c>
      <c r="Q357" s="4" t="str">
        <f t="shared" si="310"/>
        <v>1+1826,58607042176i</v>
      </c>
      <c r="R357" s="4">
        <f t="shared" si="322"/>
        <v>1826.586344156445</v>
      </c>
      <c r="S357" s="4">
        <f t="shared" si="323"/>
        <v>1.5702488574386557</v>
      </c>
      <c r="T357" s="4" t="str">
        <f t="shared" si="311"/>
        <v>1+4,62701729773047i</v>
      </c>
      <c r="U357" s="4">
        <f t="shared" si="324"/>
        <v>4.7338450622614356</v>
      </c>
      <c r="V357" s="4">
        <f t="shared" si="325"/>
        <v>1.3579480353305642</v>
      </c>
      <c r="W357" t="str">
        <f t="shared" si="312"/>
        <v>1-0,520539445994678i</v>
      </c>
      <c r="X357" s="4">
        <f t="shared" si="326"/>
        <v>1.1273692007663001</v>
      </c>
      <c r="Y357" s="4">
        <f t="shared" si="327"/>
        <v>-0.47994382511261413</v>
      </c>
      <c r="Z357" t="str">
        <f t="shared" si="313"/>
        <v>0,997589761655703+0,0856855055135272i</v>
      </c>
      <c r="AA357" s="4">
        <f t="shared" si="328"/>
        <v>1.0012628717851226</v>
      </c>
      <c r="AB357" s="4">
        <f t="shared" si="329"/>
        <v>8.5682232277299972E-2</v>
      </c>
      <c r="AC357" s="47" t="str">
        <f t="shared" si="330"/>
        <v>0,121571772638113-0,119768616523386i</v>
      </c>
      <c r="AD357" s="20">
        <f t="shared" si="331"/>
        <v>-15.357457356892649</v>
      </c>
      <c r="AE357" s="43">
        <f t="shared" si="332"/>
        <v>-44.571926965017916</v>
      </c>
      <c r="AF357" t="str">
        <f t="shared" si="314"/>
        <v>171,846459675999</v>
      </c>
      <c r="AG357" t="str">
        <f t="shared" si="315"/>
        <v>1+1821,88806098137i</v>
      </c>
      <c r="AH357">
        <f t="shared" si="333"/>
        <v>1821.8883354219204</v>
      </c>
      <c r="AI357">
        <f t="shared" si="334"/>
        <v>1.5702474457077469</v>
      </c>
      <c r="AJ357" t="str">
        <f t="shared" si="316"/>
        <v>1+4,62701729773047i</v>
      </c>
      <c r="AK357">
        <f t="shared" si="335"/>
        <v>4.7338450622614356</v>
      </c>
      <c r="AL357">
        <f t="shared" si="336"/>
        <v>1.3579480353305642</v>
      </c>
      <c r="AM357" t="str">
        <f t="shared" si="317"/>
        <v>1-0,176697141739332i</v>
      </c>
      <c r="AN357">
        <f t="shared" si="337"/>
        <v>1.0154909551044016</v>
      </c>
      <c r="AO357">
        <f t="shared" si="338"/>
        <v>-0.17489190177037903</v>
      </c>
      <c r="AP357" s="41" t="str">
        <f t="shared" si="339"/>
        <v>0,419862772767293-0,171209723448251i</v>
      </c>
      <c r="AQ357">
        <f t="shared" si="340"/>
        <v>-6.8698213385851217</v>
      </c>
      <c r="AR357" s="43">
        <f t="shared" si="341"/>
        <v>-22.184428050187805</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-0,0688084682481521+0,492057834802526i</v>
      </c>
      <c r="BG357" s="20">
        <f t="shared" si="352"/>
        <v>-6.0755716031949438</v>
      </c>
      <c r="BH357" s="43">
        <f t="shared" si="353"/>
        <v>97.960516382525768</v>
      </c>
      <c r="BI357" s="41" t="str">
        <f t="shared" si="306"/>
        <v>-0,666976292105137+1,13920044873126i</v>
      </c>
      <c r="BJ357" s="20">
        <f t="shared" si="354"/>
        <v>2.4120644151125852</v>
      </c>
      <c r="BK357" s="43">
        <f t="shared" si="307"/>
        <v>120.34801529735591</v>
      </c>
      <c r="BL357">
        <f t="shared" si="355"/>
        <v>-6.0755716031949438</v>
      </c>
      <c r="BM357" s="43">
        <f t="shared" si="356"/>
        <v>97.960516382525768</v>
      </c>
    </row>
    <row r="358" spans="14:65" x14ac:dyDescent="0.25">
      <c r="N358" s="9">
        <v>40</v>
      </c>
      <c r="O358" s="34">
        <f t="shared" si="308"/>
        <v>25118.86431509586</v>
      </c>
      <c r="P358" s="33" t="str">
        <f t="shared" si="309"/>
        <v>58,4837545126354</v>
      </c>
      <c r="Q358" s="4" t="str">
        <f t="shared" si="310"/>
        <v>1+1869,13272566023i</v>
      </c>
      <c r="R358" s="4">
        <f t="shared" si="322"/>
        <v>1869.1329931639539</v>
      </c>
      <c r="S358" s="4">
        <f t="shared" si="323"/>
        <v>1.5702613193602395</v>
      </c>
      <c r="T358" s="4" t="str">
        <f t="shared" si="311"/>
        <v>1+4,73479437592944i</v>
      </c>
      <c r="U358" s="4">
        <f t="shared" si="324"/>
        <v>4.8392435134360676</v>
      </c>
      <c r="V358" s="4">
        <f t="shared" si="325"/>
        <v>1.3626527846915517</v>
      </c>
      <c r="W358" t="str">
        <f t="shared" si="312"/>
        <v>1-0,532664367292063i</v>
      </c>
      <c r="X358" s="4">
        <f t="shared" si="326"/>
        <v>1.133018679538274</v>
      </c>
      <c r="Y358" s="4">
        <f t="shared" si="327"/>
        <v>-0.48943636027900778</v>
      </c>
      <c r="Z358" t="str">
        <f t="shared" si="313"/>
        <v>0,997476170622079+0,0876813773320267i</v>
      </c>
      <c r="AA358" s="4">
        <f t="shared" si="328"/>
        <v>1.0013224929510613</v>
      </c>
      <c r="AB358" s="4">
        <f t="shared" si="329"/>
        <v>8.7677865230147811E-2</v>
      </c>
      <c r="AC358" s="47" t="str">
        <f t="shared" si="330"/>
        <v>0,121231015915279-0,121067366782616i</v>
      </c>
      <c r="AD358" s="20">
        <f t="shared" si="331"/>
        <v>-15.323287669470814</v>
      </c>
      <c r="AE358" s="43">
        <f t="shared" si="332"/>
        <v>-44.961302246047126</v>
      </c>
      <c r="AF358" t="str">
        <f t="shared" si="314"/>
        <v>171,846459675999</v>
      </c>
      <c r="AG358" t="str">
        <f t="shared" si="315"/>
        <v>1+1864,32528552222i</v>
      </c>
      <c r="AH358">
        <f t="shared" si="333"/>
        <v>1864.3255537157418</v>
      </c>
      <c r="AI358">
        <f t="shared" si="334"/>
        <v>1.5702599397642309</v>
      </c>
      <c r="AJ358" t="str">
        <f t="shared" si="316"/>
        <v>1+4,73479437592944i</v>
      </c>
      <c r="AK358">
        <f t="shared" si="335"/>
        <v>4.8392435134360676</v>
      </c>
      <c r="AL358">
        <f t="shared" si="336"/>
        <v>1.3626527846915517</v>
      </c>
      <c r="AM358" t="str">
        <f t="shared" si="317"/>
        <v>1-0,180812946897899i</v>
      </c>
      <c r="AN358">
        <f t="shared" si="337"/>
        <v>1.016215194614754</v>
      </c>
      <c r="AO358">
        <f t="shared" si="338"/>
        <v>-0.17888026051006883</v>
      </c>
      <c r="AP358" s="41" t="str">
        <f t="shared" si="339"/>
        <v>0,41986044832505-0,170864193769237i</v>
      </c>
      <c r="AQ358">
        <f t="shared" si="340"/>
        <v>-6.8723600422660631</v>
      </c>
      <c r="AR358" s="43">
        <f t="shared" si="341"/>
        <v>-22.144097747810168</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-0,059990667258792+0,491071734283926i</v>
      </c>
      <c r="BG358" s="20">
        <f t="shared" si="352"/>
        <v>-6.1127671685058065</v>
      </c>
      <c r="BH358" s="43">
        <f t="shared" si="353"/>
        <v>96.964898644740444</v>
      </c>
      <c r="BI358" s="41" t="str">
        <f t="shared" si="306"/>
        <v>-0,65013673089699+1,13602540086729i</v>
      </c>
      <c r="BJ358" s="20">
        <f t="shared" si="354"/>
        <v>2.3381604586989164</v>
      </c>
      <c r="BK358" s="43">
        <f t="shared" si="307"/>
        <v>119.7821031429775</v>
      </c>
      <c r="BL358">
        <f t="shared" si="355"/>
        <v>-6.1127671685058065</v>
      </c>
      <c r="BM358" s="43">
        <f t="shared" si="356"/>
        <v>96.964898644740444</v>
      </c>
    </row>
    <row r="359" spans="14:65" x14ac:dyDescent="0.25">
      <c r="N359" s="9">
        <v>41</v>
      </c>
      <c r="O359" s="34">
        <f t="shared" si="308"/>
        <v>25703.95782768865</v>
      </c>
      <c r="P359" s="33" t="str">
        <f t="shared" si="309"/>
        <v>58,4837545126354</v>
      </c>
      <c r="Q359" s="4" t="str">
        <f t="shared" si="310"/>
        <v>1+1912,67041981074i</v>
      </c>
      <c r="R359" s="4">
        <f t="shared" si="322"/>
        <v>1912.670681225336</v>
      </c>
      <c r="S359" s="4">
        <f t="shared" si="323"/>
        <v>1.5702734976140165</v>
      </c>
      <c r="T359" s="4" t="str">
        <f t="shared" si="311"/>
        <v>1+4,84508190477892i</v>
      </c>
      <c r="U359" s="4">
        <f t="shared" si="324"/>
        <v>4.9472031152981915</v>
      </c>
      <c r="V359" s="4">
        <f t="shared" si="325"/>
        <v>1.3672594931045192</v>
      </c>
      <c r="W359" t="str">
        <f t="shared" si="312"/>
        <v>1-0,545071714287628i</v>
      </c>
      <c r="X359" s="4">
        <f t="shared" si="326"/>
        <v>1.1389043742634646</v>
      </c>
      <c r="Y359" s="4">
        <f t="shared" si="327"/>
        <v>-0.49905162597316555</v>
      </c>
      <c r="Z359" t="str">
        <f t="shared" si="313"/>
        <v>0,99735722620797+0,0897237389773872i</v>
      </c>
      <c r="AA359" s="4">
        <f t="shared" si="328"/>
        <v>1.0013849339816023</v>
      </c>
      <c r="AB359" s="4">
        <f t="shared" si="329"/>
        <v>8.9719970345777805E-2</v>
      </c>
      <c r="AC359" s="47" t="str">
        <f t="shared" si="330"/>
        <v>0,120874355789072-0,122428458427183i</v>
      </c>
      <c r="AD359" s="20">
        <f t="shared" si="331"/>
        <v>-15.287180119602322</v>
      </c>
      <c r="AE359" s="43">
        <f t="shared" si="332"/>
        <v>-45.365973206699763</v>
      </c>
      <c r="AF359" t="str">
        <f t="shared" si="314"/>
        <v>171,846459675999</v>
      </c>
      <c r="AG359" t="str">
        <f t="shared" si="315"/>
        <v>1+1907,75100000669i</v>
      </c>
      <c r="AH359">
        <f t="shared" si="333"/>
        <v>1907.751262095383</v>
      </c>
      <c r="AI359">
        <f t="shared" si="334"/>
        <v>1.5702721494214296</v>
      </c>
      <c r="AJ359" t="str">
        <f t="shared" si="316"/>
        <v>1+4,84508190477892i</v>
      </c>
      <c r="AK359">
        <f t="shared" si="335"/>
        <v>4.9472031152981915</v>
      </c>
      <c r="AL359">
        <f t="shared" si="336"/>
        <v>1.3672594931045192</v>
      </c>
      <c r="AM359" t="str">
        <f t="shared" si="317"/>
        <v>1-0,185024621474251i</v>
      </c>
      <c r="AN359">
        <f t="shared" si="337"/>
        <v>1.0169730136791684</v>
      </c>
      <c r="AO359">
        <f t="shared" si="338"/>
        <v>-0.18295557282027605</v>
      </c>
      <c r="AP359" s="41" t="str">
        <f t="shared" si="339"/>
        <v>0,419858228499887-0,170609258435155i</v>
      </c>
      <c r="AQ359">
        <f t="shared" si="340"/>
        <v>-6.8742398022906066</v>
      </c>
      <c r="AR359" s="43">
        <f t="shared" si="341"/>
        <v>-22.114350555699009</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-0,0510575590627878+0,489944765858902i</v>
      </c>
      <c r="BG359" s="20">
        <f t="shared" si="352"/>
        <v>-6.1501478613698568</v>
      </c>
      <c r="BH359" s="43">
        <f t="shared" si="353"/>
        <v>95.949367220578097</v>
      </c>
      <c r="BI359" s="41" t="str">
        <f t="shared" si="306"/>
        <v>-0,633064493045921+1,13268958401598i</v>
      </c>
      <c r="BJ359" s="20">
        <f t="shared" si="354"/>
        <v>2.2627924559418555</v>
      </c>
      <c r="BK359" s="43">
        <f t="shared" si="307"/>
        <v>119.20098987157883</v>
      </c>
      <c r="BL359">
        <f t="shared" si="355"/>
        <v>-6.1501478613698568</v>
      </c>
      <c r="BM359" s="43">
        <f t="shared" si="356"/>
        <v>95.949367220578097</v>
      </c>
    </row>
    <row r="360" spans="14:65" x14ac:dyDescent="0.25">
      <c r="N360" s="9">
        <v>42</v>
      </c>
      <c r="O360" s="34">
        <f t="shared" si="308"/>
        <v>26302.679918953829</v>
      </c>
      <c r="P360" s="33" t="str">
        <f t="shared" si="309"/>
        <v>58,4837545126354</v>
      </c>
      <c r="Q360" s="4" t="str">
        <f t="shared" si="310"/>
        <v>1+1957,22223713501i</v>
      </c>
      <c r="R360" s="4">
        <f t="shared" si="322"/>
        <v>1957.2224925990845</v>
      </c>
      <c r="S360" s="4">
        <f t="shared" si="323"/>
        <v>1.5702853986570435</v>
      </c>
      <c r="T360" s="4" t="str">
        <f t="shared" si="311"/>
        <v>1+4,95793836018654i</v>
      </c>
      <c r="U360" s="4">
        <f t="shared" si="324"/>
        <v>5.0577814092158233</v>
      </c>
      <c r="V360" s="4">
        <f t="shared" si="325"/>
        <v>1.371769820641211</v>
      </c>
      <c r="W360" t="str">
        <f t="shared" si="312"/>
        <v>1-0,557768065520986i</v>
      </c>
      <c r="X360" s="4">
        <f t="shared" si="326"/>
        <v>1.1450350278113868</v>
      </c>
      <c r="Y360" s="4">
        <f t="shared" si="327"/>
        <v>-0.50878760783238464</v>
      </c>
      <c r="Z360" t="str">
        <f t="shared" si="313"/>
        <v>0,997232676116324+0,0918136733367878i</v>
      </c>
      <c r="AA360" s="4">
        <f t="shared" si="328"/>
        <v>1.0014503287361385</v>
      </c>
      <c r="AB360" s="4">
        <f t="shared" si="329"/>
        <v>9.1809629177376492E-2</v>
      </c>
      <c r="AC360" s="47" t="str">
        <f t="shared" si="330"/>
        <v>0,120501047538808-0,123852481187617i</v>
      </c>
      <c r="AD360" s="20">
        <f t="shared" si="331"/>
        <v>-15.249110757559908</v>
      </c>
      <c r="AE360" s="43">
        <f t="shared" si="332"/>
        <v>-45.785791655784948</v>
      </c>
      <c r="AF360" t="str">
        <f t="shared" si="314"/>
        <v>171,846459675999</v>
      </c>
      <c r="AG360" t="str">
        <f t="shared" si="315"/>
        <v>1+1952,18822932345i</v>
      </c>
      <c r="AH360">
        <f t="shared" si="333"/>
        <v>1952.1884854462764</v>
      </c>
      <c r="AI360">
        <f t="shared" si="334"/>
        <v>1.5702840811530503</v>
      </c>
      <c r="AJ360" t="str">
        <f t="shared" si="316"/>
        <v>1+4,95793836018654i</v>
      </c>
      <c r="AK360">
        <f t="shared" si="335"/>
        <v>5.0577814092158233</v>
      </c>
      <c r="AL360">
        <f t="shared" si="336"/>
        <v>1.371769820641211</v>
      </c>
      <c r="AM360" t="str">
        <f t="shared" si="317"/>
        <v>1-0,189334398554i</v>
      </c>
      <c r="AN360">
        <f t="shared" si="337"/>
        <v>1.0177659428747874</v>
      </c>
      <c r="AO360">
        <f t="shared" si="338"/>
        <v>-0.18711945775161062</v>
      </c>
      <c r="AP360" s="41" t="str">
        <f t="shared" si="339"/>
        <v>0,419856108583255-0,170444782283408i</v>
      </c>
      <c r="AQ360">
        <f t="shared" si="340"/>
        <v>-6.8754637513620276</v>
      </c>
      <c r="AR360" s="43">
        <f t="shared" si="341"/>
        <v>-22.095184494432718</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-0,0420171934927399+0,488668919391842i</v>
      </c>
      <c r="BG360" s="20">
        <f t="shared" si="352"/>
        <v>-6.1877160699877791</v>
      </c>
      <c r="BH360" s="43">
        <f t="shared" si="353"/>
        <v>94.914372958768823</v>
      </c>
      <c r="BI360" s="41" t="str">
        <f t="shared" si="306"/>
        <v>-0,615774664428237+1,1291770902883i</v>
      </c>
      <c r="BJ360" s="20">
        <f t="shared" si="354"/>
        <v>2.1859309362100898</v>
      </c>
      <c r="BK360" s="43">
        <f t="shared" si="307"/>
        <v>118.60498012012106</v>
      </c>
      <c r="BL360">
        <f t="shared" si="355"/>
        <v>-6.1877160699877791</v>
      </c>
      <c r="BM360" s="43">
        <f t="shared" si="356"/>
        <v>94.914372958768823</v>
      </c>
    </row>
    <row r="361" spans="14:65" x14ac:dyDescent="0.25">
      <c r="N361" s="9">
        <v>43</v>
      </c>
      <c r="O361" s="34">
        <f t="shared" si="308"/>
        <v>26915.348039269167</v>
      </c>
      <c r="P361" s="33" t="str">
        <f t="shared" si="309"/>
        <v>58,4837545126354</v>
      </c>
      <c r="Q361" s="4" t="str">
        <f t="shared" si="310"/>
        <v>1+2002,81179959632i</v>
      </c>
      <c r="R361" s="4">
        <f t="shared" si="322"/>
        <v>2002.8120492453231</v>
      </c>
      <c r="S361" s="4">
        <f t="shared" si="323"/>
        <v>1.5702970287993974</v>
      </c>
      <c r="T361" s="4" t="str">
        <f t="shared" si="311"/>
        <v>1+5,07342358013883i</v>
      </c>
      <c r="U361" s="4">
        <f t="shared" si="324"/>
        <v>5.1710373063350357</v>
      </c>
      <c r="V361" s="4">
        <f t="shared" si="325"/>
        <v>1.3761854243593008</v>
      </c>
      <c r="W361" t="str">
        <f t="shared" si="312"/>
        <v>1-0,570760152765619i</v>
      </c>
      <c r="X361" s="4">
        <f t="shared" si="326"/>
        <v>1.1514196246308435</v>
      </c>
      <c r="Y361" s="4">
        <f t="shared" si="327"/>
        <v>-0.51864208432351799</v>
      </c>
      <c r="Z361" t="str">
        <f t="shared" si="313"/>
        <v>0,9971022561597+0,0939522885210894i</v>
      </c>
      <c r="AA361" s="4">
        <f t="shared" si="328"/>
        <v>1.0015188174752956</v>
      </c>
      <c r="AB361" s="4">
        <f t="shared" si="329"/>
        <v>9.394794839781237E-2</v>
      </c>
      <c r="AC361" s="47" t="str">
        <f t="shared" si="330"/>
        <v>0,120110312269262-0,125340048771023i</v>
      </c>
      <c r="AD361" s="20">
        <f t="shared" si="331"/>
        <v>-15.209055309107683</v>
      </c>
      <c r="AE361" s="43">
        <f t="shared" si="332"/>
        <v>-46.220599135643766</v>
      </c>
      <c r="AF361" t="str">
        <f t="shared" si="314"/>
        <v>171,846459675999</v>
      </c>
      <c r="AG361" t="str">
        <f t="shared" si="315"/>
        <v>1+1997,66053467966i</v>
      </c>
      <c r="AH361">
        <f t="shared" si="333"/>
        <v>1997.6607849724198</v>
      </c>
      <c r="AI361">
        <f t="shared" si="334"/>
        <v>1.5702957412854412</v>
      </c>
      <c r="AJ361" t="str">
        <f t="shared" si="316"/>
        <v>1+5,07342358013883i</v>
      </c>
      <c r="AK361">
        <f t="shared" si="335"/>
        <v>5.1710373063350357</v>
      </c>
      <c r="AL361">
        <f t="shared" si="336"/>
        <v>1.3761854243593008</v>
      </c>
      <c r="AM361" t="str">
        <f t="shared" si="317"/>
        <v>1-0,193744563238i</v>
      </c>
      <c r="AN361">
        <f t="shared" si="337"/>
        <v>1.0185955800926505</v>
      </c>
      <c r="AO361">
        <f t="shared" si="338"/>
        <v>-0.19137354522386568</v>
      </c>
      <c r="AP361" s="41" t="str">
        <f t="shared" si="339"/>
        <v>0,419854084078543-0,170370678113557i</v>
      </c>
      <c r="AQ361">
        <f t="shared" si="340"/>
        <v>-6.8760339315588777</v>
      </c>
      <c r="AR361" s="43">
        <f t="shared" si="341"/>
        <v>-22.086598371598129</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-0,0328780342100801+0,487236588978621i</v>
      </c>
      <c r="BG361" s="20">
        <f t="shared" si="352"/>
        <v>-6.2254720150742653</v>
      </c>
      <c r="BH361" s="43">
        <f t="shared" si="353"/>
        <v>93.860385823022028</v>
      </c>
      <c r="BI361" s="41" t="str">
        <f t="shared" si="306"/>
        <v>-0,598283088205523+1,12547283218263i</v>
      </c>
      <c r="BJ361" s="20">
        <f t="shared" si="354"/>
        <v>2.1075493624745598</v>
      </c>
      <c r="BK361" s="43">
        <f t="shared" si="307"/>
        <v>117.99438658706758</v>
      </c>
      <c r="BL361">
        <f t="shared" si="355"/>
        <v>-6.2254720150742653</v>
      </c>
      <c r="BM361" s="43">
        <f t="shared" si="356"/>
        <v>93.860385823022028</v>
      </c>
    </row>
    <row r="362" spans="14:65" x14ac:dyDescent="0.25">
      <c r="N362" s="9">
        <v>44</v>
      </c>
      <c r="O362" s="34">
        <f t="shared" si="308"/>
        <v>27542.287033381719</v>
      </c>
      <c r="P362" s="33" t="str">
        <f t="shared" si="309"/>
        <v>58,4837545126354</v>
      </c>
      <c r="Q362" s="4" t="str">
        <f t="shared" si="310"/>
        <v>1+2049,46327938413i</v>
      </c>
      <c r="R362" s="4">
        <f t="shared" si="322"/>
        <v>2049.4635233504287</v>
      </c>
      <c r="S362" s="4">
        <f t="shared" si="323"/>
        <v>1.5703083942075213</v>
      </c>
      <c r="T362" s="4" t="str">
        <f t="shared" si="311"/>
        <v>1+5,19159879642802i</v>
      </c>
      <c r="U362" s="4">
        <f t="shared" si="324"/>
        <v>5.2870311199266515</v>
      </c>
      <c r="V362" s="4">
        <f t="shared" si="325"/>
        <v>1.380507956393987</v>
      </c>
      <c r="W362" t="str">
        <f t="shared" si="312"/>
        <v>1-0,584054864598152i</v>
      </c>
      <c r="X362" s="4">
        <f t="shared" si="326"/>
        <v>1.1580673921930302</v>
      </c>
      <c r="Y362" s="4">
        <f t="shared" si="327"/>
        <v>-0.52861262393943931</v>
      </c>
      <c r="Z362" t="str">
        <f t="shared" si="313"/>
        <v>0,996965689699883+0,0961407184523706i</v>
      </c>
      <c r="AA362" s="4">
        <f t="shared" si="328"/>
        <v>1.0015905471714981</v>
      </c>
      <c r="AB362" s="4">
        <f t="shared" si="329"/>
        <v>9.6136060378691129E-2</v>
      </c>
      <c r="AC362" s="47" t="str">
        <f t="shared" si="330"/>
        <v>0,1197013353683-0,126891798520578i</v>
      </c>
      <c r="AD362" s="20">
        <f t="shared" si="331"/>
        <v>-15.166989293512787</v>
      </c>
      <c r="AE362" s="43">
        <f t="shared" si="332"/>
        <v>-46.670226904230688</v>
      </c>
      <c r="AF362" t="str">
        <f t="shared" si="314"/>
        <v>171,846459675999</v>
      </c>
      <c r="AG362" t="str">
        <f t="shared" si="315"/>
        <v>1+2044,19202609353i</v>
      </c>
      <c r="AH362">
        <f t="shared" si="333"/>
        <v>2044.192270688932</v>
      </c>
      <c r="AI362">
        <f t="shared" si="334"/>
        <v>1.5703071360009466</v>
      </c>
      <c r="AJ362" t="str">
        <f t="shared" si="316"/>
        <v>1+5,19159879642802i</v>
      </c>
      <c r="AK362">
        <f t="shared" si="335"/>
        <v>5.2870311199266515</v>
      </c>
      <c r="AL362">
        <f t="shared" si="336"/>
        <v>1.380507956393987</v>
      </c>
      <c r="AM362" t="str">
        <f t="shared" si="317"/>
        <v>1-0,198257453853941i</v>
      </c>
      <c r="AN362">
        <f t="shared" si="337"/>
        <v>1.0194635932727796</v>
      </c>
      <c r="AO362">
        <f t="shared" si="338"/>
        <v>-0.19571947461384581</v>
      </c>
      <c r="AP362" s="41" t="str">
        <f t="shared" si="339"/>
        <v>0,419852150691506-0,170386906641115i</v>
      </c>
      <c r="AQ362">
        <f t="shared" si="340"/>
        <v>-6.8759512948031958</v>
      </c>
      <c r="AR362" s="43">
        <f t="shared" si="341"/>
        <v>-22.088591810415465</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-0,0236489355429477+0,485640605197202i</v>
      </c>
      <c r="BG362" s="20">
        <f t="shared" si="352"/>
        <v>-6.2634137742563842</v>
      </c>
      <c r="BH362" s="43">
        <f t="shared" si="353"/>
        <v>92.787894303271614</v>
      </c>
      <c r="BI362" s="41" t="str">
        <f t="shared" si="306"/>
        <v>-0,580606320345311+1,12156260323734i</v>
      </c>
      <c r="BJ362" s="20">
        <f t="shared" si="354"/>
        <v>2.0276242244532066</v>
      </c>
      <c r="BK362" s="43">
        <f t="shared" si="307"/>
        <v>117.36952939708685</v>
      </c>
      <c r="BL362">
        <f t="shared" si="355"/>
        <v>-6.2634137742563842</v>
      </c>
      <c r="BM362" s="43">
        <f t="shared" si="356"/>
        <v>92.787894303271614</v>
      </c>
    </row>
    <row r="363" spans="14:65" x14ac:dyDescent="0.25">
      <c r="N363" s="9">
        <v>45</v>
      </c>
      <c r="O363" s="34">
        <f t="shared" si="308"/>
        <v>28183.829312644593</v>
      </c>
      <c r="P363" s="33" t="str">
        <f t="shared" si="309"/>
        <v>58,4837545126354</v>
      </c>
      <c r="Q363" s="4" t="str">
        <f t="shared" si="310"/>
        <v>1+2097,20141173051i</v>
      </c>
      <c r="R363" s="4">
        <f t="shared" si="322"/>
        <v>2097.2016501434582</v>
      </c>
      <c r="S363" s="4">
        <f t="shared" si="323"/>
        <v>1.5703195009074931</v>
      </c>
      <c r="T363" s="4" t="str">
        <f t="shared" si="311"/>
        <v>1+5,31252666711798i</v>
      </c>
      <c r="U363" s="4">
        <f t="shared" si="324"/>
        <v>5.4058245984160145</v>
      </c>
      <c r="V363" s="4">
        <f t="shared" si="325"/>
        <v>1.3847390621908877</v>
      </c>
      <c r="W363" t="str">
        <f t="shared" si="312"/>
        <v>1-0,597659250050773i</v>
      </c>
      <c r="X363" s="4">
        <f t="shared" si="326"/>
        <v>1.1649878021555644</v>
      </c>
      <c r="Y363" s="4">
        <f t="shared" si="327"/>
        <v>-0.53869658307639345</v>
      </c>
      <c r="Z363" t="str">
        <f t="shared" si="313"/>
        <v>0,996822687061103+0,0983801234651478i</v>
      </c>
      <c r="AA363" s="4">
        <f t="shared" si="328"/>
        <v>1.0016656718350367</v>
      </c>
      <c r="AB363" s="4">
        <f t="shared" si="329"/>
        <v>9.8375123782361018E-2</v>
      </c>
      <c r="AC363" s="47" t="str">
        <f t="shared" si="330"/>
        <v>0,119273264899316-0,128508391040619i</v>
      </c>
      <c r="AD363" s="20">
        <f t="shared" si="331"/>
        <v>-15.1228881453493</v>
      </c>
      <c r="AE363" s="43">
        <f t="shared" si="332"/>
        <v>-47.134495948849917</v>
      </c>
      <c r="AF363" t="str">
        <f t="shared" si="314"/>
        <v>171,846459675999</v>
      </c>
      <c r="AG363" t="str">
        <f t="shared" si="315"/>
        <v>1+2091,8073751777i</v>
      </c>
      <c r="AH363">
        <f t="shared" si="333"/>
        <v>2091.8076142054315</v>
      </c>
      <c r="AI363">
        <f t="shared" si="334"/>
        <v>1.5703182713411836</v>
      </c>
      <c r="AJ363" t="str">
        <f t="shared" si="316"/>
        <v>1+5,31252666711798i</v>
      </c>
      <c r="AK363">
        <f t="shared" si="335"/>
        <v>5.4058245984160145</v>
      </c>
      <c r="AL363">
        <f t="shared" si="336"/>
        <v>1.3847390621908877</v>
      </c>
      <c r="AM363" t="str">
        <f t="shared" si="317"/>
        <v>1-0,202875463196163i</v>
      </c>
      <c r="AN363">
        <f t="shared" si="337"/>
        <v>1.0203717232298519</v>
      </c>
      <c r="AO363">
        <f t="shared" si="338"/>
        <v>-0.20015889321954949</v>
      </c>
      <c r="AP363" s="41" t="str">
        <f t="shared" si="339"/>
        <v>0,41985030432118-0,170493476476755i</v>
      </c>
      <c r="AQ363">
        <f t="shared" si="340"/>
        <v>-6.8752157030818539</v>
      </c>
      <c r="AR363" s="43">
        <f t="shared" si="341"/>
        <v>-22.101165263177499</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-0,0143391162226535+0,483874265606955i</v>
      </c>
      <c r="BG363" s="20">
        <f t="shared" si="352"/>
        <v>-6.3015373162510002</v>
      </c>
      <c r="BH363" s="43">
        <f t="shared" si="353"/>
        <v>91.697404745292346</v>
      </c>
      <c r="BI363" s="41" t="str">
        <f t="shared" si="306"/>
        <v>-0,562761579189869+1,11743313536367i</v>
      </c>
      <c r="BJ363" s="20">
        <f t="shared" si="354"/>
        <v>1.9461351260164559</v>
      </c>
      <c r="BK363" s="43">
        <f t="shared" si="307"/>
        <v>116.73073543096474</v>
      </c>
      <c r="BL363">
        <f t="shared" si="355"/>
        <v>-6.3015373162510002</v>
      </c>
      <c r="BM363" s="43">
        <f t="shared" si="356"/>
        <v>91.697404745292346</v>
      </c>
    </row>
    <row r="364" spans="14:65" x14ac:dyDescent="0.25">
      <c r="N364" s="9">
        <v>46</v>
      </c>
      <c r="O364" s="34">
        <f t="shared" si="308"/>
        <v>28840.315031266062</v>
      </c>
      <c r="P364" s="33" t="str">
        <f t="shared" si="309"/>
        <v>58,4837545126354</v>
      </c>
      <c r="Q364" s="4" t="str">
        <f t="shared" si="310"/>
        <v>1+2146,05150802512i</v>
      </c>
      <c r="R364" s="4">
        <f t="shared" si="322"/>
        <v>2146.051741011127</v>
      </c>
      <c r="S364" s="4">
        <f t="shared" si="323"/>
        <v>1.5703303547882212</v>
      </c>
      <c r="T364" s="4" t="str">
        <f t="shared" si="311"/>
        <v>1+5,43627130976644i</v>
      </c>
      <c r="U364" s="4">
        <f t="shared" si="324"/>
        <v>5.527480959115981</v>
      </c>
      <c r="V364" s="4">
        <f t="shared" si="325"/>
        <v>1.3888803788737361</v>
      </c>
      <c r="W364" t="str">
        <f t="shared" si="312"/>
        <v>1-0,611580522348724i</v>
      </c>
      <c r="X364" s="4">
        <f t="shared" si="326"/>
        <v>1.1721905712452809</v>
      </c>
      <c r="Y364" s="4">
        <f t="shared" si="327"/>
        <v>-0.54889110464400004</v>
      </c>
      <c r="Z364" t="str">
        <f t="shared" si="313"/>
        <v>0,996672944915589+0,100671690921601i</v>
      </c>
      <c r="AA364" s="4">
        <f t="shared" si="328"/>
        <v>1.0017443528564196</v>
      </c>
      <c r="AB364" s="4">
        <f t="shared" si="329"/>
        <v>0.10066632416712423</v>
      </c>
      <c r="AC364" s="47" t="str">
        <f t="shared" si="330"/>
        <v>0,118825209926108-0,130190509783868i</v>
      </c>
      <c r="AD364" s="20">
        <f t="shared" si="331"/>
        <v>-15.076727339675575</v>
      </c>
      <c r="AE364" s="43">
        <f t="shared" si="332"/>
        <v>-47.613217034897268</v>
      </c>
      <c r="AF364" t="str">
        <f t="shared" si="314"/>
        <v>171,846459675999</v>
      </c>
      <c r="AG364" t="str">
        <f t="shared" si="315"/>
        <v>1+2140,53182822053i</v>
      </c>
      <c r="AH364">
        <f t="shared" si="333"/>
        <v>2140.5320618073265</v>
      </c>
      <c r="AI364">
        <f t="shared" si="334"/>
        <v>1.5703291532102455</v>
      </c>
      <c r="AJ364" t="str">
        <f t="shared" si="316"/>
        <v>1+5,43627130976644i</v>
      </c>
      <c r="AK364">
        <f t="shared" si="335"/>
        <v>5.527480959115981</v>
      </c>
      <c r="AL364">
        <f t="shared" si="336"/>
        <v>1.3888803788737361</v>
      </c>
      <c r="AM364" t="str">
        <f t="shared" si="317"/>
        <v>1-0,207601039794345i</v>
      </c>
      <c r="AN364">
        <f t="shared" si="337"/>
        <v>1.0213217865705662</v>
      </c>
      <c r="AO364">
        <f t="shared" si="338"/>
        <v>-0.20469345459435631</v>
      </c>
      <c r="AP364" s="41" t="str">
        <f t="shared" si="339"/>
        <v>0,419848541051171-0,170690444130895i</v>
      </c>
      <c r="AQ364">
        <f t="shared" si="340"/>
        <v>-6.8738259284143126</v>
      </c>
      <c r="AR364" s="43">
        <f t="shared" si="341"/>
        <v>-22.124320009513028</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-0,00495813017190455+0,481931363164741i</v>
      </c>
      <c r="BG364" s="20">
        <f t="shared" si="352"/>
        <v>-6.3398365451108365</v>
      </c>
      <c r="BH364" s="43">
        <f t="shared" si="353"/>
        <v>90.589440598338967</v>
      </c>
      <c r="BI364" s="41" t="str">
        <f t="shared" si="306"/>
        <v>-0,544766689363241+1,11307215222592i</v>
      </c>
      <c r="BJ364" s="20">
        <f t="shared" si="354"/>
        <v>1.8630648661504483</v>
      </c>
      <c r="BK364" s="43">
        <f t="shared" si="307"/>
        <v>116.07833762372319</v>
      </c>
      <c r="BL364">
        <f t="shared" si="355"/>
        <v>-6.3398365451108365</v>
      </c>
      <c r="BM364" s="43">
        <f t="shared" si="356"/>
        <v>90.589440598338967</v>
      </c>
    </row>
    <row r="365" spans="14:65" x14ac:dyDescent="0.25">
      <c r="N365" s="9">
        <v>47</v>
      </c>
      <c r="O365" s="34">
        <f t="shared" si="308"/>
        <v>29512.092266663854</v>
      </c>
      <c r="P365" s="33" t="str">
        <f t="shared" si="309"/>
        <v>58,4837545126354</v>
      </c>
      <c r="Q365" s="4" t="str">
        <f t="shared" si="310"/>
        <v>1+2196,03946923566i</v>
      </c>
      <c r="R365" s="4">
        <f t="shared" si="322"/>
        <v>2196.0396969182589</v>
      </c>
      <c r="S365" s="4">
        <f t="shared" si="323"/>
        <v>1.5703409616045665</v>
      </c>
      <c r="T365" s="4" t="str">
        <f t="shared" si="311"/>
        <v>1+5,56289833542094i</v>
      </c>
      <c r="U365" s="4">
        <f t="shared" si="324"/>
        <v>5.6520649226834854</v>
      </c>
      <c r="V365" s="4">
        <f t="shared" si="325"/>
        <v>1.392933533740444</v>
      </c>
      <c r="W365" t="str">
        <f t="shared" si="312"/>
        <v>1-0,625826062734855i</v>
      </c>
      <c r="X365" s="4">
        <f t="shared" si="326"/>
        <v>1.1796856618600613</v>
      </c>
      <c r="Y365" s="4">
        <f t="shared" si="327"/>
        <v>-0.5591931174571021</v>
      </c>
      <c r="Z365" t="str">
        <f t="shared" si="313"/>
        <v>0,996516145640176+0,103016635841128i</v>
      </c>
      <c r="AA365" s="4">
        <f t="shared" si="328"/>
        <v>1.0018267593658976</v>
      </c>
      <c r="AB365" s="4">
        <f t="shared" si="329"/>
        <v>0.10301087460590046</v>
      </c>
      <c r="AC365" s="47" t="str">
        <f t="shared" si="330"/>
        <v>0,11835623876774-0,131938860597071i</v>
      </c>
      <c r="AD365" s="20">
        <f t="shared" si="331"/>
        <v>-15.02848252012091</v>
      </c>
      <c r="AE365" s="43">
        <f t="shared" si="332"/>
        <v>-48.106190792810366</v>
      </c>
      <c r="AF365" t="str">
        <f t="shared" si="314"/>
        <v>171,846459675999</v>
      </c>
      <c r="AG365" t="str">
        <f t="shared" si="315"/>
        <v>1+2190,39121957199i</v>
      </c>
      <c r="AH365">
        <f t="shared" si="333"/>
        <v>2190.3914478417023</v>
      </c>
      <c r="AI365">
        <f t="shared" si="334"/>
        <v>1.5703397873778333</v>
      </c>
      <c r="AJ365" t="str">
        <f t="shared" si="316"/>
        <v>1+5,56289833542094i</v>
      </c>
      <c r="AK365">
        <f t="shared" si="335"/>
        <v>5.6520649226834854</v>
      </c>
      <c r="AL365">
        <f t="shared" si="336"/>
        <v>1.392933533740444</v>
      </c>
      <c r="AM365" t="str">
        <f t="shared" si="317"/>
        <v>1-0,212436689211752i</v>
      </c>
      <c r="AN365">
        <f t="shared" si="337"/>
        <v>1.0223156787036236</v>
      </c>
      <c r="AO365">
        <f t="shared" si="338"/>
        <v>-0.20932481674478493</v>
      </c>
      <c r="AP365" s="41" t="str">
        <f t="shared" si="339"/>
        <v>0,41984685714135-0,170977914043699i</v>
      </c>
      <c r="AQ365">
        <f t="shared" si="340"/>
        <v>-6.871779652566838</v>
      </c>
      <c r="AR365" s="43">
        <f t="shared" si="341"/>
        <v>-22.158058139475369</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0,0044841654619549+0,479806212240088i</v>
      </c>
      <c r="BG365" s="20">
        <f t="shared" si="352"/>
        <v>-6.3783033547480734</v>
      </c>
      <c r="BH365" s="43">
        <f t="shared" si="353"/>
        <v>89.464541581114432</v>
      </c>
      <c r="BI365" s="41" t="str">
        <f t="shared" si="306"/>
        <v>-0,526640020382729+1,10846841806389i</v>
      </c>
      <c r="BJ365" s="20">
        <f t="shared" si="354"/>
        <v>1.7783995128059771</v>
      </c>
      <c r="BK365" s="43">
        <f t="shared" si="307"/>
        <v>115.41267423444951</v>
      </c>
      <c r="BL365">
        <f t="shared" si="355"/>
        <v>-6.3783033547480734</v>
      </c>
      <c r="BM365" s="43">
        <f t="shared" si="356"/>
        <v>89.464541581114432</v>
      </c>
    </row>
    <row r="366" spans="14:65" x14ac:dyDescent="0.25">
      <c r="N366" s="9">
        <v>48</v>
      </c>
      <c r="O366" s="34">
        <f t="shared" si="308"/>
        <v>30199.517204020212</v>
      </c>
      <c r="P366" s="33" t="str">
        <f t="shared" si="309"/>
        <v>58,4837545126354</v>
      </c>
      <c r="Q366" s="4" t="str">
        <f t="shared" si="310"/>
        <v>1+2247,1917996408i</v>
      </c>
      <c r="R366" s="4">
        <f t="shared" si="322"/>
        <v>2247.1920221407108</v>
      </c>
      <c r="S366" s="4">
        <f t="shared" si="323"/>
        <v>1.5703513269803941</v>
      </c>
      <c r="T366" s="4" t="str">
        <f t="shared" si="311"/>
        <v>1+5,69247488340652i</v>
      </c>
      <c r="U366" s="4">
        <f t="shared" si="324"/>
        <v>5.779642748320529</v>
      </c>
      <c r="V366" s="4">
        <f t="shared" si="325"/>
        <v>1.3969001428812211</v>
      </c>
      <c r="W366" t="str">
        <f t="shared" si="312"/>
        <v>1-0,640403424383233i</v>
      </c>
      <c r="X366" s="4">
        <f t="shared" si="326"/>
        <v>1.1874832823925443</v>
      </c>
      <c r="Y366" s="4">
        <f t="shared" si="327"/>
        <v>-0.56959933645529714</v>
      </c>
      <c r="Z366" t="str">
        <f t="shared" si="313"/>
        <v>0,996351956642576+0,105416201544565i</v>
      </c>
      <c r="AA366" s="4">
        <f t="shared" si="328"/>
        <v>1.0019130686110316</v>
      </c>
      <c r="AB366" s="4">
        <f t="shared" si="329"/>
        <v>0.10541001631860175</v>
      </c>
      <c r="AC366" s="47" t="str">
        <f t="shared" si="330"/>
        <v>0,117865377180925-0,133754171221091i</v>
      </c>
      <c r="AD366" s="20">
        <f t="shared" si="331"/>
        <v>-14.97812962936842</v>
      </c>
      <c r="AE366" s="43">
        <f t="shared" si="332"/>
        <v>-48.613207846231028</v>
      </c>
      <c r="AF366" t="str">
        <f t="shared" si="314"/>
        <v>171,846459675999</v>
      </c>
      <c r="AG366" t="str">
        <f t="shared" si="315"/>
        <v>1+2241,41198534131i</v>
      </c>
      <c r="AH366">
        <f t="shared" si="333"/>
        <v>2241.4122084149699</v>
      </c>
      <c r="AI366">
        <f t="shared" si="334"/>
        <v>1.5703501794823138</v>
      </c>
      <c r="AJ366" t="str">
        <f t="shared" si="316"/>
        <v>1+5,69247488340652i</v>
      </c>
      <c r="AK366">
        <f t="shared" si="335"/>
        <v>5.779642748320529</v>
      </c>
      <c r="AL366">
        <f t="shared" si="336"/>
        <v>1.3969001428812211</v>
      </c>
      <c r="AM366" t="str">
        <f t="shared" si="317"/>
        <v>1-0,21738497537371i</v>
      </c>
      <c r="AN366">
        <f t="shared" si="337"/>
        <v>1.0233553769430386</v>
      </c>
      <c r="AO366">
        <f t="shared" si="338"/>
        <v>-0.21405464018529094</v>
      </c>
      <c r="AP366" s="41" t="str">
        <f t="shared" si="339"/>
        <v>0,419845249019926-0,171356038640471i</v>
      </c>
      <c r="AQ366">
        <f t="shared" si="340"/>
        <v>-6.8690734665247843</v>
      </c>
      <c r="AR366" s="43">
        <f t="shared" si="341"/>
        <v>-22.202382521440924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0,0139776447968707+0,477493671932141i</v>
      </c>
      <c r="BG366" s="20">
        <f t="shared" si="352"/>
        <v>-6.4169276938428457</v>
      </c>
      <c r="BH366" s="43">
        <f t="shared" si="353"/>
        <v>88.323262767044994</v>
      </c>
      <c r="BI366" s="41" t="str">
        <f t="shared" si="306"/>
        <v>-0,508400420414329+1,10361178139047i</v>
      </c>
      <c r="BJ366" s="20">
        <f t="shared" si="354"/>
        <v>1.6921284690007812</v>
      </c>
      <c r="BK366" s="43">
        <f t="shared" si="307"/>
        <v>114.7340880918351</v>
      </c>
      <c r="BL366">
        <f t="shared" si="355"/>
        <v>-6.4169276938428457</v>
      </c>
      <c r="BM366" s="43">
        <f t="shared" si="356"/>
        <v>88.323262767044994</v>
      </c>
    </row>
    <row r="367" spans="14:65" x14ac:dyDescent="0.25">
      <c r="N367" s="9">
        <v>49</v>
      </c>
      <c r="O367" s="34">
        <f t="shared" si="308"/>
        <v>30902.954325135954</v>
      </c>
      <c r="P367" s="33" t="str">
        <f t="shared" si="309"/>
        <v>58,4837545126354</v>
      </c>
      <c r="Q367" s="4" t="str">
        <f t="shared" si="310"/>
        <v>1+2299,53562088321i</v>
      </c>
      <c r="R367" s="4">
        <f t="shared" si="322"/>
        <v>2299.5358383184048</v>
      </c>
      <c r="S367" s="4">
        <f t="shared" si="323"/>
        <v>1.5703614564115544</v>
      </c>
      <c r="T367" s="4" t="str">
        <f t="shared" si="311"/>
        <v>1+5,82506965692409i</v>
      </c>
      <c r="U367" s="4">
        <f t="shared" si="324"/>
        <v>5.9102822697412458</v>
      </c>
      <c r="V367" s="4">
        <f t="shared" si="325"/>
        <v>1.4007818099125635</v>
      </c>
      <c r="W367" t="str">
        <f t="shared" si="312"/>
        <v>1-0,65532033640396i</v>
      </c>
      <c r="X367" s="4">
        <f t="shared" si="326"/>
        <v>1.1955938872813792</v>
      </c>
      <c r="Y367" s="4">
        <f t="shared" si="327"/>
        <v>-0.5801062637919826</v>
      </c>
      <c r="Z367" t="str">
        <f t="shared" si="313"/>
        <v>0,996180029655914+0,107871660313409i</v>
      </c>
      <c r="AA367" s="4">
        <f t="shared" si="328"/>
        <v>1.0020034663533002</v>
      </c>
      <c r="AB367" s="4">
        <f t="shared" si="329"/>
        <v>0.10786501931846057</v>
      </c>
      <c r="AC367" s="47" t="str">
        <f t="shared" si="330"/>
        <v>0,11735160646741-0,135637190741188i</v>
      </c>
      <c r="AD367" s="20">
        <f t="shared" si="331"/>
        <v>-14.92564504147699</v>
      </c>
      <c r="AE367" s="43">
        <f t="shared" si="332"/>
        <v>-49.134048984140797</v>
      </c>
      <c r="AF367" t="str">
        <f t="shared" si="314"/>
        <v>171,846459675999</v>
      </c>
      <c r="AG367" t="str">
        <f t="shared" si="315"/>
        <v>1+2293,62117741386i</v>
      </c>
      <c r="AH367">
        <f t="shared" si="333"/>
        <v>2293.6213954097443</v>
      </c>
      <c r="AI367">
        <f t="shared" si="334"/>
        <v>1.5703603350337094</v>
      </c>
      <c r="AJ367" t="str">
        <f t="shared" si="316"/>
        <v>1+5,82506965692409i</v>
      </c>
      <c r="AK367">
        <f t="shared" si="335"/>
        <v>5.9102822697412458</v>
      </c>
      <c r="AL367">
        <f t="shared" si="336"/>
        <v>1.4007818099125635</v>
      </c>
      <c r="AM367" t="str">
        <f t="shared" si="317"/>
        <v>1-0,222448521927042i</v>
      </c>
      <c r="AN367">
        <f t="shared" si="337"/>
        <v>1.0244429437052731</v>
      </c>
      <c r="AO367">
        <f t="shared" si="338"/>
        <v>-0.218884585843584</v>
      </c>
      <c r="AP367" s="41" t="str">
        <f t="shared" si="339"/>
        <v>0,419843713275859-0,171825018412495i</v>
      </c>
      <c r="AQ367">
        <f t="shared" si="340"/>
        <v>-6.8657028697440294</v>
      </c>
      <c r="AR367" s="43">
        <f t="shared" si="341"/>
        <v>-22.257296754801189</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0,0235119499612023+0,47498916641626i</v>
      </c>
      <c r="BG367" s="20">
        <f t="shared" si="352"/>
        <v>-6.4556976411415521</v>
      </c>
      <c r="BH367" s="43">
        <f t="shared" si="353"/>
        <v>87.166173590523798</v>
      </c>
      <c r="BI367" s="41" t="str">
        <f t="shared" si="306"/>
        <v>-0,490067145680051+1,09849321304532i</v>
      </c>
      <c r="BJ367" s="20">
        <f t="shared" si="354"/>
        <v>1.6042445305913791</v>
      </c>
      <c r="BK367" s="43">
        <f t="shared" si="307"/>
        <v>114.04292581986348</v>
      </c>
      <c r="BL367">
        <f t="shared" si="355"/>
        <v>-6.4556976411415521</v>
      </c>
      <c r="BM367" s="43">
        <f t="shared" si="356"/>
        <v>87.166173590523798</v>
      </c>
    </row>
    <row r="368" spans="14:65" x14ac:dyDescent="0.25">
      <c r="N368" s="9">
        <v>50</v>
      </c>
      <c r="O368" s="34">
        <f t="shared" si="308"/>
        <v>31622.77660168384</v>
      </c>
      <c r="P368" s="33" t="str">
        <f t="shared" si="309"/>
        <v>58,4837545126354</v>
      </c>
      <c r="Q368" s="4" t="str">
        <f t="shared" si="310"/>
        <v>1+2353,09868634976i</v>
      </c>
      <c r="R368" s="4">
        <f t="shared" si="322"/>
        <v>2353.0988988355266</v>
      </c>
      <c r="S368" s="4">
        <f t="shared" si="323"/>
        <v>1.5703713552687977</v>
      </c>
      <c r="T368" s="4" t="str">
        <f t="shared" si="311"/>
        <v>1+5,96075295947767i</v>
      </c>
      <c r="U368" s="4">
        <f t="shared" si="324"/>
        <v>6.0440529319258784</v>
      </c>
      <c r="V368" s="4">
        <f t="shared" si="325"/>
        <v>1.4045801248210432</v>
      </c>
      <c r="W368" t="str">
        <f t="shared" si="312"/>
        <v>1-0,670584707941237i</v>
      </c>
      <c r="X368" s="4">
        <f t="shared" si="326"/>
        <v>1.2040281767984644</v>
      </c>
      <c r="Y368" s="4">
        <f t="shared" si="327"/>
        <v>-0.59071019082979159</v>
      </c>
      <c r="Z368" t="str">
        <f t="shared" si="313"/>
        <v>0,996+0,110384314064401i</v>
      </c>
      <c r="AA368" s="4">
        <f t="shared" si="328"/>
        <v>1.0020981472847199</v>
      </c>
      <c r="AB368" s="4">
        <f t="shared" si="329"/>
        <v>0.11037718307257509</v>
      </c>
      <c r="AC368" s="47" t="str">
        <f t="shared" si="330"/>
        <v>0,116813861503814-0,13758868898296i</v>
      </c>
      <c r="AD368" s="20">
        <f t="shared" si="331"/>
        <v>-14.871005695439861</v>
      </c>
      <c r="AE368" s="43">
        <f t="shared" si="332"/>
        <v>-49.66848537945306</v>
      </c>
      <c r="AF368" t="str">
        <f t="shared" si="314"/>
        <v>171,846459675999</v>
      </c>
      <c r="AG368" t="str">
        <f t="shared" si="315"/>
        <v>1+2347,04647779433i</v>
      </c>
      <c r="AH368">
        <f t="shared" si="333"/>
        <v>2347.0466908280218</v>
      </c>
      <c r="AI368">
        <f t="shared" si="334"/>
        <v>1.5703702594166193</v>
      </c>
      <c r="AJ368" t="str">
        <f t="shared" si="316"/>
        <v>1+5,96075295947767i</v>
      </c>
      <c r="AK368">
        <f t="shared" si="335"/>
        <v>6.0440529319258784</v>
      </c>
      <c r="AL368">
        <f t="shared" si="336"/>
        <v>1.4045801248210432</v>
      </c>
      <c r="AM368" t="str">
        <f t="shared" si="317"/>
        <v>1-0,227630013631153i</v>
      </c>
      <c r="AN368">
        <f t="shared" si="337"/>
        <v>1.0255805298004241</v>
      </c>
      <c r="AO368">
        <f t="shared" si="338"/>
        <v>-0.22381631280988243</v>
      </c>
      <c r="AP368" s="41" t="str">
        <f t="shared" si="339"/>
        <v>0,419842246651636-0,172385102023368i</v>
      </c>
      <c r="AQ368">
        <f t="shared" si="340"/>
        <v>-6.8616622692117062</v>
      </c>
      <c r="AR368" s="43">
        <f t="shared" si="341"/>
        <v>-22.322805107418514</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0,0330765297930767+0,472288702078225i</v>
      </c>
      <c r="BG368" s="20">
        <f t="shared" si="352"/>
        <v>-6.4945994910413916</v>
      </c>
      <c r="BH368" s="43">
        <f t="shared" si="353"/>
        <v>85.993856776466373</v>
      </c>
      <c r="BI368" s="41" t="str">
        <f t="shared" si="306"/>
        <v>-0,471659786087784+1,09310483814267i</v>
      </c>
      <c r="BJ368" s="20">
        <f t="shared" si="354"/>
        <v>1.5147439351867491</v>
      </c>
      <c r="BK368" s="43">
        <f t="shared" si="307"/>
        <v>113.33953704850094</v>
      </c>
      <c r="BL368">
        <f t="shared" si="355"/>
        <v>-6.4945994910413916</v>
      </c>
      <c r="BM368" s="43">
        <f t="shared" si="356"/>
        <v>85.993856776466373</v>
      </c>
    </row>
    <row r="369" spans="14:65" x14ac:dyDescent="0.25">
      <c r="N369" s="9">
        <v>51</v>
      </c>
      <c r="O369" s="34">
        <f t="shared" si="308"/>
        <v>32359.365692962871</v>
      </c>
      <c r="P369" s="33" t="str">
        <f t="shared" si="309"/>
        <v>58,4837545126354</v>
      </c>
      <c r="Q369" s="4" t="str">
        <f t="shared" si="310"/>
        <v>1+2407,90939588675i</v>
      </c>
      <c r="R369" s="4">
        <f t="shared" si="322"/>
        <v>2407.9096035357502</v>
      </c>
      <c r="S369" s="4">
        <f t="shared" si="323"/>
        <v>1.570381028800621</v>
      </c>
      <c r="T369" s="4" t="str">
        <f t="shared" si="311"/>
        <v>1+6,09959673215026i</v>
      </c>
      <c r="U369" s="4">
        <f t="shared" si="324"/>
        <v>6.1810258286839517</v>
      </c>
      <c r="V369" s="4">
        <f t="shared" si="325"/>
        <v>1.4082966629110221</v>
      </c>
      <c r="W369" t="str">
        <f t="shared" si="312"/>
        <v>1-0,686204632366904i</v>
      </c>
      <c r="X369" s="4">
        <f t="shared" si="326"/>
        <v>1.2127970965836774</v>
      </c>
      <c r="Y369" s="4">
        <f t="shared" si="327"/>
        <v>-0.60140720107381185</v>
      </c>
      <c r="Z369" t="str">
        <f t="shared" si="313"/>
        <v>0,995811485807796+0,112955495039819i</v>
      </c>
      <c r="AA369" s="4">
        <f t="shared" si="328"/>
        <v>1.0021973154655828</v>
      </c>
      <c r="AB369" s="4">
        <f t="shared" si="329"/>
        <v>0.11294783717690869</v>
      </c>
      <c r="AC369" s="47" t="str">
        <f t="shared" si="330"/>
        <v>0,116251028691368-0,139609455849058i</v>
      </c>
      <c r="AD369" s="20">
        <f t="shared" si="331"/>
        <v>-14.814189229337902</v>
      </c>
      <c r="AE369" s="43">
        <f t="shared" si="332"/>
        <v>-50.216278856201022</v>
      </c>
      <c r="AF369" t="str">
        <f t="shared" si="314"/>
        <v>171,846459675999</v>
      </c>
      <c r="AG369" t="str">
        <f t="shared" si="315"/>
        <v>1+2401,71621328416i</v>
      </c>
      <c r="AH369">
        <f t="shared" si="333"/>
        <v>2401.716421468614</v>
      </c>
      <c r="AI369">
        <f t="shared" si="334"/>
        <v>1.5703799578930751</v>
      </c>
      <c r="AJ369" t="str">
        <f t="shared" si="316"/>
        <v>1+6,09959673215026i</v>
      </c>
      <c r="AK369">
        <f t="shared" si="335"/>
        <v>6.1810258286839517</v>
      </c>
      <c r="AL369">
        <f t="shared" si="336"/>
        <v>1.4082966629110221</v>
      </c>
      <c r="AM369" t="str">
        <f t="shared" si="317"/>
        <v>1-0,232932197781532i</v>
      </c>
      <c r="AN369">
        <f t="shared" si="337"/>
        <v>1.0267703778174235</v>
      </c>
      <c r="AO369">
        <f t="shared" si="338"/>
        <v>-0.22885147592362765</v>
      </c>
      <c r="AP369" s="41" t="str">
        <f t="shared" si="339"/>
        <v>0,419840846036354-0,173036586440857i</v>
      </c>
      <c r="AQ369">
        <f t="shared" si="340"/>
        <v>-6.8569449783578582</v>
      </c>
      <c r="AR369" s="43">
        <f t="shared" si="341"/>
        <v>-22.398912437809262</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0,0426606801638079+0,469388881228779i</v>
      </c>
      <c r="BG369" s="20">
        <f t="shared" si="352"/>
        <v>-6.5336178492401942</v>
      </c>
      <c r="BH369" s="43">
        <f t="shared" si="353"/>
        <v>84.806907196209508</v>
      </c>
      <c r="BI369" s="41" t="str">
        <f t="shared" si="306"/>
        <v>-0,453198187709635+1,08743996151686i</v>
      </c>
      <c r="BJ369" s="20">
        <f t="shared" si="354"/>
        <v>1.4236264017398661</v>
      </c>
      <c r="BK369" s="43">
        <f t="shared" si="307"/>
        <v>112.62427361460119</v>
      </c>
      <c r="BL369">
        <f t="shared" si="355"/>
        <v>-6.5336178492401942</v>
      </c>
      <c r="BM369" s="43">
        <f t="shared" si="356"/>
        <v>84.806907196209508</v>
      </c>
    </row>
    <row r="370" spans="14:65" x14ac:dyDescent="0.25">
      <c r="N370" s="9">
        <v>52</v>
      </c>
      <c r="O370" s="34">
        <f t="shared" si="308"/>
        <v>33113.11214825909</v>
      </c>
      <c r="P370" s="33" t="str">
        <f t="shared" si="309"/>
        <v>58,4837545126354</v>
      </c>
      <c r="Q370" s="4" t="str">
        <f t="shared" si="310"/>
        <v>1+2463,99681085789i</v>
      </c>
      <c r="R370" s="4">
        <f t="shared" si="322"/>
        <v>2463.9970137802225</v>
      </c>
      <c r="S370" s="4">
        <f t="shared" si="323"/>
        <v>1.5703904821360521</v>
      </c>
      <c r="T370" s="4" t="str">
        <f t="shared" si="311"/>
        <v>1+6,24167459174794i</v>
      </c>
      <c r="U370" s="4">
        <f t="shared" si="324"/>
        <v>6.3212737410486994</v>
      </c>
      <c r="V370" s="4">
        <f t="shared" si="325"/>
        <v>1.4119329838505601</v>
      </c>
      <c r="W370" t="str">
        <f t="shared" si="312"/>
        <v>1-0,702188391571643i</v>
      </c>
      <c r="X370" s="4">
        <f t="shared" si="326"/>
        <v>1.22191183694159</v>
      </c>
      <c r="Y370" s="4">
        <f t="shared" si="327"/>
        <v>-0.61219317406760931</v>
      </c>
      <c r="Z370" t="str">
        <f t="shared" si="313"/>
        <v>0,995614087215427+0,115586566513851i</v>
      </c>
      <c r="AA370" s="4">
        <f t="shared" si="328"/>
        <v>1.0023011847844283</v>
      </c>
      <c r="AB370" s="4">
        <f t="shared" si="329"/>
        <v>0.1155783420459955</v>
      </c>
      <c r="AC370" s="47" t="str">
        <f t="shared" si="330"/>
        <v>0,115661943822961-0,141700300591496i</v>
      </c>
      <c r="AD370" s="20">
        <f t="shared" si="331"/>
        <v>-14.755174114408167</v>
      </c>
      <c r="AE370" s="43">
        <f t="shared" si="332"/>
        <v>-50.777182207106819</v>
      </c>
      <c r="AF370" t="str">
        <f t="shared" si="314"/>
        <v>171,846459675999</v>
      </c>
      <c r="AG370" t="str">
        <f t="shared" si="315"/>
        <v>1+2457,65937050075i</v>
      </c>
      <c r="AH370">
        <f t="shared" si="333"/>
        <v>2457.6595739463473</v>
      </c>
      <c r="AI370">
        <f t="shared" si="334"/>
        <v>1.5703894356053298</v>
      </c>
      <c r="AJ370" t="str">
        <f t="shared" si="316"/>
        <v>1+6,24167459174794i</v>
      </c>
      <c r="AK370">
        <f t="shared" si="335"/>
        <v>6.3212737410486994</v>
      </c>
      <c r="AL370">
        <f t="shared" si="336"/>
        <v>1.4119329838505601</v>
      </c>
      <c r="AM370" t="str">
        <f t="shared" si="317"/>
        <v>1-0,238357885666396i</v>
      </c>
      <c r="AN370">
        <f t="shared" si="337"/>
        <v>1.0280148256028969</v>
      </c>
      <c r="AO370">
        <f t="shared" si="338"/>
        <v>-0.23399172319121198</v>
      </c>
      <c r="AP370" s="41" t="str">
        <f t="shared" si="339"/>
        <v>0,41983950845912-0,173779817094378i</v>
      </c>
      <c r="AQ370">
        <f t="shared" si="340"/>
        <v>-6.851543215868122</v>
      </c>
      <c r="AR370" s="43">
        <f t="shared" si="341"/>
        <v>-22.48562410201659</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0,0522535855707771+0,466286912229561i</v>
      </c>
      <c r="BG370" s="20">
        <f t="shared" si="352"/>
        <v>-6.5727357381166787</v>
      </c>
      <c r="BH370" s="43">
        <f t="shared" si="353"/>
        <v>83.60593065343005</v>
      </c>
      <c r="BI370" s="41" t="str">
        <f t="shared" ref="BI370:BI433" si="357">IMPRODUCT(AP370,BC370)</f>
        <v>-0,434702372781098+1,08149308634233i</v>
      </c>
      <c r="BJ370" s="20">
        <f t="shared" si="354"/>
        <v>1.3308951604234074</v>
      </c>
      <c r="BK370" s="43">
        <f t="shared" ref="BK370:BK433" si="358">(180/PI())*IMARGUMENT(BI370)</f>
        <v>111.89748875852023</v>
      </c>
      <c r="BL370">
        <f t="shared" si="355"/>
        <v>-6.5727357381166787</v>
      </c>
      <c r="BM370" s="43">
        <f t="shared" si="356"/>
        <v>83.60593065343005</v>
      </c>
    </row>
    <row r="371" spans="14:65" x14ac:dyDescent="0.25">
      <c r="N371" s="9">
        <v>53</v>
      </c>
      <c r="O371" s="34">
        <f t="shared" si="308"/>
        <v>33884.41561392029</v>
      </c>
      <c r="P371" s="33" t="str">
        <f t="shared" si="309"/>
        <v>58,4837545126354</v>
      </c>
      <c r="Q371" s="4" t="str">
        <f t="shared" si="310"/>
        <v>1+2521,39066955302i</v>
      </c>
      <c r="R371" s="4">
        <f t="shared" si="322"/>
        <v>2521.3908678562761</v>
      </c>
      <c r="S371" s="4">
        <f t="shared" si="323"/>
        <v>1.5703997202873676</v>
      </c>
      <c r="T371" s="4" t="str">
        <f t="shared" si="311"/>
        <v>1+6,38706186983254i</v>
      </c>
      <c r="U371" s="4">
        <f t="shared" si="324"/>
        <v>6.4648711765253877</v>
      </c>
      <c r="V371" s="4">
        <f t="shared" si="325"/>
        <v>1.4154906308099908</v>
      </c>
      <c r="W371" t="str">
        <f t="shared" si="312"/>
        <v>1-0,71854446035616i</v>
      </c>
      <c r="X371" s="4">
        <f t="shared" si="326"/>
        <v>1.2313838319177839</v>
      </c>
      <c r="Y371" s="4">
        <f t="shared" si="327"/>
        <v>-0.62306379027015024</v>
      </c>
      <c r="Z371" t="str">
        <f t="shared" si="313"/>
        <v>0,995407385514012+0,118278923515417i</v>
      </c>
      <c r="AA371" s="4">
        <f t="shared" si="328"/>
        <v>1.0024099794414492</v>
      </c>
      <c r="AB371" s="4">
        <f t="shared" si="329"/>
        <v>0.11827008961758943</v>
      </c>
      <c r="AC371" s="47" t="str">
        <f t="shared" si="330"/>
        <v>0,11504538986491-0,143862051013983i</v>
      </c>
      <c r="AD371" s="20">
        <f t="shared" si="331"/>
        <v>-14.693939788317163</v>
      </c>
      <c r="AE371" s="43">
        <f t="shared" si="332"/>
        <v>-51.350939562893998</v>
      </c>
      <c r="AF371" t="str">
        <f t="shared" si="314"/>
        <v>171,846459675999</v>
      </c>
      <c r="AG371" t="str">
        <f t="shared" si="315"/>
        <v>1+2514,90561124656i</v>
      </c>
      <c r="AH371">
        <f t="shared" si="333"/>
        <v>2514.905810061171</v>
      </c>
      <c r="AI371">
        <f t="shared" si="334"/>
        <v>1.5703986975785853</v>
      </c>
      <c r="AJ371" t="str">
        <f t="shared" si="316"/>
        <v>1+6,38706186983254i</v>
      </c>
      <c r="AK371">
        <f t="shared" si="335"/>
        <v>6.4648711765253877</v>
      </c>
      <c r="AL371">
        <f t="shared" si="336"/>
        <v>1.4154906308099908</v>
      </c>
      <c r="AM371" t="str">
        <f t="shared" si="317"/>
        <v>1-0,243909954057281i</v>
      </c>
      <c r="AN371">
        <f t="shared" si="337"/>
        <v>1.0293163098330003</v>
      </c>
      <c r="AO371">
        <f t="shared" si="338"/>
        <v>-0.23923869302847486</v>
      </c>
      <c r="AP371" s="41" t="str">
        <f t="shared" si="339"/>
        <v>0,419838231082762-0,174615188058167i</v>
      </c>
      <c r="AQ371">
        <f t="shared" si="340"/>
        <v>-6.8454481044581037</v>
      </c>
      <c r="AR371" s="43">
        <f t="shared" si="341"/>
        <v>-22.582945845128677</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0,0618443616255313+0,462980615903232i</v>
      </c>
      <c r="BG371" s="20">
        <f t="shared" si="352"/>
        <v>-6.6119347113880123</v>
      </c>
      <c r="BH371" s="43">
        <f t="shared" si="353"/>
        <v>82.391542604418703</v>
      </c>
      <c r="BI371" s="41" t="str">
        <f t="shared" si="357"/>
        <v>-0,41619245793061+1,07525992568368i</v>
      </c>
      <c r="BJ371" s="20">
        <f t="shared" si="354"/>
        <v>1.2365569724710654</v>
      </c>
      <c r="BK371" s="43">
        <f t="shared" si="358"/>
        <v>111.15953632218397</v>
      </c>
      <c r="BL371">
        <f t="shared" si="355"/>
        <v>-6.6119347113880123</v>
      </c>
      <c r="BM371" s="43">
        <f t="shared" si="356"/>
        <v>82.391542604418703</v>
      </c>
    </row>
    <row r="372" spans="14:65" x14ac:dyDescent="0.25">
      <c r="N372" s="9">
        <v>54</v>
      </c>
      <c r="O372" s="34">
        <f t="shared" si="308"/>
        <v>34673.685045253202</v>
      </c>
      <c r="P372" s="33" t="str">
        <f t="shared" si="309"/>
        <v>58,4837545126354</v>
      </c>
      <c r="Q372" s="4" t="str">
        <f t="shared" si="310"/>
        <v>1+2580,12140295568i</v>
      </c>
      <c r="R372" s="4">
        <f t="shared" si="322"/>
        <v>2580.1215967450034</v>
      </c>
      <c r="S372" s="4">
        <f t="shared" si="323"/>
        <v>1.5704087481527513</v>
      </c>
      <c r="T372" s="4" t="str">
        <f t="shared" si="311"/>
        <v>1+6,53583565266322i</v>
      </c>
      <c r="U372" s="4">
        <f t="shared" si="324"/>
        <v>6.6118944092161405</v>
      </c>
      <c r="V372" s="4">
        <f t="shared" si="325"/>
        <v>1.4189711296877996</v>
      </c>
      <c r="W372" t="str">
        <f t="shared" si="312"/>
        <v>1-0,735281510924612i</v>
      </c>
      <c r="X372" s="4">
        <f t="shared" si="326"/>
        <v>1.2412247581754001</v>
      </c>
      <c r="Y372" s="4">
        <f t="shared" si="327"/>
        <v>-0.63401453692404419</v>
      </c>
      <c r="Z372" t="str">
        <f t="shared" si="313"/>
        <v>0,99519094226153+0,121033993567837i</v>
      </c>
      <c r="AA372" s="4">
        <f t="shared" si="328"/>
        <v>1.002523934456615</v>
      </c>
      <c r="AB372" s="4">
        <f t="shared" si="329"/>
        <v>0.12102450407250678</v>
      </c>
      <c r="AC372" s="47" t="str">
        <f t="shared" si="330"/>
        <v>0,114400094650885-0,146095552598342i</v>
      </c>
      <c r="AD372" s="20">
        <f t="shared" si="331"/>
        <v>-14.630466786901312</v>
      </c>
      <c r="AE372" s="43">
        <f t="shared" si="332"/>
        <v>-51.937286814261711</v>
      </c>
      <c r="AF372" t="str">
        <f t="shared" si="314"/>
        <v>171,846459675999</v>
      </c>
      <c r="AG372" t="str">
        <f t="shared" si="315"/>
        <v>1+2573,48528823614i</v>
      </c>
      <c r="AH372">
        <f t="shared" si="333"/>
        <v>2573.4854825251782</v>
      </c>
      <c r="AI372">
        <f t="shared" si="334"/>
        <v>1.5704077487236558</v>
      </c>
      <c r="AJ372" t="str">
        <f t="shared" si="316"/>
        <v>1+6,53583565266322i</v>
      </c>
      <c r="AK372">
        <f t="shared" si="335"/>
        <v>6.6118944092161405</v>
      </c>
      <c r="AL372">
        <f t="shared" si="336"/>
        <v>1.4189711296877996</v>
      </c>
      <c r="AM372" t="str">
        <f t="shared" si="317"/>
        <v>1-0,249591346734335i</v>
      </c>
      <c r="AN372">
        <f t="shared" si="337"/>
        <v>1.0306773696771745</v>
      </c>
      <c r="AO372">
        <f t="shared" si="338"/>
        <v>-0.24459401132186209</v>
      </c>
      <c r="AP372" s="41" t="str">
        <f t="shared" si="339"/>
        <v>0,419837011197792-0,175543142260237i</v>
      </c>
      <c r="AQ372">
        <f t="shared" si="340"/>
        <v>-6.8386496696811205</v>
      </c>
      <c r="AR372" s="43">
        <f t="shared" si="341"/>
        <v>-22.690883677402788</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0,0714220980489218+0,459468428144737i</v>
      </c>
      <c r="BG372" s="20">
        <f t="shared" si="352"/>
        <v>-6.6511949774761181</v>
      </c>
      <c r="BH372" s="43">
        <f t="shared" si="353"/>
        <v>81.164366817654269</v>
      </c>
      <c r="BI372" s="41" t="str">
        <f t="shared" si="357"/>
        <v>-0,397688571375387+1,06873740681498i</v>
      </c>
      <c r="BJ372" s="20">
        <f t="shared" si="354"/>
        <v>1.1406221397440772</v>
      </c>
      <c r="BK372" s="43">
        <f t="shared" si="358"/>
        <v>110.4107699545132</v>
      </c>
      <c r="BL372">
        <f t="shared" si="355"/>
        <v>-6.6511949774761181</v>
      </c>
      <c r="BM372" s="43">
        <f t="shared" si="356"/>
        <v>81.164366817654269</v>
      </c>
    </row>
    <row r="373" spans="14:65" x14ac:dyDescent="0.25">
      <c r="N373" s="9">
        <v>55</v>
      </c>
      <c r="O373" s="34">
        <f t="shared" si="308"/>
        <v>35481.33892335758</v>
      </c>
      <c r="P373" s="33" t="str">
        <f t="shared" si="309"/>
        <v>58,4837545126354</v>
      </c>
      <c r="Q373" s="4" t="str">
        <f t="shared" si="310"/>
        <v>1+2640,22015087814i</v>
      </c>
      <c r="R373" s="4">
        <f t="shared" si="322"/>
        <v>2640.22034025628</v>
      </c>
      <c r="S373" s="4">
        <f t="shared" si="323"/>
        <v>1.5704175705188912</v>
      </c>
      <c r="T373" s="4" t="str">
        <f t="shared" si="311"/>
        <v>1+6,68807482206901i</v>
      </c>
      <c r="U373" s="4">
        <f t="shared" si="324"/>
        <v>6.7624215208454297</v>
      </c>
      <c r="V373" s="4">
        <f t="shared" si="325"/>
        <v>1.4223759884186777</v>
      </c>
      <c r="W373" t="str">
        <f t="shared" si="312"/>
        <v>1-0,752408417482763i</v>
      </c>
      <c r="X373" s="4">
        <f t="shared" si="326"/>
        <v>1.2514465336956733</v>
      </c>
      <c r="Y373" s="4">
        <f t="shared" si="327"/>
        <v>-0.64504071491749082</v>
      </c>
      <c r="Z373" t="str">
        <f t="shared" si="313"/>
        <v>0,994964298352823+0,123853237445722i</v>
      </c>
      <c r="AA373" s="4">
        <f t="shared" si="328"/>
        <v>1.0026432962038452</v>
      </c>
      <c r="AB373" s="4">
        <f t="shared" si="329"/>
        <v>0.12384304256988038</v>
      </c>
      <c r="AC373" s="47" t="str">
        <f t="shared" si="330"/>
        <v>0,113724728485399-0,148401667548667i</v>
      </c>
      <c r="AD373" s="20">
        <f t="shared" si="331"/>
        <v>-14.564736873619113</v>
      </c>
      <c r="AE373" s="43">
        <f t="shared" si="332"/>
        <v>-52.535952086968251</v>
      </c>
      <c r="AF373" t="str">
        <f t="shared" si="314"/>
        <v>171,846459675999</v>
      </c>
      <c r="AG373" t="str">
        <f t="shared" si="315"/>
        <v>1+2633,42946118967i</v>
      </c>
      <c r="AH373">
        <f t="shared" si="333"/>
        <v>2633.4296510561494</v>
      </c>
      <c r="AI373">
        <f t="shared" si="334"/>
        <v>1.5704165938395729</v>
      </c>
      <c r="AJ373" t="str">
        <f t="shared" si="316"/>
        <v>1+6,68807482206901i</v>
      </c>
      <c r="AK373">
        <f t="shared" si="335"/>
        <v>6.7624215208454297</v>
      </c>
      <c r="AL373">
        <f t="shared" si="336"/>
        <v>1.4223759884186777</v>
      </c>
      <c r="AM373" t="str">
        <f t="shared" si="317"/>
        <v>1-0,255405076047162i</v>
      </c>
      <c r="AN373">
        <f t="shared" si="337"/>
        <v>1.0321006505523851</v>
      </c>
      <c r="AO373">
        <f t="shared" si="338"/>
        <v>-0.25005928830248031</v>
      </c>
      <c r="AP373" s="41" t="str">
        <f t="shared" si="339"/>
        <v>0,419835846216671-0,176564171717242i</v>
      </c>
      <c r="AQ373">
        <f t="shared" si="340"/>
        <v>-6.8311368388490692</v>
      </c>
      <c r="AR373" s="43">
        <f t="shared" si="341"/>
        <v>-22.809443734956073</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0,0809759017772579+0,455749398696252i</v>
      </c>
      <c r="BG373" s="20">
        <f t="shared" si="352"/>
        <v>-6.6904955309048724</v>
      </c>
      <c r="BH373" s="43">
        <f t="shared" si="353"/>
        <v>79.925033978166496</v>
      </c>
      <c r="BI373" s="41" t="str">
        <f t="shared" si="357"/>
        <v>-0,379210769834358+1,06192366823452i</v>
      </c>
      <c r="BJ373" s="20">
        <f t="shared" si="354"/>
        <v>1.0431045038652067</v>
      </c>
      <c r="BK373" s="43">
        <f t="shared" si="358"/>
        <v>109.65154233017857</v>
      </c>
      <c r="BL373">
        <f t="shared" si="355"/>
        <v>-6.6904955309048724</v>
      </c>
      <c r="BM373" s="43">
        <f t="shared" si="356"/>
        <v>79.925033978166496</v>
      </c>
    </row>
    <row r="374" spans="14:65" x14ac:dyDescent="0.25">
      <c r="N374" s="9">
        <v>56</v>
      </c>
      <c r="O374" s="34">
        <f t="shared" si="308"/>
        <v>36307.805477010232</v>
      </c>
      <c r="P374" s="33" t="str">
        <f t="shared" si="309"/>
        <v>58,4837545126354</v>
      </c>
      <c r="Q374" s="4" t="str">
        <f t="shared" si="310"/>
        <v>1+2701,71877847203i</v>
      </c>
      <c r="R374" s="4">
        <f t="shared" si="322"/>
        <v>2701.7189635393975</v>
      </c>
      <c r="S374" s="4">
        <f t="shared" si="323"/>
        <v>1.5704261920635167</v>
      </c>
      <c r="T374" s="4" t="str">
        <f t="shared" si="311"/>
        <v>1+6,84386009727256i</v>
      </c>
      <c r="U374" s="4">
        <f t="shared" si="324"/>
        <v>6.9165324427085269</v>
      </c>
      <c r="V374" s="4">
        <f t="shared" si="325"/>
        <v>1.4257066963587599</v>
      </c>
      <c r="W374" t="str">
        <f t="shared" si="312"/>
        <v>1-0,769934260943163i</v>
      </c>
      <c r="X374" s="4">
        <f t="shared" si="326"/>
        <v>1.2620613163290024</v>
      </c>
      <c r="Y374" s="4">
        <f t="shared" si="327"/>
        <v>-0.6561374466335459</v>
      </c>
      <c r="Z374" t="str">
        <f t="shared" si="313"/>
        <v>0,994726973045774+0,126738149949492i</v>
      </c>
      <c r="AA374" s="4">
        <f t="shared" si="328"/>
        <v>1.0027683229726734</v>
      </c>
      <c r="AB374" s="4">
        <f t="shared" si="329"/>
        <v>0.12672719599805149</v>
      </c>
      <c r="AC374" s="47" t="str">
        <f t="shared" si="330"/>
        <v>0,113017901654354-0,150781273746419i</v>
      </c>
      <c r="AD374" s="20">
        <f t="shared" si="331"/>
        <v>-14.496733165946484</v>
      </c>
      <c r="AE374" s="43">
        <f t="shared" si="332"/>
        <v>-53.146656269952118</v>
      </c>
      <c r="AF374" t="str">
        <f t="shared" si="314"/>
        <v>171,846459675999</v>
      </c>
      <c r="AG374" t="str">
        <f t="shared" si="315"/>
        <v>1+2694,76991330107i</v>
      </c>
      <c r="AH374">
        <f t="shared" si="333"/>
        <v>2694.7700988456618</v>
      </c>
      <c r="AI374">
        <f t="shared" si="334"/>
        <v>1.5704252376161278</v>
      </c>
      <c r="AJ374" t="str">
        <f t="shared" si="316"/>
        <v>1+6,84386009727256i</v>
      </c>
      <c r="AK374">
        <f t="shared" si="335"/>
        <v>6.9165324427085269</v>
      </c>
      <c r="AL374">
        <f t="shared" si="336"/>
        <v>1.4257066963587599</v>
      </c>
      <c r="AM374" t="str">
        <f t="shared" si="317"/>
        <v>1-0,261354224511994i</v>
      </c>
      <c r="AN374">
        <f t="shared" si="337"/>
        <v>1.0335889079659601</v>
      </c>
      <c r="AO374">
        <f t="shared" si="338"/>
        <v>-0.25563611522753732</v>
      </c>
      <c r="AP374" s="41" t="str">
        <f t="shared" si="339"/>
        <v>0,419834733668327-0,177678817795363i</v>
      </c>
      <c r="AQ374">
        <f t="shared" si="340"/>
        <v>-6.8228974401582452</v>
      </c>
      <c r="AR374" s="43">
        <f t="shared" si="341"/>
        <v>-22.938632124994882</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0,0904949397809534+0,451823186094974i</v>
      </c>
      <c r="BG374" s="20">
        <f t="shared" si="352"/>
        <v>-6.729814290944188</v>
      </c>
      <c r="BH374" s="43">
        <f t="shared" si="353"/>
        <v>78.674180242763796</v>
      </c>
      <c r="BI374" s="41" t="str">
        <f t="shared" si="357"/>
        <v>-0,360778955913582+1,05481804938882i</v>
      </c>
      <c r="BJ374" s="20">
        <f t="shared" si="354"/>
        <v>0.94402143484407053</v>
      </c>
      <c r="BK374" s="43">
        <f t="shared" si="358"/>
        <v>108.88220438772093</v>
      </c>
      <c r="BL374">
        <f t="shared" si="355"/>
        <v>-6.729814290944188</v>
      </c>
      <c r="BM374" s="43">
        <f t="shared" si="356"/>
        <v>78.674180242763796</v>
      </c>
    </row>
    <row r="375" spans="14:65" x14ac:dyDescent="0.25">
      <c r="N375" s="9">
        <v>57</v>
      </c>
      <c r="O375" s="34">
        <f t="shared" si="308"/>
        <v>37153.522909717351</v>
      </c>
      <c r="P375" s="33" t="str">
        <f t="shared" si="309"/>
        <v>58,4837545126354</v>
      </c>
      <c r="Q375" s="4" t="str">
        <f t="shared" si="310"/>
        <v>1+2764,64989312375i</v>
      </c>
      <c r="R375" s="4">
        <f t="shared" si="322"/>
        <v>2764.6500739784706</v>
      </c>
      <c r="S375" s="4">
        <f t="shared" si="323"/>
        <v>1.5704346173578805</v>
      </c>
      <c r="T375" s="4" t="str">
        <f t="shared" si="311"/>
        <v>1+7,00327407768889i</v>
      </c>
      <c r="U375" s="4">
        <f t="shared" si="324"/>
        <v>7.074308998568636</v>
      </c>
      <c r="V375" s="4">
        <f t="shared" si="325"/>
        <v>1.4289647237433314</v>
      </c>
      <c r="W375" t="str">
        <f t="shared" si="312"/>
        <v>1-0,78786833374i</v>
      </c>
      <c r="X375" s="4">
        <f t="shared" si="326"/>
        <v>1.2730815022260924</v>
      </c>
      <c r="Y375" s="4">
        <f t="shared" si="327"/>
        <v>-0.66729968477155777</v>
      </c>
      <c r="Z375" t="str">
        <f t="shared" si="313"/>
        <v>0,994478462941588+0,129690260697942i</v>
      </c>
      <c r="AA375" s="4">
        <f t="shared" si="328"/>
        <v>1.0028992855589058</v>
      </c>
      <c r="AB375" s="4">
        <f t="shared" si="329"/>
        <v>0.12967848974132612</v>
      </c>
      <c r="AC375" s="47" t="str">
        <f t="shared" si="330"/>
        <v>0,112278161840149-0,153235263609233i</v>
      </c>
      <c r="AD375" s="20">
        <f t="shared" si="331"/>
        <v>-14.426440257942936</v>
      </c>
      <c r="AE375" s="43">
        <f t="shared" si="332"/>
        <v>-53.76911359590737</v>
      </c>
      <c r="AF375" t="str">
        <f t="shared" si="314"/>
        <v>171,846459675999</v>
      </c>
      <c r="AG375" t="str">
        <f t="shared" si="315"/>
        <v>1+2757,53916809i</v>
      </c>
      <c r="AH375">
        <f t="shared" si="333"/>
        <v>2757.5393494110817</v>
      </c>
      <c r="AI375">
        <f t="shared" si="334"/>
        <v>1.5704336846363607</v>
      </c>
      <c r="AJ375" t="str">
        <f t="shared" si="316"/>
        <v>1+7,00327407768889i</v>
      </c>
      <c r="AK375">
        <f t="shared" si="335"/>
        <v>7.074308998568636</v>
      </c>
      <c r="AL375">
        <f t="shared" si="336"/>
        <v>1.4289647237433314</v>
      </c>
      <c r="AM375" t="str">
        <f t="shared" si="317"/>
        <v>1-0,267441946446094i</v>
      </c>
      <c r="AN375">
        <f t="shared" si="337"/>
        <v>1.0351450114447132</v>
      </c>
      <c r="AO375">
        <f t="shared" si="338"/>
        <v>-0.26132606086418031</v>
      </c>
      <c r="AP375" s="41" t="str">
        <f t="shared" si="339"/>
        <v>0,419833671192888-0,178887671497363i</v>
      </c>
      <c r="AQ375">
        <f t="shared" si="340"/>
        <v>-6.813918202121827</v>
      </c>
      <c r="AR375" s="43">
        <f t="shared" si="341"/>
        <v>-23.078454755568369</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0,0999684812017679+0,447690048849189i</v>
      </c>
      <c r="BG375" s="20">
        <f t="shared" si="352"/>
        <v>-6.7691282466203706</v>
      </c>
      <c r="BH375" s="43">
        <f t="shared" si="353"/>
        <v>77.412445752613294</v>
      </c>
      <c r="BI375" s="41" t="str">
        <f t="shared" si="357"/>
        <v>-0,342412796710637+1,04742107320806i</v>
      </c>
      <c r="BJ375" s="20">
        <f t="shared" si="354"/>
        <v>0.84339380920074858</v>
      </c>
      <c r="BK375" s="43">
        <f t="shared" si="358"/>
        <v>108.10310459295222</v>
      </c>
      <c r="BL375">
        <f t="shared" si="355"/>
        <v>-6.7691282466203706</v>
      </c>
      <c r="BM375" s="43">
        <f t="shared" si="356"/>
        <v>77.412445752613294</v>
      </c>
    </row>
    <row r="376" spans="14:65" x14ac:dyDescent="0.25">
      <c r="N376" s="9">
        <v>58</v>
      </c>
      <c r="O376" s="34">
        <f t="shared" si="308"/>
        <v>38018.939632056143</v>
      </c>
      <c r="P376" s="33" t="str">
        <f t="shared" si="309"/>
        <v>58,4837545126354</v>
      </c>
      <c r="Q376" s="4" t="str">
        <f t="shared" si="310"/>
        <v>1+2829,04686174327i</v>
      </c>
      <c r="R376" s="4">
        <f t="shared" si="322"/>
        <v>2829.0470384812343</v>
      </c>
      <c r="S376" s="4">
        <f t="shared" si="323"/>
        <v>1.5704428508691797</v>
      </c>
      <c r="T376" s="4" t="str">
        <f t="shared" si="311"/>
        <v>1+7,1664012867205i</v>
      </c>
      <c r="U376" s="4">
        <f t="shared" si="324"/>
        <v>7.2358349485259303</v>
      </c>
      <c r="V376" s="4">
        <f t="shared" si="325"/>
        <v>1.4321515212124156</v>
      </c>
      <c r="W376" t="str">
        <f t="shared" si="312"/>
        <v>1-0,806220144756056i</v>
      </c>
      <c r="X376" s="4">
        <f t="shared" si="326"/>
        <v>1.2845197241811726</v>
      </c>
      <c r="Y376" s="4">
        <f t="shared" si="327"/>
        <v>-0.67852222211624791</v>
      </c>
      <c r="Z376" t="str">
        <f t="shared" si="313"/>
        <v>0,994218240917016+0,132711134939268i</v>
      </c>
      <c r="AA376" s="4">
        <f t="shared" si="328"/>
        <v>1.0030364678858863</v>
      </c>
      <c r="AB376" s="4">
        <f t="shared" si="329"/>
        <v>0.13269848446279109</v>
      </c>
      <c r="AC376" s="47" t="str">
        <f t="shared" si="330"/>
        <v>0,11150399143893-0,155764542845695i</v>
      </c>
      <c r="AD376" s="20">
        <f t="shared" si="331"/>
        <v>-14.353844338221215</v>
      </c>
      <c r="AE376" s="43">
        <f t="shared" si="332"/>
        <v>-54.403032273184415</v>
      </c>
      <c r="AF376" t="str">
        <f t="shared" si="314"/>
        <v>171,846459675999</v>
      </c>
      <c r="AG376" t="str">
        <f t="shared" si="315"/>
        <v>1+2821,77050664619i</v>
      </c>
      <c r="AH376">
        <f t="shared" si="333"/>
        <v>2821.7706838398999</v>
      </c>
      <c r="AI376">
        <f t="shared" si="334"/>
        <v>1.5704419393789883</v>
      </c>
      <c r="AJ376" t="str">
        <f t="shared" si="316"/>
        <v>1+7,1664012867205i</v>
      </c>
      <c r="AK376">
        <f t="shared" si="335"/>
        <v>7.2358349485259303</v>
      </c>
      <c r="AL376">
        <f t="shared" si="336"/>
        <v>1.4321515212124156</v>
      </c>
      <c r="AM376" t="str">
        <f t="shared" si="317"/>
        <v>1-0,273671469640213i</v>
      </c>
      <c r="AN376">
        <f t="shared" si="337"/>
        <v>1.0367719485475262</v>
      </c>
      <c r="AO376">
        <f t="shared" si="338"/>
        <v>-0.26713066777115985</v>
      </c>
      <c r="AP376" s="41" t="str">
        <f t="shared" si="339"/>
        <v>0,419832656536713-0,180191373775958i</v>
      </c>
      <c r="AQ376">
        <f t="shared" si="340"/>
        <v>-6.8041847534188644</v>
      </c>
      <c r="AR376" s="43">
        <f t="shared" si="341"/>
        <v>-23.228917149842783</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0,109385938424457+0,443350832943345i</v>
      </c>
      <c r="BG376" s="20">
        <f t="shared" si="352"/>
        <v>-6.8084136071268997</v>
      </c>
      <c r="BH376" s="43">
        <f t="shared" si="353"/>
        <v>76.140473110127772</v>
      </c>
      <c r="BI376" s="41" t="str">
        <f t="shared" si="357"/>
        <v>-0,324131644366203+1,03973442164055i</v>
      </c>
      <c r="BJ376" s="20">
        <f t="shared" si="354"/>
        <v>0.74124597767545586</v>
      </c>
      <c r="BK376" s="43">
        <f t="shared" si="358"/>
        <v>107.31458823346935</v>
      </c>
      <c r="BL376">
        <f t="shared" si="355"/>
        <v>-6.8084136071268997</v>
      </c>
      <c r="BM376" s="43">
        <f t="shared" si="356"/>
        <v>76.140473110127772</v>
      </c>
    </row>
    <row r="377" spans="14:65" x14ac:dyDescent="0.25">
      <c r="N377" s="9">
        <v>59</v>
      </c>
      <c r="O377" s="34">
        <f t="shared" si="308"/>
        <v>38904.514499428085</v>
      </c>
      <c r="P377" s="33" t="str">
        <f t="shared" si="309"/>
        <v>58,4837545126354</v>
      </c>
      <c r="Q377" s="4" t="str">
        <f t="shared" si="310"/>
        <v>1+2894,94382845575i</v>
      </c>
      <c r="R377" s="4">
        <f t="shared" si="322"/>
        <v>2894.9440011706674</v>
      </c>
      <c r="S377" s="4">
        <f t="shared" si="323"/>
        <v>1.5704508969629267</v>
      </c>
      <c r="T377" s="4" t="str">
        <f t="shared" si="311"/>
        <v>1+7,33332821657287i</v>
      </c>
      <c r="U377" s="4">
        <f t="shared" si="324"/>
        <v>7.4011960338842409</v>
      </c>
      <c r="V377" s="4">
        <f t="shared" si="325"/>
        <v>1.4352685193999117</v>
      </c>
      <c r="W377" t="str">
        <f t="shared" si="312"/>
        <v>1-0,824999424364448i</v>
      </c>
      <c r="X377" s="4">
        <f t="shared" si="326"/>
        <v>1.2963888499218399</v>
      </c>
      <c r="Y377" s="4">
        <f t="shared" si="327"/>
        <v>-0.68979970222072451</v>
      </c>
      <c r="Z377" t="str">
        <f t="shared" si="313"/>
        <v>0,993945755006255+0,135802374380979i</v>
      </c>
      <c r="AA377" s="4">
        <f t="shared" si="328"/>
        <v>1.0031801676580663</v>
      </c>
      <c r="AB377" s="4">
        <f t="shared" si="329"/>
        <v>0.13578877690337965</v>
      </c>
      <c r="AC377" s="47" t="str">
        <f t="shared" si="330"/>
        <v>0,110693804777651-0,158370029097819i</v>
      </c>
      <c r="AD377" s="20">
        <f t="shared" si="331"/>
        <v>-14.27893330256742</v>
      </c>
      <c r="AE377" s="43">
        <f t="shared" si="332"/>
        <v>-55.048115167340448</v>
      </c>
      <c r="AF377" t="str">
        <f t="shared" si="314"/>
        <v>171,846459675999</v>
      </c>
      <c r="AG377" t="str">
        <f t="shared" si="315"/>
        <v>1+2887,49798527556i</v>
      </c>
      <c r="AH377">
        <f t="shared" si="333"/>
        <v>2887.4981584358484</v>
      </c>
      <c r="AI377">
        <f t="shared" si="334"/>
        <v>1.5704500062207802</v>
      </c>
      <c r="AJ377" t="str">
        <f t="shared" si="316"/>
        <v>1+7,33332821657287i</v>
      </c>
      <c r="AK377">
        <f t="shared" si="335"/>
        <v>7.4011960338842409</v>
      </c>
      <c r="AL377">
        <f t="shared" si="336"/>
        <v>1.4352685193999117</v>
      </c>
      <c r="AM377" t="str">
        <f t="shared" si="317"/>
        <v>1-0,280046097070005i</v>
      </c>
      <c r="AN377">
        <f t="shared" si="337"/>
        <v>1.0384728289580536</v>
      </c>
      <c r="AO377">
        <f t="shared" si="338"/>
        <v>-0.27305144837441075</v>
      </c>
      <c r="AP377" s="41" t="str">
        <f t="shared" si="339"/>
        <v>0,419831687547576-0,181590615873667i</v>
      </c>
      <c r="AQ377">
        <f t="shared" si="340"/>
        <v>-6.7936816232838204</v>
      </c>
      <c r="AR377" s="43">
        <f t="shared" si="341"/>
        <v>-23.390024244927197</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0,118736906714661+0,438806955816258i</v>
      </c>
      <c r="BG377" s="20">
        <f t="shared" si="352"/>
        <v>-6.847645956595918</v>
      </c>
      <c r="BH377" s="43">
        <f t="shared" si="353"/>
        <v>74.858905827453455</v>
      </c>
      <c r="BI377" s="41" t="str">
        <f t="shared" si="357"/>
        <v>-0,305954459260087+1,03176090445611i</v>
      </c>
      <c r="BJ377" s="20">
        <f t="shared" si="354"/>
        <v>0.63760572268767457</v>
      </c>
      <c r="BK377" s="43">
        <f t="shared" si="358"/>
        <v>106.51699674986672</v>
      </c>
      <c r="BL377">
        <f t="shared" si="355"/>
        <v>-6.847645956595918</v>
      </c>
      <c r="BM377" s="43">
        <f t="shared" si="356"/>
        <v>74.858905827453455</v>
      </c>
    </row>
    <row r="378" spans="14:65" x14ac:dyDescent="0.25">
      <c r="N378" s="9">
        <v>60</v>
      </c>
      <c r="O378" s="34">
        <f t="shared" si="308"/>
        <v>39810.717055349742</v>
      </c>
      <c r="P378" s="33" t="str">
        <f t="shared" si="309"/>
        <v>58,4837545126354</v>
      </c>
      <c r="Q378" s="4" t="str">
        <f t="shared" si="310"/>
        <v>1+2962,37573270518i</v>
      </c>
      <c r="R378" s="4">
        <f t="shared" si="322"/>
        <v>2962.3759014886264</v>
      </c>
      <c r="S378" s="4">
        <f t="shared" si="323"/>
        <v>1.5704587599052626</v>
      </c>
      <c r="T378" s="4" t="str">
        <f t="shared" si="311"/>
        <v>1+7,50414337411372i</v>
      </c>
      <c r="U378" s="4">
        <f t="shared" si="324"/>
        <v>7.5704800230404707</v>
      </c>
      <c r="V378" s="4">
        <f t="shared" si="325"/>
        <v>1.4383171285821128</v>
      </c>
      <c r="W378" t="str">
        <f t="shared" si="312"/>
        <v>1-0,844216129587793i</v>
      </c>
      <c r="X378" s="4">
        <f t="shared" si="326"/>
        <v>1.3087019803821622</v>
      </c>
      <c r="Y378" s="4">
        <f t="shared" si="327"/>
        <v>-0.70112663096036953</v>
      </c>
      <c r="Z378" t="str">
        <f t="shared" si="313"/>
        <v>0,993660427230156+0,138965618039143i</v>
      </c>
      <c r="AA378" s="4">
        <f t="shared" si="328"/>
        <v>1.0033306970486935</v>
      </c>
      <c r="AB378" s="4">
        <f t="shared" si="329"/>
        <v>0.13895100069737035</v>
      </c>
      <c r="AC378" s="47" t="str">
        <f t="shared" si="330"/>
        <v>0,109845945228718-0,16105265046242i</v>
      </c>
      <c r="AD378" s="20">
        <f t="shared" si="331"/>
        <v>-14.201696860481013</v>
      </c>
      <c r="AE378" s="43">
        <f t="shared" si="332"/>
        <v>-55.704060530124409</v>
      </c>
      <c r="AF378" t="str">
        <f t="shared" si="314"/>
        <v>171,846459675999</v>
      </c>
      <c r="AG378" t="str">
        <f t="shared" si="315"/>
        <v>1+2954,75645355727i</v>
      </c>
      <c r="AH378">
        <f t="shared" si="333"/>
        <v>2954.7566227759498</v>
      </c>
      <c r="AI378">
        <f t="shared" si="334"/>
        <v>1.5704578894388783</v>
      </c>
      <c r="AJ378" t="str">
        <f t="shared" si="316"/>
        <v>1+7,50414337411372i</v>
      </c>
      <c r="AK378">
        <f t="shared" si="335"/>
        <v>7.5704800230404707</v>
      </c>
      <c r="AL378">
        <f t="shared" si="336"/>
        <v>1.4383171285821128</v>
      </c>
      <c r="AM378" t="str">
        <f t="shared" si="317"/>
        <v>1-0,286569208647312i</v>
      </c>
      <c r="AN378">
        <f t="shared" si="337"/>
        <v>1.0402508886536683</v>
      </c>
      <c r="AO378">
        <f t="shared" si="338"/>
        <v>-0.27908988083333658</v>
      </c>
      <c r="AP378" s="41" t="str">
        <f t="shared" si="339"/>
        <v>0,419830762170127-0,183086139689333i</v>
      </c>
      <c r="AQ378">
        <f t="shared" si="340"/>
        <v>-6.7823922425658969</v>
      </c>
      <c r="AR378" s="43">
        <f t="shared" si="341"/>
        <v>-23.561780175299322</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0,128011202076152+0,434060386997362i</v>
      </c>
      <c r="BG378" s="20">
        <f t="shared" si="352"/>
        <v>-6.8868004121289674</v>
      </c>
      <c r="BH378" s="43">
        <f t="shared" si="353"/>
        <v>73.568386754145521</v>
      </c>
      <c r="BI378" s="41" t="str">
        <f t="shared" si="357"/>
        <v>-0,287899736508968+1,02350442166576i</v>
      </c>
      <c r="BJ378" s="20">
        <f t="shared" si="354"/>
        <v>0.53250420578617885</v>
      </c>
      <c r="BK378" s="43">
        <f t="shared" si="358"/>
        <v>105.71066710897057</v>
      </c>
      <c r="BL378">
        <f t="shared" si="355"/>
        <v>-6.8868004121289674</v>
      </c>
      <c r="BM378" s="43">
        <f t="shared" si="356"/>
        <v>73.568386754145521</v>
      </c>
    </row>
    <row r="379" spans="14:65" x14ac:dyDescent="0.25">
      <c r="N379" s="9">
        <v>61</v>
      </c>
      <c r="O379" s="34">
        <f t="shared" si="308"/>
        <v>40738.027780411358</v>
      </c>
      <c r="P379" s="33" t="str">
        <f t="shared" si="309"/>
        <v>58,4837545126354</v>
      </c>
      <c r="Q379" s="4" t="str">
        <f t="shared" si="310"/>
        <v>1+3031,37832777978i</v>
      </c>
      <c r="R379" s="4">
        <f t="shared" si="322"/>
        <v>3031.3784927212464</v>
      </c>
      <c r="S379" s="4">
        <f t="shared" si="323"/>
        <v>1.5704664438652201</v>
      </c>
      <c r="T379" s="4" t="str">
        <f t="shared" si="311"/>
        <v>1+7,67893732780063i</v>
      </c>
      <c r="U379" s="4">
        <f t="shared" si="324"/>
        <v>7.7437767584228485</v>
      </c>
      <c r="V379" s="4">
        <f t="shared" si="325"/>
        <v>1.4412987383816536</v>
      </c>
      <c r="W379" t="str">
        <f t="shared" si="312"/>
        <v>1-0,863880449377571i</v>
      </c>
      <c r="X379" s="4">
        <f t="shared" si="326"/>
        <v>1.3214724479976092</v>
      </c>
      <c r="Y379" s="4">
        <f t="shared" si="327"/>
        <v>-0.71249738890547731</v>
      </c>
      <c r="Z379" t="str">
        <f t="shared" si="313"/>
        <v>0,99336165237025+0,142202543107419i</v>
      </c>
      <c r="AA379" s="4">
        <f t="shared" si="328"/>
        <v>1.0034883834235306</v>
      </c>
      <c r="AB379" s="4">
        <f t="shared" si="329"/>
        <v>0.14218682720448192</v>
      </c>
      <c r="AC379" s="47" t="str">
        <f t="shared" si="330"/>
        <v>0,108958682220132-0,163813343881992i</v>
      </c>
      <c r="AD379" s="20">
        <f t="shared" si="331"/>
        <v>-14.122126634936693</v>
      </c>
      <c r="AE379" s="43">
        <f t="shared" si="332"/>
        <v>-56.370562773145167</v>
      </c>
      <c r="AF379" t="str">
        <f t="shared" si="314"/>
        <v>171,846459675999</v>
      </c>
      <c r="AG379" t="str">
        <f t="shared" si="315"/>
        <v>1+3023,58157282149i</v>
      </c>
      <c r="AH379">
        <f t="shared" si="333"/>
        <v>3023.5817381882825</v>
      </c>
      <c r="AI379">
        <f t="shared" si="334"/>
        <v>1.5704655932130653</v>
      </c>
      <c r="AJ379" t="str">
        <f t="shared" si="316"/>
        <v>1+7,67893732780063i</v>
      </c>
      <c r="AK379">
        <f t="shared" si="335"/>
        <v>7.7437767584228485</v>
      </c>
      <c r="AL379">
        <f t="shared" si="336"/>
        <v>1.4412987383816536</v>
      </c>
      <c r="AM379" t="str">
        <f t="shared" si="317"/>
        <v>1-0,293244263012235i</v>
      </c>
      <c r="AN379">
        <f t="shared" si="337"/>
        <v>1.0421094941461713</v>
      </c>
      <c r="AO379">
        <f t="shared" si="338"/>
        <v>-0.28524740469538706</v>
      </c>
      <c r="AP379" s="41" t="str">
        <f t="shared" si="339"/>
        <v>0,419829878441509-0,184678738171495i</v>
      </c>
      <c r="AQ379">
        <f t="shared" si="340"/>
        <v>-6.7702989456018337</v>
      </c>
      <c r="AR379" s="43">
        <f t="shared" si="341"/>
        <v>-23.74418804092474</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0,137198897006746+0,429113625623116i</v>
      </c>
      <c r="BG379" s="20">
        <f t="shared" si="352"/>
        <v>-6.9258517839420914</v>
      </c>
      <c r="BH379" s="43">
        <f t="shared" si="353"/>
        <v>72.269556491837776</v>
      </c>
      <c r="BI379" s="41" t="str">
        <f t="shared" si="357"/>
        <v>-0,269985436372853+1,01496991997497i</v>
      </c>
      <c r="BJ379" s="20">
        <f t="shared" si="354"/>
        <v>0.4259759053927909</v>
      </c>
      <c r="BK379" s="43">
        <f t="shared" si="358"/>
        <v>104.89593122405809</v>
      </c>
      <c r="BL379">
        <f t="shared" si="355"/>
        <v>-6.9258517839420914</v>
      </c>
      <c r="BM379" s="43">
        <f t="shared" si="356"/>
        <v>72.269556491837776</v>
      </c>
    </row>
    <row r="380" spans="14:65" x14ac:dyDescent="0.25">
      <c r="N380" s="9">
        <v>62</v>
      </c>
      <c r="O380" s="34">
        <f t="shared" si="308"/>
        <v>41686.938347033625</v>
      </c>
      <c r="P380" s="33" t="str">
        <f t="shared" si="309"/>
        <v>58,4837545126354</v>
      </c>
      <c r="Q380" s="4" t="str">
        <f t="shared" si="310"/>
        <v>1+3101,9881997688i</v>
      </c>
      <c r="R380" s="4">
        <f t="shared" si="322"/>
        <v>3101.9883609557401</v>
      </c>
      <c r="S380" s="4">
        <f t="shared" si="323"/>
        <v>1.5704739529169325</v>
      </c>
      <c r="T380" s="4" t="str">
        <f t="shared" si="311"/>
        <v>1+7,8578027557015i</v>
      </c>
      <c r="U380" s="4">
        <f t="shared" si="324"/>
        <v>7.9211782045040557</v>
      </c>
      <c r="V380" s="4">
        <f t="shared" si="325"/>
        <v>1.4442147175231084</v>
      </c>
      <c r="W380" t="str">
        <f t="shared" si="312"/>
        <v>1-0,884002810016419i</v>
      </c>
      <c r="X380" s="4">
        <f t="shared" si="326"/>
        <v>1.3347138150618374</v>
      </c>
      <c r="Y380" s="4">
        <f t="shared" si="327"/>
        <v>-0.72390624445166407</v>
      </c>
      <c r="Z380" t="str">
        <f t="shared" si="313"/>
        <v>0,993048796685002+0,145514865846324i</v>
      </c>
      <c r="AA380" s="4">
        <f t="shared" si="328"/>
        <v>1.0036535701026545</v>
      </c>
      <c r="AB380" s="4">
        <f t="shared" si="329"/>
        <v>0.14549796635869144</v>
      </c>
      <c r="AC380" s="47" t="str">
        <f t="shared" si="330"/>
        <v>0,10803020813921-0,166653053395044i</v>
      </c>
      <c r="AD380" s="20">
        <f t="shared" si="331"/>
        <v>-14.040216254713433</v>
      </c>
      <c r="AE380" s="43">
        <f t="shared" si="332"/>
        <v>-57.047313282950405</v>
      </c>
      <c r="AF380" t="str">
        <f t="shared" si="314"/>
        <v>171,846459675999</v>
      </c>
      <c r="AG380" t="str">
        <f t="shared" si="315"/>
        <v>1+3094,00983505746i</v>
      </c>
      <c r="AH380">
        <f t="shared" si="333"/>
        <v>3094.0099966600446</v>
      </c>
      <c r="AI380">
        <f t="shared" si="334"/>
        <v>1.5704731216279806</v>
      </c>
      <c r="AJ380" t="str">
        <f t="shared" si="316"/>
        <v>1+7,8578027557015i</v>
      </c>
      <c r="AK380">
        <f t="shared" si="335"/>
        <v>7.9211782045040557</v>
      </c>
      <c r="AL380">
        <f t="shared" si="336"/>
        <v>1.4442147175231084</v>
      </c>
      <c r="AM380" t="str">
        <f t="shared" si="317"/>
        <v>1-0,300074799366955i</v>
      </c>
      <c r="AN380">
        <f t="shared" si="337"/>
        <v>1.044052146789191</v>
      </c>
      <c r="AO380">
        <f t="shared" si="338"/>
        <v>-0.29152541633747819</v>
      </c>
      <c r="AP380" s="41" t="str">
        <f t="shared" si="339"/>
        <v>0,419829034487224-0,186369255738832i</v>
      </c>
      <c r="AQ380">
        <f t="shared" si="340"/>
        <v>-6.7573829730516701</v>
      </c>
      <c r="AR380" s="43">
        <f t="shared" si="341"/>
        <v>-23.937249660198166</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0,146290353862576+0,423969675089038i</v>
      </c>
      <c r="BG380" s="20">
        <f t="shared" si="352"/>
        <v>-6.9647747364498791</v>
      </c>
      <c r="BH380" s="43">
        <f t="shared" si="353"/>
        <v>70.963051803882649</v>
      </c>
      <c r="BI380" s="41" t="str">
        <f t="shared" si="357"/>
        <v>-0,252228919119803+1,0061633437514i</v>
      </c>
      <c r="BJ380" s="20">
        <f t="shared" si="354"/>
        <v>0.31805854521186949</v>
      </c>
      <c r="BK380" s="43">
        <f t="shared" si="358"/>
        <v>104.0731154266349</v>
      </c>
      <c r="BL380">
        <f t="shared" si="355"/>
        <v>-6.9647747364498791</v>
      </c>
      <c r="BM380" s="43">
        <f t="shared" si="356"/>
        <v>70.963051803882649</v>
      </c>
    </row>
    <row r="381" spans="14:65" x14ac:dyDescent="0.25">
      <c r="N381" s="9">
        <v>63</v>
      </c>
      <c r="O381" s="34">
        <f t="shared" si="308"/>
        <v>42657.951880159271</v>
      </c>
      <c r="P381" s="33" t="str">
        <f t="shared" si="309"/>
        <v>58,4837545126354</v>
      </c>
      <c r="Q381" s="4" t="str">
        <f t="shared" si="310"/>
        <v>1+3174,24278696101i</v>
      </c>
      <c r="R381" s="4">
        <f t="shared" si="322"/>
        <v>3174.2429444788877</v>
      </c>
      <c r="S381" s="4">
        <f t="shared" si="323"/>
        <v>1.5704812910417951</v>
      </c>
      <c r="T381" s="4" t="str">
        <f t="shared" si="311"/>
        <v>1+8,04083449463374i</v>
      </c>
      <c r="U381" s="4">
        <f t="shared" si="324"/>
        <v>8.102778496916466</v>
      </c>
      <c r="V381" s="4">
        <f t="shared" si="325"/>
        <v>1.4470664136366662</v>
      </c>
      <c r="W381" t="str">
        <f t="shared" si="312"/>
        <v>1-0,904593880646296i</v>
      </c>
      <c r="X381" s="4">
        <f t="shared" si="326"/>
        <v>1.3484398721866411</v>
      </c>
      <c r="Y381" s="4">
        <f t="shared" si="327"/>
        <v>-0.73534736763882114</v>
      </c>
      <c r="Z381" t="str">
        <f t="shared" si="313"/>
        <v>0,99272119656556+0,148904342493217i</v>
      </c>
      <c r="AA381" s="4">
        <f t="shared" si="328"/>
        <v>1.0038266171624932</v>
      </c>
      <c r="AB381" s="4">
        <f t="shared" si="329"/>
        <v>0.14888616753390366</v>
      </c>
      <c r="AC381" s="47" t="str">
        <f t="shared" si="330"/>
        <v>0,107058635128134-0,169572728235233i</v>
      </c>
      <c r="AD381" s="20">
        <f t="shared" si="331"/>
        <v>-13.955961438686126</v>
      </c>
      <c r="AE381" s="43">
        <f t="shared" si="332"/>
        <v>-57.734001273768243</v>
      </c>
      <c r="AF381" t="str">
        <f t="shared" si="314"/>
        <v>171,846459675999</v>
      </c>
      <c r="AG381" t="str">
        <f t="shared" si="315"/>
        <v>1+3166,07858226203i</v>
      </c>
      <c r="AH381">
        <f t="shared" si="333"/>
        <v>3166.0787401860912</v>
      </c>
      <c r="AI381">
        <f t="shared" si="334"/>
        <v>1.5704804786752862</v>
      </c>
      <c r="AJ381" t="str">
        <f t="shared" si="316"/>
        <v>1+8,04083449463374i</v>
      </c>
      <c r="AK381">
        <f t="shared" si="335"/>
        <v>8.102778496916466</v>
      </c>
      <c r="AL381">
        <f t="shared" si="336"/>
        <v>1.4470664136366662</v>
      </c>
      <c r="AM381" t="str">
        <f t="shared" si="317"/>
        <v>1-0,307064439352259i</v>
      </c>
      <c r="AN381">
        <f t="shared" si="337"/>
        <v>1.0460824871465524</v>
      </c>
      <c r="AO381">
        <f t="shared" si="338"/>
        <v>-0.29792526419383852</v>
      </c>
      <c r="AP381" s="41" t="str">
        <f t="shared" si="339"/>
        <v>0,419828228517134-0,188158588727891i</v>
      </c>
      <c r="AQ381">
        <f t="shared" si="340"/>
        <v>-6.7436244758601882</v>
      </c>
      <c r="AR381" s="43">
        <f t="shared" si="341"/>
        <v>-24.140965307892969</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0,155276255574864+0,418632015121335i</v>
      </c>
      <c r="BG381" s="20">
        <f t="shared" si="352"/>
        <v>-7.0035439491018616</v>
      </c>
      <c r="BH381" s="43">
        <f t="shared" si="353"/>
        <v>69.649504027974018</v>
      </c>
      <c r="BI381" s="41" t="str">
        <f t="shared" si="357"/>
        <v>-0,234646884832728+0,997091581041404i</v>
      </c>
      <c r="BJ381" s="20">
        <f t="shared" si="354"/>
        <v>0.20879301372407053</v>
      </c>
      <c r="BK381" s="43">
        <f t="shared" si="358"/>
        <v>103.24253999384921</v>
      </c>
      <c r="BL381">
        <f t="shared" si="355"/>
        <v>-7.0035439491018616</v>
      </c>
      <c r="BM381" s="43">
        <f t="shared" si="356"/>
        <v>69.649504027974018</v>
      </c>
    </row>
    <row r="382" spans="14:65" x14ac:dyDescent="0.25">
      <c r="N382" s="9">
        <v>64</v>
      </c>
      <c r="O382" s="34">
        <f t="shared" si="308"/>
        <v>43651.583224016598</v>
      </c>
      <c r="P382" s="33" t="str">
        <f t="shared" si="309"/>
        <v>58,4837545126354</v>
      </c>
      <c r="Q382" s="4" t="str">
        <f t="shared" si="310"/>
        <v>1+3248,18039969492i</v>
      </c>
      <c r="R382" s="4">
        <f t="shared" si="322"/>
        <v>3248.1805536272536</v>
      </c>
      <c r="S382" s="4">
        <f t="shared" si="323"/>
        <v>1.5704884621305755</v>
      </c>
      <c r="T382" s="4" t="str">
        <f t="shared" si="311"/>
        <v>1+8,22812959044805i</v>
      </c>
      <c r="U382" s="4">
        <f t="shared" si="324"/>
        <v>8.2886739926967081</v>
      </c>
      <c r="V382" s="4">
        <f t="shared" si="325"/>
        <v>1.4498551531064825</v>
      </c>
      <c r="W382" t="str">
        <f t="shared" si="312"/>
        <v>1-0,925664578925405i</v>
      </c>
      <c r="X382" s="4">
        <f t="shared" si="326"/>
        <v>1.3626646369070958</v>
      </c>
      <c r="Y382" s="4">
        <f t="shared" si="327"/>
        <v>-0.74681484458159286</v>
      </c>
      <c r="Z382" t="str">
        <f t="shared" si="313"/>
        <v>0,992378157128147+0,152372770193482i</v>
      </c>
      <c r="AA382" s="4">
        <f t="shared" si="328"/>
        <v>1.004007902280402</v>
      </c>
      <c r="AB382" s="4">
        <f t="shared" si="329"/>
        <v>0.15235322042656171</v>
      </c>
      <c r="AC382" s="47" t="str">
        <f t="shared" si="330"/>
        <v>0,106041991769864-0,172573320767897i</v>
      </c>
      <c r="AD382" s="20">
        <f t="shared" si="331"/>
        <v>-13.869360071535251</v>
      </c>
      <c r="AE382" s="43">
        <f t="shared" si="332"/>
        <v>-58.430314673690042</v>
      </c>
      <c r="AF382" t="str">
        <f t="shared" si="314"/>
        <v>171,846459675999</v>
      </c>
      <c r="AG382" t="str">
        <f t="shared" si="315"/>
        <v>1+3239,82602623891i</v>
      </c>
      <c r="AH382">
        <f t="shared" si="333"/>
        <v>3239.8261805681809</v>
      </c>
      <c r="AI382">
        <f t="shared" si="334"/>
        <v>1.5704876682557825</v>
      </c>
      <c r="AJ382" t="str">
        <f t="shared" si="316"/>
        <v>1+8,22812959044805i</v>
      </c>
      <c r="AK382">
        <f t="shared" si="335"/>
        <v>8.2886739926967081</v>
      </c>
      <c r="AL382">
        <f t="shared" si="336"/>
        <v>1.4498551531064825</v>
      </c>
      <c r="AM382" t="str">
        <f t="shared" si="317"/>
        <v>1-0,314216888967784i</v>
      </c>
      <c r="AN382">
        <f t="shared" si="337"/>
        <v>1.0482042994152394</v>
      </c>
      <c r="AO382">
        <f t="shared" si="338"/>
        <v>-0.30444824377108859</v>
      </c>
      <c r="AP382" s="41" t="str">
        <f t="shared" si="339"/>
        <v>0,419827458821666-0,190047685868345i</v>
      </c>
      <c r="AQ382">
        <f t="shared" si="340"/>
        <v>-6.7290025205125445</v>
      </c>
      <c r="AR382" s="43">
        <f t="shared" si="341"/>
        <v>-24.355333438356229</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0,164147633500115+0,413104571575911i</v>
      </c>
      <c r="BG382" s="20">
        <f t="shared" si="352"/>
        <v>-7.0421342757881824</v>
      </c>
      <c r="BH382" s="43">
        <f t="shared" si="353"/>
        <v>68.329537499805724</v>
      </c>
      <c r="BI382" s="41" t="str">
        <f t="shared" si="357"/>
        <v>-0,217255318572301+0,987762405214681i</v>
      </c>
      <c r="BJ382" s="20">
        <f t="shared" si="354"/>
        <v>9.8223275234523011E-2</v>
      </c>
      <c r="BK382" s="43">
        <f t="shared" si="358"/>
        <v>102.4045187351395</v>
      </c>
      <c r="BL382">
        <f t="shared" si="355"/>
        <v>-7.0421342757881824</v>
      </c>
      <c r="BM382" s="43">
        <f t="shared" si="356"/>
        <v>68.329537499805724</v>
      </c>
    </row>
    <row r="383" spans="14:65" x14ac:dyDescent="0.25">
      <c r="N383" s="9">
        <v>65</v>
      </c>
      <c r="O383" s="34">
        <f t="shared" si="308"/>
        <v>44668.359215096389</v>
      </c>
      <c r="P383" s="33" t="str">
        <f t="shared" si="309"/>
        <v>58,4837545126354</v>
      </c>
      <c r="Q383" s="4" t="str">
        <f t="shared" si="310"/>
        <v>1+3323,84024067152i</v>
      </c>
      <c r="R383" s="4">
        <f t="shared" si="322"/>
        <v>3323.8403910999259</v>
      </c>
      <c r="S383" s="4">
        <f t="shared" si="323"/>
        <v>1.5704954699854772</v>
      </c>
      <c r="T383" s="4" t="str">
        <f t="shared" si="311"/>
        <v>1+8,41978734948343i</v>
      </c>
      <c r="U383" s="4">
        <f t="shared" si="324"/>
        <v>8.4789633216874556</v>
      </c>
      <c r="V383" s="4">
        <f t="shared" si="325"/>
        <v>1.4525822409604836</v>
      </c>
      <c r="W383" t="str">
        <f t="shared" si="312"/>
        <v>1-0,947226076816886i</v>
      </c>
      <c r="X383" s="4">
        <f t="shared" si="326"/>
        <v>1.3774023524743628</v>
      </c>
      <c r="Y383" s="4">
        <f t="shared" si="327"/>
        <v>-0.75830269242741299</v>
      </c>
      <c r="Z383" t="str">
        <f t="shared" si="313"/>
        <v>0,992018950740124+0,155921987953397i</v>
      </c>
      <c r="AA383" s="4">
        <f t="shared" si="328"/>
        <v>1.0041978216242433</v>
      </c>
      <c r="AB383" s="4">
        <f t="shared" si="329"/>
        <v>0.15590095595524989</v>
      </c>
      <c r="AC383" s="47" t="str">
        <f t="shared" si="330"/>
        <v>0,104978219663164-0,175655784251877i</v>
      </c>
      <c r="AD383" s="20">
        <f t="shared" si="331"/>
        <v>-13.780412270398612</v>
      </c>
      <c r="AE383" s="43">
        <f t="shared" si="332"/>
        <v>-59.135941039680198</v>
      </c>
      <c r="AF383" t="str">
        <f t="shared" si="314"/>
        <v>171,846459675999</v>
      </c>
      <c r="AG383" t="str">
        <f t="shared" si="315"/>
        <v>1+3315,29126885909i</v>
      </c>
      <c r="AH383">
        <f t="shared" si="333"/>
        <v>3315.2914196753977</v>
      </c>
      <c r="AI383">
        <f t="shared" si="334"/>
        <v>1.5704946941814772</v>
      </c>
      <c r="AJ383" t="str">
        <f t="shared" si="316"/>
        <v>1+8,41978734948343i</v>
      </c>
      <c r="AK383">
        <f t="shared" si="335"/>
        <v>8.4789633216874556</v>
      </c>
      <c r="AL383">
        <f t="shared" si="336"/>
        <v>1.4525822409604836</v>
      </c>
      <c r="AM383" t="str">
        <f t="shared" si="317"/>
        <v>1-0,321535940536995i</v>
      </c>
      <c r="AN383">
        <f t="shared" si="337"/>
        <v>1.0504215158958854</v>
      </c>
      <c r="AO383">
        <f t="shared" si="338"/>
        <v>-0.31109559245267421</v>
      </c>
      <c r="AP383" s="41" t="str">
        <f t="shared" si="339"/>
        <v>0,419826723768193-0,192037548786035i</v>
      </c>
      <c r="AQ383">
        <f t="shared" si="340"/>
        <v>-6.7134950957629593</v>
      </c>
      <c r="AR383" s="43">
        <f t="shared" si="341"/>
        <v>-24.580350394256726</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0,172895892224059+0,407391684290854i</v>
      </c>
      <c r="BG383" s="20">
        <f t="shared" si="352"/>
        <v>-7.0805209016531778</v>
      </c>
      <c r="BH383" s="43">
        <f t="shared" si="353"/>
        <v>67.003767995716345</v>
      </c>
      <c r="BI383" s="41" t="str">
        <f t="shared" si="357"/>
        <v>-0,200069441235156+0,978184412851009i</v>
      </c>
      <c r="BJ383" s="20">
        <f t="shared" si="354"/>
        <v>-1.3603727017527861E-2</v>
      </c>
      <c r="BK383" s="43">
        <f t="shared" si="358"/>
        <v>101.5593586411398</v>
      </c>
      <c r="BL383">
        <f t="shared" si="355"/>
        <v>-7.0805209016531778</v>
      </c>
      <c r="BM383" s="43">
        <f t="shared" si="356"/>
        <v>67.003767995716345</v>
      </c>
    </row>
    <row r="384" spans="14:65" x14ac:dyDescent="0.25">
      <c r="N384" s="9">
        <v>66</v>
      </c>
      <c r="O384" s="34">
        <f t="shared" ref="O384:O418" si="359">10^(4+(N384/100))</f>
        <v>45708.818961487581</v>
      </c>
      <c r="P384" s="33" t="str">
        <f t="shared" si="309"/>
        <v>58,4837545126354</v>
      </c>
      <c r="Q384" s="4" t="str">
        <f t="shared" si="310"/>
        <v>1+3401,26242573993i</v>
      </c>
      <c r="R384" s="4">
        <f t="shared" si="322"/>
        <v>3401.2625727441673</v>
      </c>
      <c r="S384" s="4">
        <f t="shared" si="323"/>
        <v>1.5705023183221547</v>
      </c>
      <c r="T384" s="4" t="str">
        <f t="shared" si="311"/>
        <v>1+8,61590939122051i</v>
      </c>
      <c r="U384" s="4">
        <f t="shared" si="324"/>
        <v>8.6737474391246714</v>
      </c>
      <c r="V384" s="4">
        <f t="shared" si="325"/>
        <v>1.4552489607985735</v>
      </c>
      <c r="W384" t="str">
        <f t="shared" si="312"/>
        <v>1-0,969289806512307i</v>
      </c>
      <c r="X384" s="4">
        <f t="shared" si="326"/>
        <v>1.3926674868785678</v>
      </c>
      <c r="Y384" s="4">
        <f t="shared" si="327"/>
        <v>-0.76980487475199255</v>
      </c>
      <c r="Z384" t="str">
        <f t="shared" si="313"/>
        <v>0,991642815476584+0,159553877615194i</v>
      </c>
      <c r="AA384" s="4">
        <f t="shared" si="328"/>
        <v>1.0043967907895617</v>
      </c>
      <c r="AB384" s="4">
        <f t="shared" si="329"/>
        <v>0.15953124717731568</v>
      </c>
      <c r="AC384" s="47" t="str">
        <f t="shared" si="330"/>
        <v>0,103865169885864-0,178821070413706i</v>
      </c>
      <c r="AD384" s="20">
        <f t="shared" si="331"/>
        <v>-13.689120442064127</v>
      </c>
      <c r="AE384" s="43">
        <f t="shared" si="332"/>
        <v>-59.850568496418241</v>
      </c>
      <c r="AF384" t="str">
        <f t="shared" si="314"/>
        <v>171,846459675999</v>
      </c>
      <c r="AG384" t="str">
        <f t="shared" si="315"/>
        <v>1+3392,51432279307i</v>
      </c>
      <c r="AH384">
        <f t="shared" si="333"/>
        <v>3392.5144701763793</v>
      </c>
      <c r="AI384">
        <f t="shared" si="334"/>
        <v>1.5705015601776067</v>
      </c>
      <c r="AJ384" t="str">
        <f t="shared" si="316"/>
        <v>1+8,61590939122051i</v>
      </c>
      <c r="AK384">
        <f t="shared" si="335"/>
        <v>8.6737474391246714</v>
      </c>
      <c r="AL384">
        <f t="shared" si="336"/>
        <v>1.4552489607985735</v>
      </c>
      <c r="AM384" t="str">
        <f t="shared" si="317"/>
        <v>1-0,329025474717907i</v>
      </c>
      <c r="AN384">
        <f t="shared" si="337"/>
        <v>1.0527382215030212</v>
      </c>
      <c r="AO384">
        <f t="shared" si="338"/>
        <v>-0.31786848409621721</v>
      </c>
      <c r="AP384" s="41" t="str">
        <f t="shared" si="339"/>
        <v>0,419826021797568-0,194129232534045i</v>
      </c>
      <c r="AQ384">
        <f t="shared" si="340"/>
        <v>-6.6970791210234228</v>
      </c>
      <c r="AR384" s="43">
        <f t="shared" si="341"/>
        <v>-24.816010101265263</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0,181512831179986+0,401498073331455i</v>
      </c>
      <c r="BG384" s="20">
        <f t="shared" si="352"/>
        <v>-7.1186794961954858</v>
      </c>
      <c r="BH384" s="43">
        <f t="shared" si="353"/>
        <v>65.67280120214366</v>
      </c>
      <c r="BI384" s="41" t="str">
        <f t="shared" si="357"/>
        <v>-0,183103666369737+0,968366958506838i</v>
      </c>
      <c r="BJ384" s="20">
        <f t="shared" si="354"/>
        <v>-0.12663817515477774</v>
      </c>
      <c r="BK384" s="43">
        <f t="shared" si="358"/>
        <v>100.70735959729662</v>
      </c>
      <c r="BL384">
        <f t="shared" si="355"/>
        <v>-7.1186794961954858</v>
      </c>
      <c r="BM384" s="43">
        <f t="shared" si="356"/>
        <v>65.67280120214366</v>
      </c>
    </row>
    <row r="385" spans="14:65" x14ac:dyDescent="0.25">
      <c r="N385" s="9">
        <v>67</v>
      </c>
      <c r="O385" s="34">
        <f t="shared" si="359"/>
        <v>46773.514128719893</v>
      </c>
      <c r="P385" s="33" t="str">
        <f t="shared" si="309"/>
        <v>58,4837545126354</v>
      </c>
      <c r="Q385" s="4" t="str">
        <f t="shared" si="310"/>
        <v>1+3480,48800516752i</v>
      </c>
      <c r="R385" s="4">
        <f t="shared" si="322"/>
        <v>3480.4881488255328</v>
      </c>
      <c r="S385" s="4">
        <f t="shared" si="323"/>
        <v>1.5705090107716841</v>
      </c>
      <c r="T385" s="4" t="str">
        <f t="shared" si="311"/>
        <v>1+8,81659970216191i</v>
      </c>
      <c r="U385" s="4">
        <f t="shared" si="324"/>
        <v>8.8731296794401402</v>
      </c>
      <c r="V385" s="4">
        <f t="shared" si="325"/>
        <v>1.4578565747563716</v>
      </c>
      <c r="W385" t="str">
        <f t="shared" si="312"/>
        <v>1-0,991867466493215i</v>
      </c>
      <c r="X385" s="4">
        <f t="shared" si="326"/>
        <v>1.4084747321438424</v>
      </c>
      <c r="Y385" s="4">
        <f t="shared" si="327"/>
        <v>-0.78131531729711445</v>
      </c>
      <c r="Z385" t="str">
        <f t="shared" si="313"/>
        <v>0,991248953504202+0,16327036485485i</v>
      </c>
      <c r="AA385" s="4">
        <f t="shared" si="328"/>
        <v>1.0046052457871257</v>
      </c>
      <c r="AB385" s="4">
        <f t="shared" si="329"/>
        <v>0.16324601022251856</v>
      </c>
      <c r="AC385" s="47" t="str">
        <f t="shared" si="330"/>
        <v>0,102700599345796-0,182070126820468i</v>
      </c>
      <c r="AD385" s="20">
        <f t="shared" si="331"/>
        <v>-13.595489330383707</v>
      </c>
      <c r="AE385" s="43">
        <f t="shared" si="332"/>
        <v>-60.573886693694213</v>
      </c>
      <c r="AF385" t="str">
        <f t="shared" si="314"/>
        <v>171,846459675999</v>
      </c>
      <c r="AG385" t="str">
        <f t="shared" si="315"/>
        <v>1+3471,53613272625i</v>
      </c>
      <c r="AH385">
        <f t="shared" si="333"/>
        <v>3471.5362767547058</v>
      </c>
      <c r="AI385">
        <f t="shared" si="334"/>
        <v>1.57050826988461</v>
      </c>
      <c r="AJ385" t="str">
        <f t="shared" si="316"/>
        <v>1+8,81659970216191i</v>
      </c>
      <c r="AK385">
        <f t="shared" si="335"/>
        <v>8.8731296794401402</v>
      </c>
      <c r="AL385">
        <f t="shared" si="336"/>
        <v>1.4578565747563716</v>
      </c>
      <c r="AM385" t="str">
        <f t="shared" si="317"/>
        <v>1-0,336689462560683i</v>
      </c>
      <c r="AN385">
        <f t="shared" si="337"/>
        <v>1.0551586583066082</v>
      </c>
      <c r="AO385">
        <f t="shared" si="338"/>
        <v>-0.32476802342906047</v>
      </c>
      <c r="AP385" s="41" t="str">
        <f t="shared" si="339"/>
        <v>0,41982535142082-0,196323846152118i</v>
      </c>
      <c r="AQ385">
        <f t="shared" si="340"/>
        <v>-6.6797304566058493</v>
      </c>
      <c r="AR385" s="43">
        <f t="shared" si="341"/>
        <v>-25.062303749133562</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0,189990662983426+0,395428803974384i</v>
      </c>
      <c r="BG385" s="20">
        <f t="shared" si="352"/>
        <v>-7.1565863615846776</v>
      </c>
      <c r="BH385" s="43">
        <f t="shared" si="353"/>
        <v>64.337231219459682</v>
      </c>
      <c r="BI385" s="41" t="str">
        <f t="shared" si="357"/>
        <v>-0,166371563133948+0,958320087013929i</v>
      </c>
      <c r="BJ385" s="20">
        <f t="shared" si="354"/>
        <v>-0.24082748780681354</v>
      </c>
      <c r="BK385" s="43">
        <f t="shared" si="358"/>
        <v>99.848814164020297</v>
      </c>
      <c r="BL385">
        <f t="shared" si="355"/>
        <v>-7.1565863615846776</v>
      </c>
      <c r="BM385" s="43">
        <f t="shared" si="356"/>
        <v>64.337231219459682</v>
      </c>
    </row>
    <row r="386" spans="14:65" x14ac:dyDescent="0.25">
      <c r="N386" s="9">
        <v>68</v>
      </c>
      <c r="O386" s="34">
        <f t="shared" si="359"/>
        <v>47863.009232263823</v>
      </c>
      <c r="P386" s="33" t="str">
        <f t="shared" si="309"/>
        <v>58,4837545126354</v>
      </c>
      <c r="Q386" s="4" t="str">
        <f t="shared" si="310"/>
        <v>1+3561,55898540514i</v>
      </c>
      <c r="R386" s="4">
        <f t="shared" si="322"/>
        <v>3561.5591257930973</v>
      </c>
      <c r="S386" s="4">
        <f t="shared" si="323"/>
        <v>1.5705155508824888</v>
      </c>
      <c r="T386" s="4" t="str">
        <f t="shared" si="311"/>
        <v>1+9,02196469096684i</v>
      </c>
      <c r="U386" s="4">
        <f t="shared" si="324"/>
        <v>9.0772158113075836</v>
      </c>
      <c r="V386" s="4">
        <f t="shared" si="325"/>
        <v>1.4604063235017388</v>
      </c>
      <c r="W386" t="str">
        <f t="shared" si="312"/>
        <v>1-1,01497102773377i</v>
      </c>
      <c r="X386" s="4">
        <f t="shared" si="326"/>
        <v>1.4248390039365659</v>
      </c>
      <c r="Y386" s="4">
        <f t="shared" si="327"/>
        <v>-0.79282792395136903</v>
      </c>
      <c r="Z386" t="str">
        <f t="shared" si="313"/>
        <v>0,990836529388929+0,167073420203089i</v>
      </c>
      <c r="AA386" s="4">
        <f t="shared" si="328"/>
        <v>1.0048236440838043</v>
      </c>
      <c r="AB386" s="4">
        <f t="shared" si="329"/>
        <v>0.16704720524359606</v>
      </c>
      <c r="AC386" s="47" t="str">
        <f t="shared" si="330"/>
        <v>0,101482167019325-0,185403894036688i</v>
      </c>
      <c r="AD386" s="20">
        <f t="shared" si="331"/>
        <v>-13.499526053676263</v>
      </c>
      <c r="AE386" s="43">
        <f t="shared" si="332"/>
        <v>-61.305587776809347</v>
      </c>
      <c r="AF386" t="str">
        <f t="shared" si="314"/>
        <v>171,846459675999</v>
      </c>
      <c r="AG386" t="str">
        <f t="shared" si="315"/>
        <v>1+3552,39859706819i</v>
      </c>
      <c r="AH386">
        <f t="shared" si="333"/>
        <v>3552.3987378181587</v>
      </c>
      <c r="AI386">
        <f t="shared" si="334"/>
        <v>1.5705148268600606</v>
      </c>
      <c r="AJ386" t="str">
        <f t="shared" si="316"/>
        <v>1+9,02196469096684i</v>
      </c>
      <c r="AK386">
        <f t="shared" si="335"/>
        <v>9.0772158113075836</v>
      </c>
      <c r="AL386">
        <f t="shared" si="336"/>
        <v>1.4604063235017388</v>
      </c>
      <c r="AM386" t="str">
        <f t="shared" si="317"/>
        <v>1-0,34453196761312i</v>
      </c>
      <c r="AN386">
        <f t="shared" si="337"/>
        <v>1.0576872300956308</v>
      </c>
      <c r="AO386">
        <f t="shared" si="338"/>
        <v>-0.33179524024891566</v>
      </c>
      <c r="AP386" s="41" t="str">
        <f t="shared" si="339"/>
        <v>0,419824711215994-0,198622553254688i</v>
      </c>
      <c r="AQ386">
        <f t="shared" si="340"/>
        <v>-6.6614239160184283</v>
      </c>
      <c r="AR386" s="43">
        <f t="shared" si="341"/>
        <v>-25.319219459725947</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0,198322028425517+0,389189250779882i</v>
      </c>
      <c r="BG386" s="20">
        <f t="shared" si="352"/>
        <v>-7.1942185751955137</v>
      </c>
      <c r="BH386" s="43">
        <f t="shared" si="353"/>
        <v>62.997639107515091</v>
      </c>
      <c r="BI386" s="41" t="str">
        <f t="shared" si="357"/>
        <v>-0,149885825501771+0,948054463965627i</v>
      </c>
      <c r="BJ386" s="20">
        <f t="shared" si="354"/>
        <v>-0.3561164375376738</v>
      </c>
      <c r="BK386" s="43">
        <f t="shared" si="358"/>
        <v>98.984007424598531</v>
      </c>
      <c r="BL386">
        <f t="shared" si="355"/>
        <v>-7.1942185751955137</v>
      </c>
      <c r="BM386" s="43">
        <f t="shared" si="356"/>
        <v>62.997639107515091</v>
      </c>
    </row>
    <row r="387" spans="14:65" x14ac:dyDescent="0.25">
      <c r="N387" s="9">
        <v>69</v>
      </c>
      <c r="O387" s="34">
        <f t="shared" si="359"/>
        <v>48977.881936844598</v>
      </c>
      <c r="P387" s="33" t="str">
        <f t="shared" si="309"/>
        <v>58,4837545126354</v>
      </c>
      <c r="Q387" s="4" t="str">
        <f t="shared" si="310"/>
        <v>1+3644,51835135962i</v>
      </c>
      <c r="R387" s="4">
        <f t="shared" si="322"/>
        <v>3644.518488551957</v>
      </c>
      <c r="S387" s="4">
        <f t="shared" si="323"/>
        <v>1.5705219421222192</v>
      </c>
      <c r="T387" s="4" t="str">
        <f t="shared" si="311"/>
        <v>1+9,23211324487075i</v>
      </c>
      <c r="U387" s="4">
        <f t="shared" si="324"/>
        <v>9.2861140939640574</v>
      </c>
      <c r="V387" s="4">
        <f t="shared" si="325"/>
        <v>1.4628994262615462</v>
      </c>
      <c r="W387" t="str">
        <f t="shared" si="312"/>
        <v>1-1,03861274004796i</v>
      </c>
      <c r="X387" s="4">
        <f t="shared" si="326"/>
        <v>1.4417754415268458</v>
      </c>
      <c r="Y387" s="4">
        <f t="shared" si="327"/>
        <v>-0.80433659287178449</v>
      </c>
      <c r="Z387" t="str">
        <f t="shared" si="313"/>
        <v>0,990404668323922+0,170965060090199i</v>
      </c>
      <c r="AA387" s="4">
        <f t="shared" si="328"/>
        <v>1.0050524656999074</v>
      </c>
      <c r="AB387" s="4">
        <f t="shared" si="329"/>
        <v>0.17093683738370058</v>
      </c>
      <c r="AC387" s="47" t="str">
        <f t="shared" si="330"/>
        <v>0,10020743007783-0,188823302549784i</v>
      </c>
      <c r="AD387" s="20">
        <f t="shared" si="331"/>
        <v>-13.401240131976621</v>
      </c>
      <c r="AE387" s="43">
        <f t="shared" si="332"/>
        <v>-62.045367364282065</v>
      </c>
      <c r="AF387" t="str">
        <f t="shared" si="314"/>
        <v>171,846459675999</v>
      </c>
      <c r="AG387" t="str">
        <f t="shared" si="315"/>
        <v>1+3635,14459016785i</v>
      </c>
      <c r="AH387">
        <f t="shared" si="333"/>
        <v>3635.1447277139578</v>
      </c>
      <c r="AI387">
        <f t="shared" si="334"/>
        <v>1.5705212345805513</v>
      </c>
      <c r="AJ387" t="str">
        <f t="shared" si="316"/>
        <v>1+9,23211324487075i</v>
      </c>
      <c r="AK387">
        <f t="shared" si="335"/>
        <v>9.2861140939640574</v>
      </c>
      <c r="AL387">
        <f t="shared" si="336"/>
        <v>1.4628994262615462</v>
      </c>
      <c r="AM387" t="str">
        <f t="shared" si="317"/>
        <v>1-0,352557148075204i</v>
      </c>
      <c r="AN387">
        <f t="shared" si="337"/>
        <v>1.060328506953822</v>
      </c>
      <c r="AO387">
        <f t="shared" si="338"/>
        <v>-0.33895108343857744</v>
      </c>
      <c r="AP387" s="41" t="str">
        <f t="shared" si="339"/>
        <v>0,419824099825127-0,201026572647847i</v>
      </c>
      <c r="AQ387">
        <f t="shared" si="340"/>
        <v>-6.6421332805219553</v>
      </c>
      <c r="AR387" s="43">
        <f t="shared" si="341"/>
        <v>-25.586741942662037</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0,206500008107579+0,382785061097819i</v>
      </c>
      <c r="BG387" s="20">
        <f t="shared" si="352"/>
        <v>-7.2315541254419626</v>
      </c>
      <c r="BH387" s="43">
        <f t="shared" si="353"/>
        <v>61.654591479815508</v>
      </c>
      <c r="BI387" s="41" t="str">
        <f t="shared" si="357"/>
        <v>-0,133658247749947+0,937581305040401i</v>
      </c>
      <c r="BJ387" s="20">
        <f t="shared" si="354"/>
        <v>-0.47244727398730491</v>
      </c>
      <c r="BK387" s="43">
        <f t="shared" si="358"/>
        <v>98.113216901435536</v>
      </c>
      <c r="BL387">
        <f t="shared" si="355"/>
        <v>-7.2315541254419626</v>
      </c>
      <c r="BM387" s="43">
        <f t="shared" si="356"/>
        <v>61.654591479815508</v>
      </c>
    </row>
    <row r="388" spans="14:65" x14ac:dyDescent="0.25">
      <c r="N388" s="9">
        <v>70</v>
      </c>
      <c r="O388" s="34">
        <f t="shared" si="359"/>
        <v>50118.723362727294</v>
      </c>
      <c r="P388" s="33" t="str">
        <f t="shared" si="309"/>
        <v>58,4837545126354</v>
      </c>
      <c r="Q388" s="4" t="str">
        <f t="shared" si="310"/>
        <v>1+3729,41008918492i</v>
      </c>
      <c r="R388" s="4">
        <f t="shared" si="322"/>
        <v>3729.4102232543783</v>
      </c>
      <c r="S388" s="4">
        <f t="shared" si="323"/>
        <v>1.5705281878795936</v>
      </c>
      <c r="T388" s="4" t="str">
        <f t="shared" si="311"/>
        <v>1+9,44715678741859i</v>
      </c>
      <c r="U388" s="4">
        <f t="shared" si="324"/>
        <v>9.4999353348361879</v>
      </c>
      <c r="V388" s="4">
        <f t="shared" si="325"/>
        <v>1.4653370808762478</v>
      </c>
      <c r="W388" t="str">
        <f t="shared" si="312"/>
        <v>1-1,06280513858459i</v>
      </c>
      <c r="X388" s="4">
        <f t="shared" si="326"/>
        <v>1.4592994081413895</v>
      </c>
      <c r="Y388" s="4">
        <f t="shared" si="327"/>
        <v>-0.81583523264241886</v>
      </c>
      <c r="Z388" t="str">
        <f t="shared" si="313"/>
        <v>0,989952454273962+0,174947347915159i</v>
      </c>
      <c r="AA388" s="4">
        <f t="shared" si="328"/>
        <v>1.0052922143663445</v>
      </c>
      <c r="AB388" s="4">
        <f t="shared" si="329"/>
        <v>0.17491695776047986</v>
      </c>
      <c r="AC388" s="47" t="str">
        <f t="shared" si="330"/>
        <v>0,0988738399030888-0,192329269447564i</v>
      </c>
      <c r="AD388" s="20">
        <f t="shared" si="331"/>
        <v>-13.300643504082545</v>
      </c>
      <c r="AE388" s="43">
        <f t="shared" si="332"/>
        <v>-62.792925527028665</v>
      </c>
      <c r="AF388" t="str">
        <f t="shared" si="314"/>
        <v>171,846459675999</v>
      </c>
      <c r="AG388" t="str">
        <f t="shared" si="315"/>
        <v>1+3719,81798504606i</v>
      </c>
      <c r="AH388">
        <f t="shared" si="333"/>
        <v>3719.8181194612366</v>
      </c>
      <c r="AI388">
        <f t="shared" si="334"/>
        <v>1.5705274964435381</v>
      </c>
      <c r="AJ388" t="str">
        <f t="shared" si="316"/>
        <v>1+9,44715678741859i</v>
      </c>
      <c r="AK388">
        <f t="shared" si="335"/>
        <v>9.4999353348361879</v>
      </c>
      <c r="AL388">
        <f t="shared" si="336"/>
        <v>1.4653370808762478</v>
      </c>
      <c r="AM388" t="str">
        <f t="shared" si="317"/>
        <v>1-0,360769259003845i</v>
      </c>
      <c r="AN388">
        <f t="shared" si="337"/>
        <v>1.0630872298368481</v>
      </c>
      <c r="AO388">
        <f t="shared" si="338"/>
        <v>-0.3462364148056471</v>
      </c>
      <c r="AP388" s="41" t="str">
        <f t="shared" si="339"/>
        <v>0,419823515951375-0,203537178975581i</v>
      </c>
      <c r="AQ388">
        <f t="shared" si="340"/>
        <v>-6.6218313161558555</v>
      </c>
      <c r="AR388" s="43">
        <f t="shared" si="341"/>
        <v>-25.864852139337444</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0,214518130737202+0,376222118345856i</v>
      </c>
      <c r="BG388" s="20">
        <f t="shared" si="352"/>
        <v>-7.2685720400880873</v>
      </c>
      <c r="BH388" s="43">
        <f t="shared" si="353"/>
        <v>60.308639152881469</v>
      </c>
      <c r="BI388" s="41" t="str">
        <f t="shared" si="357"/>
        <v>-0,117699706183899+0,92691230479723i</v>
      </c>
      <c r="BJ388" s="20">
        <f t="shared" si="354"/>
        <v>-0.58975985216139737</v>
      </c>
      <c r="BK388" s="43">
        <f t="shared" si="358"/>
        <v>97.236712540572682</v>
      </c>
      <c r="BL388">
        <f t="shared" si="355"/>
        <v>-7.2685720400880873</v>
      </c>
      <c r="BM388" s="43">
        <f t="shared" si="356"/>
        <v>60.308639152881469</v>
      </c>
    </row>
    <row r="389" spans="14:65" x14ac:dyDescent="0.25">
      <c r="N389" s="9">
        <v>71</v>
      </c>
      <c r="O389" s="34">
        <f t="shared" si="359"/>
        <v>51286.138399136544</v>
      </c>
      <c r="P389" s="33" t="str">
        <f t="shared" si="309"/>
        <v>58,4837545126354</v>
      </c>
      <c r="Q389" s="4" t="str">
        <f t="shared" si="310"/>
        <v>1+3816,27920960408i</v>
      </c>
      <c r="R389" s="4">
        <f t="shared" si="322"/>
        <v>3816.2793406217447</v>
      </c>
      <c r="S389" s="4">
        <f t="shared" si="323"/>
        <v>1.5705342914661933</v>
      </c>
      <c r="T389" s="4" t="str">
        <f t="shared" si="311"/>
        <v>1+9,66720933754303i</v>
      </c>
      <c r="U389" s="4">
        <f t="shared" si="324"/>
        <v>9.7187929485033866</v>
      </c>
      <c r="V389" s="4">
        <f t="shared" si="325"/>
        <v>1.4677204638799888</v>
      </c>
      <c r="W389" t="str">
        <f t="shared" si="312"/>
        <v>1-1,08756105047359i</v>
      </c>
      <c r="X389" s="4">
        <f t="shared" si="326"/>
        <v>1.4774264917440794</v>
      </c>
      <c r="Y389" s="4">
        <f t="shared" si="327"/>
        <v>-0.82731777836567721</v>
      </c>
      <c r="Z389" t="str">
        <f t="shared" si="313"/>
        <v>0,989478928032418+0,179022395139686i</v>
      </c>
      <c r="AA389" s="4">
        <f t="shared" si="328"/>
        <v>1.0055434187451742</v>
      </c>
      <c r="AB389" s="4">
        <f t="shared" si="329"/>
        <v>0.17898966446661119</v>
      </c>
      <c r="AC389" s="47" t="str">
        <f t="shared" si="330"/>
        <v>0,0974787379931225-0,195922694830309i</v>
      </c>
      <c r="AD389" s="20">
        <f t="shared" si="331"/>
        <v>-13.197750534444655</v>
      </c>
      <c r="AE389" s="43">
        <f t="shared" si="332"/>
        <v>-63.547967763167691</v>
      </c>
      <c r="AF389" t="str">
        <f t="shared" si="314"/>
        <v>171,846459675999</v>
      </c>
      <c r="AG389" t="str">
        <f t="shared" si="315"/>
        <v>1+3806,46367665756i</v>
      </c>
      <c r="AH389">
        <f t="shared" si="333"/>
        <v>3806.4638080130735</v>
      </c>
      <c r="AI389">
        <f t="shared" si="334"/>
        <v>1.5705336157691414</v>
      </c>
      <c r="AJ389" t="str">
        <f t="shared" si="316"/>
        <v>1+9,66720933754303i</v>
      </c>
      <c r="AK389">
        <f t="shared" si="335"/>
        <v>9.7187929485033866</v>
      </c>
      <c r="AL389">
        <f t="shared" si="336"/>
        <v>1.4677204638799888</v>
      </c>
      <c r="AM389" t="str">
        <f t="shared" si="317"/>
        <v>1-0,369172654568956i</v>
      </c>
      <c r="AN389">
        <f t="shared" si="337"/>
        <v>1.0659683151395682</v>
      </c>
      <c r="AO389">
        <f t="shared" si="338"/>
        <v>-0.35365200276045061</v>
      </c>
      <c r="AP389" s="41" t="str">
        <f t="shared" si="339"/>
        <v>0,419822958356269-0,206155703395609i</v>
      </c>
      <c r="AQ389">
        <f t="shared" si="340"/>
        <v>-6.6004897934473385</v>
      </c>
      <c r="AR389" s="43">
        <f t="shared" si="341"/>
        <v>-26.153526856208675</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0,222370378142303+0,369506505385834i</v>
      </c>
      <c r="BG389" s="20">
        <f t="shared" si="352"/>
        <v>-7.3052525063148401</v>
      </c>
      <c r="BH389" s="43">
        <f t="shared" si="353"/>
        <v>58.960315856841888</v>
      </c>
      <c r="BI389" s="41" t="str">
        <f t="shared" si="357"/>
        <v>-0,102020146993644+0,916059565553822i</v>
      </c>
      <c r="BJ389" s="20">
        <f t="shared" si="354"/>
        <v>-0.70799176531753039</v>
      </c>
      <c r="BK389" s="43">
        <f t="shared" si="358"/>
        <v>96.354756763800964</v>
      </c>
      <c r="BL389">
        <f t="shared" si="355"/>
        <v>-7.3052525063148401</v>
      </c>
      <c r="BM389" s="43">
        <f t="shared" si="356"/>
        <v>58.960315856841888</v>
      </c>
    </row>
    <row r="390" spans="14:65" x14ac:dyDescent="0.25">
      <c r="N390" s="9">
        <v>72</v>
      </c>
      <c r="O390" s="34">
        <f t="shared" si="359"/>
        <v>52480.746024977314</v>
      </c>
      <c r="P390" s="33" t="str">
        <f t="shared" si="309"/>
        <v>58,4837545126354</v>
      </c>
      <c r="Q390" s="4" t="str">
        <f t="shared" si="310"/>
        <v>1+3905,17177177458i</v>
      </c>
      <c r="R390" s="4">
        <f t="shared" si="322"/>
        <v>3905.1718998099195</v>
      </c>
      <c r="S390" s="4">
        <f t="shared" si="323"/>
        <v>1.5705402561182185</v>
      </c>
      <c r="T390" s="4" t="str">
        <f t="shared" si="311"/>
        <v>1+9,89238757001884i</v>
      </c>
      <c r="U390" s="4">
        <f t="shared" si="324"/>
        <v>9.9428030170301192</v>
      </c>
      <c r="V390" s="4">
        <f t="shared" si="325"/>
        <v>1.4700507306041048</v>
      </c>
      <c r="W390" t="str">
        <f t="shared" si="312"/>
        <v>1-1,11289360162712i</v>
      </c>
      <c r="X390" s="4">
        <f t="shared" si="326"/>
        <v>1.4961725062781306</v>
      </c>
      <c r="Y390" s="4">
        <f t="shared" si="327"/>
        <v>-0.83877820758285393</v>
      </c>
      <c r="Z390" t="str">
        <f t="shared" si="313"/>
        <v>0,988983085186647+0,183192362407756i</v>
      </c>
      <c r="AA390" s="4">
        <f t="shared" si="328"/>
        <v>1.0058066337173528</v>
      </c>
      <c r="AB390" s="4">
        <f t="shared" si="329"/>
        <v>0.18315710358645698</v>
      </c>
      <c r="AC390" s="47" t="str">
        <f t="shared" si="330"/>
        <v>0,0960193517607937-0,199604457938882i</v>
      </c>
      <c r="AD390" s="20">
        <f t="shared" si="331"/>
        <v>-13.092578010039318</v>
      </c>
      <c r="AE390" s="43">
        <f t="shared" si="332"/>
        <v>-64.310205962620884</v>
      </c>
      <c r="AF390" t="str">
        <f t="shared" si="314"/>
        <v>171,846459675999</v>
      </c>
      <c r="AG390" t="str">
        <f t="shared" si="315"/>
        <v>1+3895,12760569491i</v>
      </c>
      <c r="AH390">
        <f t="shared" si="333"/>
        <v>3895.1277340604079</v>
      </c>
      <c r="AI390">
        <f t="shared" si="334"/>
        <v>1.5705395958019075</v>
      </c>
      <c r="AJ390" t="str">
        <f t="shared" si="316"/>
        <v>1+9,89238757001884i</v>
      </c>
      <c r="AK390">
        <f t="shared" si="335"/>
        <v>9.9428030170301192</v>
      </c>
      <c r="AL390">
        <f t="shared" si="336"/>
        <v>1.4700507306041048</v>
      </c>
      <c r="AM390" t="str">
        <f t="shared" si="317"/>
        <v>1-0,377771790362096i</v>
      </c>
      <c r="AN390">
        <f t="shared" si="337"/>
        <v>1.0689768592412952</v>
      </c>
      <c r="AO390">
        <f t="shared" si="338"/>
        <v>-0.36119851584772017</v>
      </c>
      <c r="AP390" s="41" t="str">
        <f t="shared" si="339"/>
        <v>0,419822425857074-0,208883534285182i</v>
      </c>
      <c r="AQ390">
        <f t="shared" si="340"/>
        <v>-6.5780795100183838</v>
      </c>
      <c r="AR390" s="43">
        <f t="shared" si="341"/>
        <v>-26.452738388356721</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0,230051187092527+0,36264446830845i</v>
      </c>
      <c r="BG390" s="20">
        <f t="shared" si="352"/>
        <v>-7.3415769819366217</v>
      </c>
      <c r="BH390" s="43">
        <f t="shared" si="353"/>
        <v>57.610137012810611</v>
      </c>
      <c r="BI390" s="41" t="str">
        <f t="shared" si="357"/>
        <v>-0,0866285800677983+0,90503552692749i</v>
      </c>
      <c r="BJ390" s="20">
        <f t="shared" si="354"/>
        <v>-0.8270784819156789</v>
      </c>
      <c r="BK390" s="43">
        <f t="shared" si="358"/>
        <v>95.467604587074831</v>
      </c>
      <c r="BL390">
        <f t="shared" si="355"/>
        <v>-7.3415769819366217</v>
      </c>
      <c r="BM390" s="43">
        <f t="shared" si="356"/>
        <v>57.610137012810611</v>
      </c>
    </row>
    <row r="391" spans="14:65" x14ac:dyDescent="0.25">
      <c r="N391" s="9">
        <v>73</v>
      </c>
      <c r="O391" s="34">
        <f t="shared" si="359"/>
        <v>53703.179637025423</v>
      </c>
      <c r="P391" s="33" t="str">
        <f t="shared" si="309"/>
        <v>58,4837545126354</v>
      </c>
      <c r="Q391" s="4" t="str">
        <f t="shared" si="310"/>
        <v>1+3996,13490770955i</v>
      </c>
      <c r="R391" s="4">
        <f t="shared" si="322"/>
        <v>3996.1350328304497</v>
      </c>
      <c r="S391" s="4">
        <f t="shared" si="323"/>
        <v>1.5705460849982051</v>
      </c>
      <c r="T391" s="4" t="str">
        <f t="shared" si="311"/>
        <v>1+10,1228108773255i</v>
      </c>
      <c r="U391" s="4">
        <f t="shared" si="324"/>
        <v>10.172084351699974</v>
      </c>
      <c r="V391" s="4">
        <f t="shared" si="325"/>
        <v>1.4723290153020001</v>
      </c>
      <c r="W391" t="str">
        <f t="shared" si="312"/>
        <v>1-1,13881622369912i</v>
      </c>
      <c r="X391" s="4">
        <f t="shared" si="326"/>
        <v>1.515553493401115</v>
      </c>
      <c r="Y391" s="4">
        <f t="shared" si="327"/>
        <v>-0.85021055592247674</v>
      </c>
      <c r="Z391" t="str">
        <f t="shared" si="313"/>
        <v>0,988463873987493+0,187459460691213i</v>
      </c>
      <c r="AA391" s="4">
        <f t="shared" si="328"/>
        <v>1.0060824417417304</v>
      </c>
      <c r="AB391" s="4">
        <f t="shared" si="329"/>
        <v>0.18742147022847602</v>
      </c>
      <c r="AC391" s="47" t="str">
        <f t="shared" si="330"/>
        <v>0,0944927902282499-0,203375412979199i</v>
      </c>
      <c r="AD391" s="20">
        <f t="shared" si="331"/>
        <v>-12.985145127457374</v>
      </c>
      <c r="AE391" s="43">
        <f t="shared" si="332"/>
        <v>-65.079359355792661</v>
      </c>
      <c r="AF391" t="str">
        <f t="shared" si="314"/>
        <v>171,846459675999</v>
      </c>
      <c r="AG391" t="str">
        <f t="shared" si="315"/>
        <v>1+3985,85678294692i</v>
      </c>
      <c r="AH391">
        <f t="shared" si="333"/>
        <v>3985.8569083904617</v>
      </c>
      <c r="AI391">
        <f t="shared" si="334"/>
        <v>1.5705454397125265</v>
      </c>
      <c r="AJ391" t="str">
        <f t="shared" si="316"/>
        <v>1+10,1228108773255i</v>
      </c>
      <c r="AK391">
        <f t="shared" si="335"/>
        <v>10.172084351699974</v>
      </c>
      <c r="AL391">
        <f t="shared" si="336"/>
        <v>1.4723290153020001</v>
      </c>
      <c r="AM391" t="str">
        <f t="shared" si="317"/>
        <v>1-0,386571225758888i</v>
      </c>
      <c r="AN391">
        <f t="shared" si="337"/>
        <v>1.0721181430163045</v>
      </c>
      <c r="AO391">
        <f t="shared" si="338"/>
        <v>-0.36887651615006772</v>
      </c>
      <c r="AP391" s="41" t="str">
        <f t="shared" si="339"/>
        <v>0,419821917324284-0,211722117977223i</v>
      </c>
      <c r="AQ391">
        <f t="shared" si="340"/>
        <v>-6.5545703163039759</v>
      </c>
      <c r="AR391" s="43">
        <f t="shared" si="341"/>
        <v>-26.762454134477142</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0,23755544804749+0,355642380916984i</v>
      </c>
      <c r="BG391" s="20">
        <f t="shared" si="352"/>
        <v>-7.3775282972758198</v>
      </c>
      <c r="BH391" s="43">
        <f t="shared" si="353"/>
        <v>56.258598582019999</v>
      </c>
      <c r="BI391" s="41" t="str">
        <f t="shared" si="357"/>
        <v>-0,0715330785369026+0,893852896581429i</v>
      </c>
      <c r="BJ391" s="20">
        <f t="shared" si="354"/>
        <v>-0.94695348612242369</v>
      </c>
      <c r="BK391" s="43">
        <f t="shared" si="358"/>
        <v>94.575503803335423</v>
      </c>
      <c r="BL391">
        <f t="shared" si="355"/>
        <v>-7.3775282972758198</v>
      </c>
      <c r="BM391" s="43">
        <f t="shared" si="356"/>
        <v>56.258598582019999</v>
      </c>
    </row>
    <row r="392" spans="14:65" x14ac:dyDescent="0.25">
      <c r="N392" s="9">
        <v>74</v>
      </c>
      <c r="O392" s="34">
        <f t="shared" si="359"/>
        <v>54954.087385762505</v>
      </c>
      <c r="P392" s="33" t="str">
        <f t="shared" si="309"/>
        <v>58,4837545126354</v>
      </c>
      <c r="Q392" s="4" t="str">
        <f t="shared" si="310"/>
        <v>1+4089,21684726767i</v>
      </c>
      <c r="R392" s="4">
        <f t="shared" si="322"/>
        <v>4089.2169695404691</v>
      </c>
      <c r="S392" s="4">
        <f t="shared" si="323"/>
        <v>1.5705517811967011</v>
      </c>
      <c r="T392" s="4" t="str">
        <f t="shared" si="311"/>
        <v>1+10,3586014329506i</v>
      </c>
      <c r="U392" s="4">
        <f t="shared" si="324"/>
        <v>10.406758556184833</v>
      </c>
      <c r="V392" s="4">
        <f t="shared" si="325"/>
        <v>1.474556431293512</v>
      </c>
      <c r="W392" t="str">
        <f t="shared" si="312"/>
        <v>1-1,16534266120694i</v>
      </c>
      <c r="X392" s="4">
        <f t="shared" si="326"/>
        <v>1.5355857247411728</v>
      </c>
      <c r="Y392" s="4">
        <f t="shared" si="327"/>
        <v>-0.86160893237823122</v>
      </c>
      <c r="Z392" t="str">
        <f t="shared" si="313"/>
        <v>0,987920193118392+0,191825952462048i</v>
      </c>
      <c r="AA392" s="4">
        <f t="shared" si="328"/>
        <v>1.006371454289644</v>
      </c>
      <c r="AB392" s="4">
        <f t="shared" si="329"/>
        <v>0.19178500957288122</v>
      </c>
      <c r="AC392" s="47" t="str">
        <f t="shared" si="330"/>
        <v>0,0928960396212309-0,207236384622257i</v>
      </c>
      <c r="AD392" s="20">
        <f t="shared" si="331"/>
        <v>-12.875473470530194</v>
      </c>
      <c r="AE392" s="43">
        <f t="shared" si="332"/>
        <v>-65.855155440781886</v>
      </c>
      <c r="AF392" t="str">
        <f t="shared" si="314"/>
        <v>171,846459675999</v>
      </c>
      <c r="AG392" t="str">
        <f t="shared" si="315"/>
        <v>1+4078,69931422429i</v>
      </c>
      <c r="AH392">
        <f t="shared" si="333"/>
        <v>4078.6994368123883</v>
      </c>
      <c r="AI392">
        <f t="shared" si="334"/>
        <v>1.570551150599516</v>
      </c>
      <c r="AJ392" t="str">
        <f t="shared" si="316"/>
        <v>1+10,3586014329506i</v>
      </c>
      <c r="AK392">
        <f t="shared" si="335"/>
        <v>10.406758556184833</v>
      </c>
      <c r="AL392">
        <f t="shared" si="336"/>
        <v>1.474556431293512</v>
      </c>
      <c r="AM392" t="str">
        <f t="shared" si="317"/>
        <v>1-0,39557562633645i</v>
      </c>
      <c r="AN392">
        <f t="shared" si="337"/>
        <v>1.0753976362962097</v>
      </c>
      <c r="AO392">
        <f t="shared" si="338"/>
        <v>-0.37668645258389227</v>
      </c>
      <c r="AP392" s="41" t="str">
        <f t="shared" si="339"/>
        <v>0,419821431679243-0,214672959527202i</v>
      </c>
      <c r="AQ392">
        <f t="shared" si="340"/>
        <v>-6.5299311445933128</v>
      </c>
      <c r="AR392" s="43">
        <f t="shared" si="341"/>
        <v>-27.08263620458883</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0,244878500977697+0,348506710178617i</v>
      </c>
      <c r="BG392" s="20">
        <f t="shared" si="352"/>
        <v>-7.4130907473269056</v>
      </c>
      <c r="BH392" s="43">
        <f t="shared" si="353"/>
        <v>54.906175991100675</v>
      </c>
      <c r="BI392" s="41" t="str">
        <f t="shared" si="357"/>
        <v>-0,0567407837672744+0,882524582676001i</v>
      </c>
      <c r="BJ392" s="20">
        <f t="shared" si="354"/>
        <v>-1.0675484213900199</v>
      </c>
      <c r="BK392" s="43">
        <f t="shared" si="358"/>
        <v>93.678695227293787</v>
      </c>
      <c r="BL392">
        <f t="shared" si="355"/>
        <v>-7.4130907473269056</v>
      </c>
      <c r="BM392" s="43">
        <f t="shared" si="356"/>
        <v>54.906175991100675</v>
      </c>
    </row>
    <row r="393" spans="14:65" x14ac:dyDescent="0.25">
      <c r="N393" s="9">
        <v>75</v>
      </c>
      <c r="O393" s="34">
        <f t="shared" si="359"/>
        <v>56234.132519034953</v>
      </c>
      <c r="P393" s="33" t="str">
        <f t="shared" si="309"/>
        <v>58,4837545126354</v>
      </c>
      <c r="Q393" s="4" t="str">
        <f t="shared" si="310"/>
        <v>1+4184,46694372541i</v>
      </c>
      <c r="R393" s="4">
        <f t="shared" si="322"/>
        <v>4184.4670632149409</v>
      </c>
      <c r="S393" s="4">
        <f t="shared" si="323"/>
        <v>1.5705573477339048</v>
      </c>
      <c r="T393" s="4" t="str">
        <f t="shared" si="311"/>
        <v>1+10,5998842561677i</v>
      </c>
      <c r="U393" s="4">
        <f t="shared" si="324"/>
        <v>10.646950091183477</v>
      </c>
      <c r="V393" s="4">
        <f t="shared" si="325"/>
        <v>1.4767340711269932</v>
      </c>
      <c r="W393" t="str">
        <f t="shared" si="312"/>
        <v>1-1,19248697881887i</v>
      </c>
      <c r="X393" s="4">
        <f t="shared" si="326"/>
        <v>1.5562857046996723</v>
      </c>
      <c r="Y393" s="4">
        <f t="shared" si="327"/>
        <v>-0.87296753412265327</v>
      </c>
      <c r="Z393" t="str">
        <f t="shared" si="313"/>
        <v>0,987350889359326+0,196294152891994i</v>
      </c>
      <c r="AA393" s="4">
        <f t="shared" si="328"/>
        <v>1.0066743133597069</v>
      </c>
      <c r="AB393" s="4">
        <f t="shared" si="329"/>
        <v>0.19625001793398777</v>
      </c>
      <c r="AC393" s="47" t="str">
        <f t="shared" si="330"/>
        <v>0,0912259588682628-0,21118816315767i</v>
      </c>
      <c r="AD393" s="20">
        <f t="shared" si="331"/>
        <v>-12.763586978901728</v>
      </c>
      <c r="AE393" s="43">
        <f t="shared" si="332"/>
        <v>-66.637330883819416</v>
      </c>
      <c r="AF393" t="str">
        <f t="shared" si="314"/>
        <v>171,846459675999</v>
      </c>
      <c r="AG393" t="str">
        <f t="shared" si="315"/>
        <v>1+4173,70442586603i</v>
      </c>
      <c r="AH393">
        <f t="shared" si="333"/>
        <v>4173.7045456636824</v>
      </c>
      <c r="AI393">
        <f t="shared" si="334"/>
        <v>1.5705567314908624</v>
      </c>
      <c r="AJ393" t="str">
        <f t="shared" si="316"/>
        <v>1+10,5998842561677i</v>
      </c>
      <c r="AK393">
        <f t="shared" si="335"/>
        <v>10.646950091183477</v>
      </c>
      <c r="AL393">
        <f t="shared" si="336"/>
        <v>1.4767340711269932</v>
      </c>
      <c r="AM393" t="str">
        <f t="shared" si="317"/>
        <v>1-0,40478976634716i</v>
      </c>
      <c r="AN393">
        <f t="shared" si="337"/>
        <v>1.0788210022702509</v>
      </c>
      <c r="AO393">
        <f t="shared" si="338"/>
        <v>-0.38462865411113339</v>
      </c>
      <c r="AP393" s="41" t="str">
        <f t="shared" si="339"/>
        <v>0,419820967891823-0,217737623511134i</v>
      </c>
      <c r="AQ393">
        <f t="shared" si="340"/>
        <v>-6.5041300416024574</v>
      </c>
      <c r="AR393" s="43">
        <f t="shared" si="341"/>
        <v>-27.413241021904103</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0,25201612842687+0,341243982887483i</v>
      </c>
      <c r="BG393" s="20">
        <f t="shared" si="352"/>
        <v>-7.4482501739627471</v>
      </c>
      <c r="BH393" s="43">
        <f t="shared" si="353"/>
        <v>53.553323137258282</v>
      </c>
      <c r="BI393" s="41" t="str">
        <f t="shared" si="357"/>
        <v>-0,04225791548333+0,871063628477669i</v>
      </c>
      <c r="BJ393" s="20">
        <f t="shared" si="354"/>
        <v>-1.1887932366634779</v>
      </c>
      <c r="BK393" s="43">
        <f t="shared" si="358"/>
        <v>92.777412999173521</v>
      </c>
      <c r="BL393">
        <f t="shared" si="355"/>
        <v>-7.4482501739627471</v>
      </c>
      <c r="BM393" s="43">
        <f t="shared" si="356"/>
        <v>53.553323137258282</v>
      </c>
    </row>
    <row r="394" spans="14:65" x14ac:dyDescent="0.25">
      <c r="N394" s="9">
        <v>76</v>
      </c>
      <c r="O394" s="34">
        <f t="shared" si="359"/>
        <v>57543.993733715732</v>
      </c>
      <c r="P394" s="33" t="str">
        <f t="shared" si="309"/>
        <v>58,4837545126354</v>
      </c>
      <c r="Q394" s="4" t="str">
        <f t="shared" si="310"/>
        <v>1+4281,93569994468i</v>
      </c>
      <c r="R394" s="4">
        <f t="shared" si="322"/>
        <v>4281.9358167142973</v>
      </c>
      <c r="S394" s="4">
        <f t="shared" si="323"/>
        <v>1.5705627875612662</v>
      </c>
      <c r="T394" s="4" t="str">
        <f t="shared" si="311"/>
        <v>1+10,8467872783235i</v>
      </c>
      <c r="U394" s="4">
        <f t="shared" si="324"/>
        <v>10.892786340565049</v>
      </c>
      <c r="V394" s="4">
        <f t="shared" si="325"/>
        <v>1.4788630067574555</v>
      </c>
      <c r="W394" t="str">
        <f t="shared" si="312"/>
        <v>1-1,2202635688114i</v>
      </c>
      <c r="X394" s="4">
        <f t="shared" si="326"/>
        <v>1.5776701738222518</v>
      </c>
      <c r="Y394" s="4">
        <f t="shared" si="327"/>
        <v>-0.88428066076817569</v>
      </c>
      <c r="Z394" t="str">
        <f t="shared" si="313"/>
        <v>0,986754755140696+0,200866431080065i</v>
      </c>
      <c r="AA394" s="4">
        <f t="shared" si="328"/>
        <v>1.0069916930777618</v>
      </c>
      <c r="AB394" s="4">
        <f t="shared" si="329"/>
        <v>0.20081884383653895</v>
      </c>
      <c r="AC394" s="47" t="str">
        <f t="shared" si="330"/>
        <v>0,0894792750109502-0,215231499277458i</v>
      </c>
      <c r="AD394" s="20">
        <f t="shared" si="331"/>
        <v>-12.649511908032542</v>
      </c>
      <c r="AE394" s="43">
        <f t="shared" si="332"/>
        <v>-67.425632387919705</v>
      </c>
      <c r="AF394" t="str">
        <f t="shared" si="314"/>
        <v>171,846459675999</v>
      </c>
      <c r="AG394" t="str">
        <f t="shared" si="315"/>
        <v>1+4270,92249083988i</v>
      </c>
      <c r="AH394">
        <f t="shared" si="333"/>
        <v>4270.9226079106056</v>
      </c>
      <c r="AI394">
        <f t="shared" si="334"/>
        <v>1.5705621853456264</v>
      </c>
      <c r="AJ394" t="str">
        <f t="shared" si="316"/>
        <v>1+10,8467872783235i</v>
      </c>
      <c r="AK394">
        <f t="shared" si="335"/>
        <v>10.892786340565049</v>
      </c>
      <c r="AL394">
        <f t="shared" si="336"/>
        <v>1.4788630067574555</v>
      </c>
      <c r="AM394" t="str">
        <f t="shared" si="317"/>
        <v>1-0,414218531250012i</v>
      </c>
      <c r="AN394">
        <f t="shared" si="337"/>
        <v>1.0823941018090024</v>
      </c>
      <c r="AO394">
        <f t="shared" si="338"/>
        <v>-0.3927033228930133</v>
      </c>
      <c r="AP394" s="41" t="str">
        <f t="shared" si="339"/>
        <v>0,419820524978271-0,220917734855144i</v>
      </c>
      <c r="AQ394">
        <f t="shared" si="340"/>
        <v>-6.4771342047766831</v>
      </c>
      <c r="AR394" s="43">
        <f t="shared" si="341"/>
        <v>-27.754218920451528</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0,258964546003284+0,333860753757525i</v>
      </c>
      <c r="BG394" s="20">
        <f t="shared" si="352"/>
        <v>-7.4829940380593438</v>
      </c>
      <c r="BH394" s="43">
        <f t="shared" si="353"/>
        <v>52.200471476457992</v>
      </c>
      <c r="BI394" s="41" t="str">
        <f t="shared" si="357"/>
        <v>-0,0280897866608312+0,85948314952801i</v>
      </c>
      <c r="BJ394" s="20">
        <f t="shared" si="354"/>
        <v>-1.3106163348034863</v>
      </c>
      <c r="BK394" s="43">
        <f t="shared" si="358"/>
        <v>91.871884943926133</v>
      </c>
      <c r="BL394">
        <f t="shared" si="355"/>
        <v>-7.4829940380593438</v>
      </c>
      <c r="BM394" s="43">
        <f t="shared" si="356"/>
        <v>52.200471476457992</v>
      </c>
    </row>
    <row r="395" spans="14:65" x14ac:dyDescent="0.25">
      <c r="N395" s="9">
        <v>77</v>
      </c>
      <c r="O395" s="34">
        <f t="shared" si="359"/>
        <v>58884.365535558936</v>
      </c>
      <c r="P395" s="33" t="str">
        <f t="shared" si="309"/>
        <v>58,4837545126354</v>
      </c>
      <c r="Q395" s="4" t="str">
        <f t="shared" si="310"/>
        <v>1+4381,67479515017i</v>
      </c>
      <c r="R395" s="4">
        <f t="shared" si="322"/>
        <v>4381.6749092617865</v>
      </c>
      <c r="S395" s="4">
        <f t="shared" si="323"/>
        <v>1.5705681035630528</v>
      </c>
      <c r="T395" s="4" t="str">
        <f t="shared" si="311"/>
        <v>1+11,0994414106685i</v>
      </c>
      <c r="U395" s="4">
        <f t="shared" si="324"/>
        <v>11.14439767905214</v>
      </c>
      <c r="V395" s="4">
        <f t="shared" si="325"/>
        <v>1.4809442897392135</v>
      </c>
      <c r="W395" t="str">
        <f t="shared" si="312"/>
        <v>1-1,24868715870021i</v>
      </c>
      <c r="X395" s="4">
        <f t="shared" si="326"/>
        <v>1.5997561127568174</v>
      </c>
      <c r="Y395" s="4">
        <f t="shared" si="327"/>
        <v>-0.89554272799351453</v>
      </c>
      <c r="Z395" t="str">
        <f t="shared" si="313"/>
        <v>0,986130525981899+0,205545211308676i</v>
      </c>
      <c r="AA395" s="4">
        <f t="shared" si="328"/>
        <v>1.0073243013872271</v>
      </c>
      <c r="AB395" s="4">
        <f t="shared" si="329"/>
        <v>0.20549388910516969</v>
      </c>
      <c r="AC395" s="47" t="str">
        <f t="shared" si="330"/>
        <v>0,0876525785328264-0,219367098465463i</v>
      </c>
      <c r="AD395" s="20">
        <f t="shared" si="331"/>
        <v>-12.533276781198266</v>
      </c>
      <c r="AE395" s="43">
        <f t="shared" si="332"/>
        <v>-68.219817525088473</v>
      </c>
      <c r="AF395" t="str">
        <f t="shared" si="314"/>
        <v>171,846459675999</v>
      </c>
      <c r="AG395" t="str">
        <f t="shared" si="315"/>
        <v>1+4370,40505545071i</v>
      </c>
      <c r="AH395">
        <f t="shared" si="333"/>
        <v>4370.40516985658</v>
      </c>
      <c r="AI395">
        <f t="shared" si="334"/>
        <v>1.570567515055513</v>
      </c>
      <c r="AJ395" t="str">
        <f t="shared" si="316"/>
        <v>1+11,0994414106685i</v>
      </c>
      <c r="AK395">
        <f t="shared" si="335"/>
        <v>11.14439767905214</v>
      </c>
      <c r="AL395">
        <f t="shared" si="336"/>
        <v>1.4809442897392135</v>
      </c>
      <c r="AM395" t="str">
        <f t="shared" si="317"/>
        <v>1-0,423866920300964i</v>
      </c>
      <c r="AN395">
        <f t="shared" si="337"/>
        <v>1.0861229976965885</v>
      </c>
      <c r="AO395">
        <f t="shared" si="338"/>
        <v>-0.40091052741489086</v>
      </c>
      <c r="AP395" s="41" t="str">
        <f t="shared" si="339"/>
        <v>0,419820101999116-0,22421497969703i</v>
      </c>
      <c r="AQ395">
        <f t="shared" si="340"/>
        <v>-6.4489100225152214</v>
      </c>
      <c r="AR395" s="43">
        <f t="shared" si="341"/>
        <v>-28.105513740211091</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0,265720390502847+0,326363575136206i</v>
      </c>
      <c r="BG395" s="20">
        <f t="shared" si="352"/>
        <v>-7.51731148153294</v>
      </c>
      <c r="BH395" s="43">
        <f t="shared" si="353"/>
        <v>50.848029197071568</v>
      </c>
      <c r="BI395" s="41" t="str">
        <f t="shared" si="357"/>
        <v>-0,0142408228048301+0,847796273722959i</v>
      </c>
      <c r="BJ395" s="20">
        <f t="shared" si="354"/>
        <v>-1.4329447228499002</v>
      </c>
      <c r="BK395" s="43">
        <f t="shared" si="358"/>
        <v>90.962332981949018</v>
      </c>
      <c r="BL395">
        <f t="shared" si="355"/>
        <v>-7.51731148153294</v>
      </c>
      <c r="BM395" s="43">
        <f t="shared" si="356"/>
        <v>50.848029197071568</v>
      </c>
    </row>
    <row r="396" spans="14:65" x14ac:dyDescent="0.25">
      <c r="N396" s="9">
        <v>78</v>
      </c>
      <c r="O396" s="34">
        <f t="shared" si="359"/>
        <v>60255.95860743591</v>
      </c>
      <c r="P396" s="33" t="str">
        <f t="shared" si="309"/>
        <v>58,4837545126354</v>
      </c>
      <c r="Q396" s="4" t="str">
        <f t="shared" si="310"/>
        <v>1+4483,73711233039i</v>
      </c>
      <c r="R396" s="4">
        <f t="shared" si="322"/>
        <v>4483.7372238445096</v>
      </c>
      <c r="S396" s="4">
        <f t="shared" si="323"/>
        <v>1.5705732985578778</v>
      </c>
      <c r="T396" s="4" t="str">
        <f t="shared" si="311"/>
        <v>1+11,3579806137679i</v>
      </c>
      <c r="U396" s="4">
        <f t="shared" si="324"/>
        <v>11.401917541480794</v>
      </c>
      <c r="V396" s="4">
        <f t="shared" si="325"/>
        <v>1.4829789514315865</v>
      </c>
      <c r="W396" t="str">
        <f t="shared" si="312"/>
        <v>1-1,27777281904889i</v>
      </c>
      <c r="X396" s="4">
        <f t="shared" si="326"/>
        <v>1.6225607468135506</v>
      </c>
      <c r="Y396" s="4">
        <f t="shared" si="327"/>
        <v>-0.906748280460561</v>
      </c>
      <c r="Z396" t="str">
        <f t="shared" si="313"/>
        <v>0,985476877809196+0,210332974329035i</v>
      </c>
      <c r="AA396" s="4">
        <f t="shared" si="328"/>
        <v>1.0076728818354992</v>
      </c>
      <c r="AB396" s="4">
        <f t="shared" si="329"/>
        <v>0.21027760996605224</v>
      </c>
      <c r="AC396" s="47" t="str">
        <f t="shared" si="330"/>
        <v>0,085742318615693-0,223595614966479i</v>
      </c>
      <c r="AD396" s="20">
        <f t="shared" si="331"/>
        <v>-12.414912334107974</v>
      </c>
      <c r="AE396" s="43">
        <f t="shared" si="332"/>
        <v>-69.019655527828093</v>
      </c>
      <c r="AF396" t="str">
        <f t="shared" si="314"/>
        <v>171,846459675999</v>
      </c>
      <c r="AG396" t="str">
        <f t="shared" si="315"/>
        <v>1+4472,2048666711i</v>
      </c>
      <c r="AH396">
        <f t="shared" si="333"/>
        <v>4472.2049784727751</v>
      </c>
      <c r="AI396">
        <f t="shared" si="334"/>
        <v>1.5705727234464038</v>
      </c>
      <c r="AJ396" t="str">
        <f t="shared" si="316"/>
        <v>1+11,3579806137679i</v>
      </c>
      <c r="AK396">
        <f t="shared" si="335"/>
        <v>11.401917541480794</v>
      </c>
      <c r="AL396">
        <f t="shared" si="336"/>
        <v>1.4829789514315865</v>
      </c>
      <c r="AM396" t="str">
        <f t="shared" si="317"/>
        <v>1-0,433740049203603i</v>
      </c>
      <c r="AN396">
        <f t="shared" si="337"/>
        <v>1.0900139587560995</v>
      </c>
      <c r="AO396">
        <f t="shared" si="338"/>
        <v>-0.40925019561417902</v>
      </c>
      <c r="AP396" s="41" t="str">
        <f t="shared" si="339"/>
        <v>0,419819698057153-0,227631106280273i</v>
      </c>
      <c r="AQ396">
        <f t="shared" si="340"/>
        <v>-6.4194231184968578</v>
      </c>
      <c r="AR396" s="43">
        <f t="shared" si="341"/>
        <v>-28.467062421675987</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0,272280705877994+0,318758968502499i</v>
      </c>
      <c r="BG396" s="20">
        <f t="shared" si="352"/>
        <v>-7.5511933793984918</v>
      </c>
      <c r="BH396" s="43">
        <f t="shared" si="353"/>
        <v>49.496380480772856</v>
      </c>
      <c r="BI396" s="41" t="str">
        <f t="shared" si="357"/>
        <v>-0,000714585205204843+0,836016084599142i</v>
      </c>
      <c r="BJ396" s="20">
        <f t="shared" si="354"/>
        <v>-1.5557041637873761</v>
      </c>
      <c r="BK396" s="43">
        <f t="shared" si="358"/>
        <v>90.04897358692503</v>
      </c>
      <c r="BL396">
        <f t="shared" si="355"/>
        <v>-7.5511933793984918</v>
      </c>
      <c r="BM396" s="43">
        <f t="shared" si="356"/>
        <v>49.496380480772856</v>
      </c>
    </row>
    <row r="397" spans="14:65" x14ac:dyDescent="0.25">
      <c r="N397" s="9">
        <v>79</v>
      </c>
      <c r="O397" s="34">
        <f t="shared" si="359"/>
        <v>61659.500186148245</v>
      </c>
      <c r="P397" s="33" t="str">
        <f t="shared" si="309"/>
        <v>58,4837545126354</v>
      </c>
      <c r="Q397" s="4" t="str">
        <f t="shared" si="310"/>
        <v>1+4588,17676627683i</v>
      </c>
      <c r="R397" s="4">
        <f t="shared" si="322"/>
        <v>4588.1768752525777</v>
      </c>
      <c r="S397" s="4">
        <f t="shared" si="323"/>
        <v>1.570578375300195</v>
      </c>
      <c r="T397" s="4" t="str">
        <f t="shared" si="311"/>
        <v>1+11,6225419685293i</v>
      </c>
      <c r="U397" s="4">
        <f t="shared" si="324"/>
        <v>11.665482493674444</v>
      </c>
      <c r="V397" s="4">
        <f t="shared" si="325"/>
        <v>1.4849680032162933</v>
      </c>
      <c r="W397" t="str">
        <f t="shared" si="312"/>
        <v>1-1,30753597145955i</v>
      </c>
      <c r="X397" s="4">
        <f t="shared" si="326"/>
        <v>1.6461015511385284</v>
      </c>
      <c r="Y397" s="4">
        <f t="shared" si="327"/>
        <v>-0.91789200395487769</v>
      </c>
      <c r="Z397" t="str">
        <f t="shared" si="313"/>
        <v>0,984792424147177+0,215232258676469i</v>
      </c>
      <c r="AA397" s="4">
        <f t="shared" si="328"/>
        <v>1.0080382154624139</v>
      </c>
      <c r="AB397" s="4">
        <f t="shared" si="329"/>
        <v>0.21517251815956678</v>
      </c>
      <c r="AC397" s="47" t="str">
        <f t="shared" si="330"/>
        <v>0,0837447983339798-0,227917645307755i</v>
      </c>
      <c r="AD397" s="20">
        <f t="shared" si="331"/>
        <v>-12.294451452826943</v>
      </c>
      <c r="AE397" s="43">
        <f t="shared" si="332"/>
        <v>-69.82492803611737</v>
      </c>
      <c r="AF397" t="str">
        <f t="shared" si="314"/>
        <v>171,846459675999</v>
      </c>
      <c r="AG397" t="str">
        <f t="shared" si="315"/>
        <v>1+4576,37590010842i</v>
      </c>
      <c r="AH397">
        <f t="shared" si="333"/>
        <v>4576.3760093651781</v>
      </c>
      <c r="AI397">
        <f t="shared" si="334"/>
        <v>1.5705778132798551</v>
      </c>
      <c r="AJ397" t="str">
        <f t="shared" si="316"/>
        <v>1+11,6225419685293i</v>
      </c>
      <c r="AK397">
        <f t="shared" si="335"/>
        <v>11.665482493674444</v>
      </c>
      <c r="AL397">
        <f t="shared" si="336"/>
        <v>1.4849680032162933</v>
      </c>
      <c r="AM397" t="str">
        <f t="shared" si="317"/>
        <v>1-0,443843152821555i</v>
      </c>
      <c r="AN397">
        <f t="shared" si="337"/>
        <v>1.0940734638526695</v>
      </c>
      <c r="AO397">
        <f t="shared" si="338"/>
        <v>-0.41772210804627241</v>
      </c>
      <c r="AP397" s="41" t="str">
        <f t="shared" si="339"/>
        <v>0,419819312295571-0,231167925880986i</v>
      </c>
      <c r="AQ397">
        <f t="shared" si="340"/>
        <v>-6.3886384002685919</v>
      </c>
      <c r="AR397" s="43">
        <f t="shared" si="341"/>
        <v>-28.838794601917922</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0,278642927274008+0,31105339788492i</v>
      </c>
      <c r="BG397" s="20">
        <f t="shared" si="352"/>
        <v>-7.5846323820694872</v>
      </c>
      <c r="BH397" s="43">
        <f t="shared" si="353"/>
        <v>48.145884851810813</v>
      </c>
      <c r="BI397" s="41" t="str">
        <f t="shared" si="357"/>
        <v>0,0124862022515448+0,824155568070819i</v>
      </c>
      <c r="BJ397" s="20">
        <f t="shared" si="354"/>
        <v>-1.6788193295111271</v>
      </c>
      <c r="BK397" s="43">
        <f t="shared" si="358"/>
        <v>89.132018286010222</v>
      </c>
      <c r="BL397">
        <f t="shared" si="355"/>
        <v>-7.5846323820694872</v>
      </c>
      <c r="BM397" s="43">
        <f t="shared" si="356"/>
        <v>48.145884851810813</v>
      </c>
    </row>
    <row r="398" spans="14:65" x14ac:dyDescent="0.25">
      <c r="N398" s="9">
        <v>80</v>
      </c>
      <c r="O398" s="34">
        <f t="shared" si="359"/>
        <v>63095.734448019342</v>
      </c>
      <c r="P398" s="33" t="str">
        <f t="shared" si="309"/>
        <v>58,4837545126354</v>
      </c>
      <c r="Q398" s="4" t="str">
        <f t="shared" si="310"/>
        <v>1+4695,04913227644i</v>
      </c>
      <c r="R398" s="4">
        <f t="shared" si="322"/>
        <v>4695.0492387715976</v>
      </c>
      <c r="S398" s="4">
        <f t="shared" si="323"/>
        <v>1.5705833364817594</v>
      </c>
      <c r="T398" s="4" t="str">
        <f t="shared" si="311"/>
        <v>1+11,893265748885i</v>
      </c>
      <c r="U398" s="4">
        <f t="shared" si="324"/>
        <v>11.935232304970066</v>
      </c>
      <c r="V398" s="4">
        <f t="shared" si="325"/>
        <v>1.4869124367252842</v>
      </c>
      <c r="W398" t="str">
        <f t="shared" si="312"/>
        <v>1-1,33799239674956i</v>
      </c>
      <c r="X398" s="4">
        <f t="shared" si="326"/>
        <v>1.6703962565091051</v>
      </c>
      <c r="Y398" s="4">
        <f t="shared" si="327"/>
        <v>-0.92896873669137869</v>
      </c>
      <c r="Z398" t="str">
        <f t="shared" si="313"/>
        <v>0,98407571317786+0,220245662016389i</v>
      </c>
      <c r="AA398" s="4">
        <f t="shared" si="328"/>
        <v>1.0084211227971931</v>
      </c>
      <c r="AB398" s="4">
        <f t="shared" si="329"/>
        <v>0.22018118206268369</v>
      </c>
      <c r="AC398" s="47" t="str">
        <f t="shared" si="330"/>
        <v>0,0816561697994349-0,232333721344112i</v>
      </c>
      <c r="AD398" s="20">
        <f t="shared" si="331"/>
        <v>-12.171929105736758</v>
      </c>
      <c r="AE398" s="43">
        <f t="shared" si="332"/>
        <v>-70.635429796517485</v>
      </c>
      <c r="AF398" t="str">
        <f t="shared" si="314"/>
        <v>171,846459675999</v>
      </c>
      <c r="AG398" t="str">
        <f t="shared" si="315"/>
        <v>1+4682,97338862347i</v>
      </c>
      <c r="AH398">
        <f t="shared" si="333"/>
        <v>4682.9734953932402</v>
      </c>
      <c r="AI398">
        <f t="shared" si="334"/>
        <v>1.5705827872545632</v>
      </c>
      <c r="AJ398" t="str">
        <f t="shared" si="316"/>
        <v>1+11,893265748885i</v>
      </c>
      <c r="AK398">
        <f t="shared" si="335"/>
        <v>11.935232304970066</v>
      </c>
      <c r="AL398">
        <f t="shared" si="336"/>
        <v>1.4869124367252842</v>
      </c>
      <c r="AM398" t="str">
        <f t="shared" si="317"/>
        <v>1-0,454181587954093i</v>
      </c>
      <c r="AN398">
        <f t="shared" si="337"/>
        <v>1.098308205758521</v>
      </c>
      <c r="AO398">
        <f t="shared" si="338"/>
        <v>-0.42632589112633623</v>
      </c>
      <c r="AP398" s="41" t="str">
        <f t="shared" si="339"/>
        <v>0,41981894389612-0,234827313768281i</v>
      </c>
      <c r="AQ398">
        <f t="shared" si="340"/>
        <v>-6.3565201122443762</v>
      </c>
      <c r="AR398" s="43">
        <f t="shared" si="341"/>
        <v>-29.220632214400812</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0,284804863358605+0,303253245308442i</v>
      </c>
      <c r="BG398" s="20">
        <f t="shared" si="352"/>
        <v>-7.6176229482164768</v>
      </c>
      <c r="BH398" s="43">
        <f t="shared" si="353"/>
        <v>46.796876615148165</v>
      </c>
      <c r="BI398" s="41" t="str">
        <f t="shared" si="357"/>
        <v>0,0253596231428506+0,812227562808602i</v>
      </c>
      <c r="BJ398" s="20">
        <f t="shared" si="354"/>
        <v>-1.8022139547240972</v>
      </c>
      <c r="BK398" s="43">
        <f t="shared" si="358"/>
        <v>88.211674197264841</v>
      </c>
      <c r="BL398">
        <f t="shared" si="355"/>
        <v>-7.6176229482164768</v>
      </c>
      <c r="BM398" s="43">
        <f t="shared" si="356"/>
        <v>46.796876615148165</v>
      </c>
    </row>
    <row r="399" spans="14:65" x14ac:dyDescent="0.25">
      <c r="N399" s="9">
        <v>81</v>
      </c>
      <c r="O399" s="34">
        <f t="shared" si="359"/>
        <v>64565.422903465682</v>
      </c>
      <c r="P399" s="33" t="str">
        <f t="shared" si="309"/>
        <v>58,4837545126354</v>
      </c>
      <c r="Q399" s="4" t="str">
        <f t="shared" si="310"/>
        <v>1+4804,41087547233i</v>
      </c>
      <c r="R399" s="4">
        <f t="shared" si="322"/>
        <v>4804.4109795433606</v>
      </c>
      <c r="S399" s="4">
        <f t="shared" si="323"/>
        <v>1.5705881847330543</v>
      </c>
      <c r="T399" s="4" t="str">
        <f t="shared" si="311"/>
        <v>1+12,1702954961668i</v>
      </c>
      <c r="U399" s="4">
        <f t="shared" si="324"/>
        <v>12.211310022434851</v>
      </c>
      <c r="V399" s="4">
        <f t="shared" si="325"/>
        <v>1.4888132240778169</v>
      </c>
      <c r="W399" t="str">
        <f t="shared" si="312"/>
        <v>1-1,36915824331876i</v>
      </c>
      <c r="X399" s="4">
        <f t="shared" si="326"/>
        <v>1.6954628557558296</v>
      </c>
      <c r="Y399" s="4">
        <f t="shared" si="327"/>
        <v>-0.93997347973566769</v>
      </c>
      <c r="Z399" t="str">
        <f t="shared" si="313"/>
        <v>0,983325224661187+0,225375842521607i</v>
      </c>
      <c r="AA399" s="4">
        <f t="shared" si="328"/>
        <v>1.0088224659707465</v>
      </c>
      <c r="AB399" s="4">
        <f t="shared" si="329"/>
        <v>0.22530622781953313</v>
      </c>
      <c r="AC399" s="47" t="str">
        <f t="shared" si="330"/>
        <v>0,0794724292704509-0,236844302796443i</v>
      </c>
      <c r="AD399" s="20">
        <f t="shared" si="331"/>
        <v>-12.047382270305393</v>
      </c>
      <c r="AE399" s="43">
        <f t="shared" si="332"/>
        <v>-71.450969310545304</v>
      </c>
      <c r="AF399" t="str">
        <f t="shared" si="314"/>
        <v>171,846459675999</v>
      </c>
      <c r="AG399" t="str">
        <f t="shared" si="315"/>
        <v>1+4792,05385161566i</v>
      </c>
      <c r="AH399">
        <f t="shared" si="333"/>
        <v>4792.0539559550534</v>
      </c>
      <c r="AI399">
        <f t="shared" si="334"/>
        <v>1.5705876480077943</v>
      </c>
      <c r="AJ399" t="str">
        <f t="shared" si="316"/>
        <v>1+12,1702954961668i</v>
      </c>
      <c r="AK399">
        <f t="shared" si="335"/>
        <v>12.211310022434851</v>
      </c>
      <c r="AL399">
        <f t="shared" si="336"/>
        <v>1.4888132240778169</v>
      </c>
      <c r="AM399" t="str">
        <f t="shared" si="317"/>
        <v>1-0,464760836176369i</v>
      </c>
      <c r="AN399">
        <f t="shared" si="337"/>
        <v>1.1027250948642449</v>
      </c>
      <c r="AO399">
        <f t="shared" si="338"/>
        <v>-0.43506101048760548</v>
      </c>
      <c r="AP399" s="41" t="str">
        <f t="shared" si="339"/>
        <v>0,419818592077375-0,238611210198562i</v>
      </c>
      <c r="AQ399">
        <f t="shared" si="340"/>
        <v>-6.3230318932366956</v>
      </c>
      <c r="AR399" s="43">
        <f t="shared" si="341"/>
        <v>-29.612489094938105</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0,290764677171479+0,295364788352729i</v>
      </c>
      <c r="BG399" s="20">
        <f t="shared" si="352"/>
        <v>-7.6501613685978072</v>
      </c>
      <c r="BH399" s="43">
        <f t="shared" si="353"/>
        <v>45.449664383313348</v>
      </c>
      <c r="BI399" s="41" t="str">
        <f t="shared" si="357"/>
        <v>0,0379045358728647+0,800244714400242i</v>
      </c>
      <c r="BJ399" s="20">
        <f t="shared" si="354"/>
        <v>-1.9258109915291113</v>
      </c>
      <c r="BK399" s="43">
        <f t="shared" si="358"/>
        <v>87.288144598920624</v>
      </c>
      <c r="BL399">
        <f t="shared" si="355"/>
        <v>-7.6501613685978072</v>
      </c>
      <c r="BM399" s="43">
        <f t="shared" si="356"/>
        <v>45.449664383313348</v>
      </c>
    </row>
    <row r="400" spans="14:65" x14ac:dyDescent="0.25">
      <c r="N400" s="9">
        <v>82</v>
      </c>
      <c r="O400" s="34">
        <f t="shared" si="359"/>
        <v>66069.344800759733</v>
      </c>
      <c r="P400" s="33" t="str">
        <f t="shared" si="309"/>
        <v>58,4837545126354</v>
      </c>
      <c r="Q400" s="4" t="str">
        <f t="shared" si="310"/>
        <v>1+4916,31998090828i</v>
      </c>
      <c r="R400" s="4">
        <f t="shared" si="322"/>
        <v>4916.3200826103657</v>
      </c>
      <c r="S400" s="4">
        <f t="shared" si="323"/>
        <v>1.5705929226246855</v>
      </c>
      <c r="T400" s="4" t="str">
        <f t="shared" si="311"/>
        <v>1+12,4537780952135i</v>
      </c>
      <c r="U400" s="4">
        <f t="shared" si="324"/>
        <v>12.493862046814012</v>
      </c>
      <c r="V400" s="4">
        <f t="shared" si="325"/>
        <v>1.4906713181256908</v>
      </c>
      <c r="W400" t="str">
        <f t="shared" si="312"/>
        <v>1-1,40105003571152i</v>
      </c>
      <c r="X400" s="4">
        <f t="shared" si="326"/>
        <v>1.7213196108123709</v>
      </c>
      <c r="Y400" s="4">
        <f t="shared" si="327"/>
        <v>-0.9509014065006659</v>
      </c>
      <c r="Z400" t="str">
        <f t="shared" si="313"/>
        <v>0,982539366710393+0,230625520281731i</v>
      </c>
      <c r="AA400" s="4">
        <f t="shared" si="328"/>
        <v>1.0092431509506909</v>
      </c>
      <c r="AB400" s="4">
        <f t="shared" si="329"/>
        <v>0.23055034047840559</v>
      </c>
      <c r="AC400" s="47" t="str">
        <f t="shared" si="330"/>
        <v>0,0771894122425476-0,241449769251908i</v>
      </c>
      <c r="AD400" s="20">
        <f t="shared" si="331"/>
        <v>-11.920849855468656</v>
      </c>
      <c r="AE400" s="43">
        <f t="shared" si="332"/>
        <v>-72.271369429964992</v>
      </c>
      <c r="AF400" t="str">
        <f t="shared" si="314"/>
        <v>171,846459675999</v>
      </c>
      <c r="AG400" t="str">
        <f t="shared" si="315"/>
        <v>1+4903,67512499031i</v>
      </c>
      <c r="AH400">
        <f t="shared" si="333"/>
        <v>4903.6752269546487</v>
      </c>
      <c r="AI400">
        <f t="shared" si="334"/>
        <v>1.5705923981167831</v>
      </c>
      <c r="AJ400" t="str">
        <f t="shared" si="316"/>
        <v>1+12,4537780952135i</v>
      </c>
      <c r="AK400">
        <f t="shared" si="335"/>
        <v>12.493862046814012</v>
      </c>
      <c r="AL400">
        <f t="shared" si="336"/>
        <v>1.4906713181256908</v>
      </c>
      <c r="AM400" t="str">
        <f t="shared" si="317"/>
        <v>1-0,475586506745823i</v>
      </c>
      <c r="AN400">
        <f t="shared" si="337"/>
        <v>1.1073312627207337</v>
      </c>
      <c r="AO400">
        <f t="shared" si="338"/>
        <v>-0.44392676449966317</v>
      </c>
      <c r="AP400" s="41" t="str">
        <f t="shared" si="339"/>
        <v>0,419818256093079-0,242521621444269i</v>
      </c>
      <c r="AQ400">
        <f t="shared" si="340"/>
        <v>-6.288136838620054</v>
      </c>
      <c r="AR400" s="43">
        <f t="shared" si="341"/>
        <v>-30.014270596345732</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0,296520865718454+0,287394179879305i</v>
      </c>
      <c r="BG400" s="20">
        <f t="shared" si="352"/>
        <v>-7.6822457813567446</v>
      </c>
      <c r="BH400" s="43">
        <f t="shared" si="353"/>
        <v>44.104530691222443</v>
      </c>
      <c r="BI400" s="41" t="str">
        <f t="shared" si="357"/>
        <v>0,0501205387626703+0,788219433385241i</v>
      </c>
      <c r="BJ400" s="20">
        <f t="shared" si="354"/>
        <v>-2.0495327645081396</v>
      </c>
      <c r="BK400" s="43">
        <f t="shared" si="358"/>
        <v>86.361629524841675</v>
      </c>
      <c r="BL400">
        <f t="shared" si="355"/>
        <v>-7.6822457813567446</v>
      </c>
      <c r="BM400" s="43">
        <f t="shared" si="356"/>
        <v>44.104530691222443</v>
      </c>
    </row>
    <row r="401" spans="14:65" x14ac:dyDescent="0.25">
      <c r="N401" s="9">
        <v>83</v>
      </c>
      <c r="O401" s="34">
        <f t="shared" si="359"/>
        <v>67608.297539198305</v>
      </c>
      <c r="P401" s="33" t="str">
        <f t="shared" si="309"/>
        <v>58,4837545126354</v>
      </c>
      <c r="Q401" s="4" t="str">
        <f t="shared" si="310"/>
        <v>1+5030,8357842733i</v>
      </c>
      <c r="R401" s="4">
        <f t="shared" si="322"/>
        <v>5030.8358836603638</v>
      </c>
      <c r="S401" s="4">
        <f t="shared" si="323"/>
        <v>1.5705975526687452</v>
      </c>
      <c r="T401" s="4" t="str">
        <f t="shared" si="311"/>
        <v>1+12,7438638522515i</v>
      </c>
      <c r="U401" s="4">
        <f t="shared" si="324"/>
        <v>12.783038210250426</v>
      </c>
      <c r="V401" s="4">
        <f t="shared" si="325"/>
        <v>1.4924876527056097</v>
      </c>
      <c r="W401" t="str">
        <f t="shared" si="312"/>
        <v>1-1,4336846833783i</v>
      </c>
      <c r="X401" s="4">
        <f t="shared" si="326"/>
        <v>1.7479850603919749</v>
      </c>
      <c r="Y401" s="4">
        <f t="shared" si="327"/>
        <v>-0.96174787128752337</v>
      </c>
      <c r="Z401" t="str">
        <f t="shared" si="313"/>
        <v>0,981716472415405+0,235997478745398i</v>
      </c>
      <c r="AA401" s="4">
        <f t="shared" si="328"/>
        <v>1.0096841299069386</v>
      </c>
      <c r="AB401" s="4">
        <f t="shared" si="329"/>
        <v>0.23591626513319375</v>
      </c>
      <c r="AC401" s="47" t="str">
        <f t="shared" si="330"/>
        <v>0,0748027885389522-0,246150411592595i</v>
      </c>
      <c r="AD401" s="20">
        <f t="shared" si="331"/>
        <v>-11.792372620446596</v>
      </c>
      <c r="AE401" s="43">
        <f t="shared" si="332"/>
        <v>-73.096467897164246</v>
      </c>
      <c r="AF401" t="str">
        <f t="shared" si="314"/>
        <v>171,846459675999</v>
      </c>
      <c r="AG401" t="str">
        <f t="shared" si="315"/>
        <v>1+5017,89639182403i</v>
      </c>
      <c r="AH401">
        <f t="shared" si="333"/>
        <v>5017.8964914673779</v>
      </c>
      <c r="AI401">
        <f t="shared" si="334"/>
        <v>1.5705970401000995</v>
      </c>
      <c r="AJ401" t="str">
        <f t="shared" si="316"/>
        <v>1+12,7438638522515i</v>
      </c>
      <c r="AK401">
        <f t="shared" si="335"/>
        <v>12.783038210250426</v>
      </c>
      <c r="AL401">
        <f t="shared" si="336"/>
        <v>1.4924876527056097</v>
      </c>
      <c r="AM401" t="str">
        <f t="shared" si="317"/>
        <v>1-0,486664339576284i</v>
      </c>
      <c r="AN401">
        <f t="shared" si="337"/>
        <v>1.1121340653964433</v>
      </c>
      <c r="AO401">
        <f t="shared" si="338"/>
        <v>-0.45292227799269774</v>
      </c>
      <c r="AP401" s="41" t="str">
        <f t="shared" si="339"/>
        <v>0,419817935230567-0,246560620857651i</v>
      </c>
      <c r="AQ401">
        <f t="shared" si="340"/>
        <v>-6.2517975671965171</v>
      </c>
      <c r="AR401" s="43">
        <f t="shared" si="341"/>
        <v>-30.425873214489108</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0,302072238530258+0,279347429961823i</v>
      </c>
      <c r="BG401" s="20">
        <f t="shared" si="352"/>
        <v>-7.7138761793517556</v>
      </c>
      <c r="BH401" s="43">
        <f t="shared" si="353"/>
        <v>42.761731697647591</v>
      </c>
      <c r="BI401" s="41" t="str">
        <f t="shared" si="357"/>
        <v>0,0620079332836608+0,776163857209723i</v>
      </c>
      <c r="BJ401" s="20">
        <f t="shared" si="354"/>
        <v>-2.1733011261016726</v>
      </c>
      <c r="BK401" s="43">
        <f t="shared" si="358"/>
        <v>85.432326380322735</v>
      </c>
      <c r="BL401">
        <f t="shared" si="355"/>
        <v>-7.7138761793517556</v>
      </c>
      <c r="BM401" s="43">
        <f t="shared" si="356"/>
        <v>42.761731697647591</v>
      </c>
    </row>
    <row r="402" spans="14:65" x14ac:dyDescent="0.25">
      <c r="N402" s="9">
        <v>84</v>
      </c>
      <c r="O402" s="34">
        <f t="shared" si="359"/>
        <v>69183.097091893651</v>
      </c>
      <c r="P402" s="33" t="str">
        <f t="shared" si="309"/>
        <v>58,4837545126354</v>
      </c>
      <c r="Q402" s="4" t="str">
        <f t="shared" si="310"/>
        <v>1+5148,0190033621i</v>
      </c>
      <c r="R402" s="4">
        <f t="shared" si="322"/>
        <v>5148.0191004868375</v>
      </c>
      <c r="S402" s="4">
        <f t="shared" si="323"/>
        <v>1.5706020773201435</v>
      </c>
      <c r="T402" s="4" t="str">
        <f t="shared" si="311"/>
        <v>1+13,040706574589i</v>
      </c>
      <c r="U402" s="4">
        <f t="shared" si="324"/>
        <v>13.078991855817051</v>
      </c>
      <c r="V402" s="4">
        <f t="shared" si="325"/>
        <v>1.4942631428977229</v>
      </c>
      <c r="W402" t="str">
        <f t="shared" si="312"/>
        <v>1-1,46707948964126i</v>
      </c>
      <c r="X402" s="4">
        <f t="shared" si="326"/>
        <v>1.7754780282859206</v>
      </c>
      <c r="Y402" s="4">
        <f t="shared" si="327"/>
        <v>-0.97250841684902301</v>
      </c>
      <c r="Z402" t="str">
        <f t="shared" si="313"/>
        <v>0,980854796307094+0,241494566196092i</v>
      </c>
      <c r="AA402" s="4">
        <f t="shared" si="328"/>
        <v>1.0101464037162482</v>
      </c>
      <c r="AB402" s="4">
        <f t="shared" si="329"/>
        <v>0.2414068080669802</v>
      </c>
      <c r="AC402" s="47" t="str">
        <f t="shared" si="330"/>
        <v>0,0723080574229456-0,250946422817946i</v>
      </c>
      <c r="AD402" s="20">
        <f t="shared" si="331"/>
        <v>-11.66199309082778</v>
      </c>
      <c r="AE402" s="43">
        <f t="shared" si="332"/>
        <v>-73.926117829291641</v>
      </c>
      <c r="AF402" t="str">
        <f t="shared" si="314"/>
        <v>171,846459675999</v>
      </c>
      <c r="AG402" t="str">
        <f t="shared" si="315"/>
        <v>1+5134,7782137444i</v>
      </c>
      <c r="AH402">
        <f t="shared" si="333"/>
        <v>5134.7783111195877</v>
      </c>
      <c r="AI402">
        <f t="shared" si="334"/>
        <v>1.5706015764189836</v>
      </c>
      <c r="AJ402" t="str">
        <f t="shared" si="316"/>
        <v>1+13,040706574589i</v>
      </c>
      <c r="AK402">
        <f t="shared" si="335"/>
        <v>13.078991855817051</v>
      </c>
      <c r="AL402">
        <f t="shared" si="336"/>
        <v>1.4942631428977229</v>
      </c>
      <c r="AM402" t="str">
        <f t="shared" si="317"/>
        <v>1-0,498000208281351i</v>
      </c>
      <c r="AN402">
        <f t="shared" si="337"/>
        <v>1.1171410866351075</v>
      </c>
      <c r="AO402">
        <f t="shared" si="338"/>
        <v>-0.46204649623615895</v>
      </c>
      <c r="AP402" s="41" t="str">
        <f t="shared" si="339"/>
        <v>0,419817628809246-0,250730349970071i</v>
      </c>
      <c r="AQ402">
        <f t="shared" si="340"/>
        <v>-6.2139762928029665</v>
      </c>
      <c r="AR402" s="43">
        <f t="shared" si="341"/>
        <v>-30.847184228547427</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0,307417895398895+0,27123039003197i</v>
      </c>
      <c r="BG402" s="20">
        <f t="shared" si="352"/>
        <v>-7.7450544101493719</v>
      </c>
      <c r="BH402" s="43">
        <f t="shared" si="353"/>
        <v>41.421496971481368</v>
      </c>
      <c r="BI402" s="41" t="str">
        <f t="shared" si="357"/>
        <v>0,073567685835573+0,764089816105334i</v>
      </c>
      <c r="BJ402" s="20">
        <f t="shared" si="354"/>
        <v>-2.2970376121245621</v>
      </c>
      <c r="BK402" s="43">
        <f t="shared" si="358"/>
        <v>84.500430572225554</v>
      </c>
      <c r="BL402">
        <f t="shared" si="355"/>
        <v>-7.7450544101493719</v>
      </c>
      <c r="BM402" s="43">
        <f t="shared" si="356"/>
        <v>41.421496971481368</v>
      </c>
    </row>
    <row r="403" spans="14:65" x14ac:dyDescent="0.25">
      <c r="N403" s="9">
        <v>85</v>
      </c>
      <c r="O403" s="34">
        <f t="shared" si="359"/>
        <v>70794.578438413781</v>
      </c>
      <c r="P403" s="33" t="str">
        <f t="shared" ref="P403:P466" si="360">COMPLEX(Adc,0)</f>
        <v>58,4837545126354</v>
      </c>
      <c r="Q403" s="4" t="str">
        <f t="shared" ref="Q403:Q466" si="361">IMSUM(COMPLEX(1,0),IMDIV(COMPLEX(0,2*PI()*O403),COMPLEX(wp_lf,0)))</f>
        <v>1+5267,93177026859i</v>
      </c>
      <c r="R403" s="4">
        <f t="shared" si="322"/>
        <v>5267.9318651824988</v>
      </c>
      <c r="S403" s="4">
        <f t="shared" si="323"/>
        <v>1.5706064989779092</v>
      </c>
      <c r="T403" s="4" t="str">
        <f t="shared" ref="T403:T466" si="362">IMSUM(COMPLEX(1,0),IMDIV(COMPLEX(0,2*PI()*O403),COMPLEX(wz_esr,0)))</f>
        <v>1+13,3444636521664i</v>
      </c>
      <c r="U403" s="4">
        <f t="shared" si="324"/>
        <v>13.3818799189049</v>
      </c>
      <c r="V403" s="4">
        <f t="shared" si="325"/>
        <v>1.4959986852894627</v>
      </c>
      <c r="W403" t="str">
        <f t="shared" ref="W403:W466" si="363">IMSUB(COMPLEX(1,0),IMDIV(COMPLEX(0,2*PI()*O403),COMPLEX(wz_rhp,0)))</f>
        <v>1-1,50125216086872i</v>
      </c>
      <c r="X403" s="4">
        <f t="shared" si="326"/>
        <v>1.8038176322768886</v>
      </c>
      <c r="Y403" s="4">
        <f t="shared" si="327"/>
        <v>-0.98317878096287636</v>
      </c>
      <c r="Z403" t="str">
        <f t="shared" ref="Z403:Z466" si="364">IMSUM(COMPLEX(1,0),IMDIV(COMPLEX(0,2*PI()*O403),COMPLEX(Q*(wsl/2),0)),IMDIV(IMPOWER(COMPLEX(0,2*PI()*O403),2),IMPOWER(COMPLEX(wsl/2,0),2)))</f>
        <v>0,979952510654909+0,247119697262341i</v>
      </c>
      <c r="AA403" s="4">
        <f t="shared" si="328"/>
        <v>1.0106310246147652</v>
      </c>
      <c r="AB403" s="4">
        <f t="shared" si="329"/>
        <v>0.2470248378951794</v>
      </c>
      <c r="AC403" s="47" t="str">
        <f t="shared" si="330"/>
        <v>0,0697005427566064-0,255837888224675i</v>
      </c>
      <c r="AD403" s="20">
        <f t="shared" si="331"/>
        <v>-11.529755472758929</v>
      </c>
      <c r="AE403" s="43">
        <f t="shared" si="332"/>
        <v>-74.760188145333544</v>
      </c>
      <c r="AF403" t="str">
        <f t="shared" ref="AF403:AF466" si="365">COMPLEX($B$72,0)</f>
        <v>171,846459675999</v>
      </c>
      <c r="AG403" t="str">
        <f t="shared" ref="AG403:AG466" si="366">IMSUM(COMPLEX(1,0),IMDIV(COMPLEX(0,2*PI()*O403),COMPLEX(wp_lf_DCM,0)))</f>
        <v>1+5254,38256304053i</v>
      </c>
      <c r="AH403">
        <f t="shared" si="333"/>
        <v>5254.3826581991889</v>
      </c>
      <c r="AI403">
        <f t="shared" si="334"/>
        <v>1.5706060094786509</v>
      </c>
      <c r="AJ403" t="str">
        <f t="shared" ref="AJ403:AJ466" si="367">IMSUM(COMPLEX(1,0),IMDIV(COMPLEX(0,2*PI()*O403),COMPLEX(wz1_dcm,0)))</f>
        <v>1+13,3444636521664i</v>
      </c>
      <c r="AK403">
        <f t="shared" si="335"/>
        <v>13.3818799189049</v>
      </c>
      <c r="AL403">
        <f t="shared" si="336"/>
        <v>1.4959986852894627</v>
      </c>
      <c r="AM403" t="str">
        <f t="shared" ref="AM403:AM466" si="368">IMSUB(COMPLEX(1,0),IMDIV(COMPLEX(0,2*PI()*O403),COMPLEX(wz2_dcm,0)))</f>
        <v>1-0,509600123288662i</v>
      </c>
      <c r="AN403">
        <f t="shared" si="337"/>
        <v>1.1223601407996542</v>
      </c>
      <c r="AO403">
        <f t="shared" si="338"/>
        <v>-0.47129817922234929</v>
      </c>
      <c r="AP403" s="41" t="str">
        <f t="shared" si="339"/>
        <v>0,419817336179153-0,255033019627479i</v>
      </c>
      <c r="AQ403">
        <f t="shared" si="340"/>
        <v>-6.1746349006627295</v>
      </c>
      <c r="AR403" s="43">
        <f t="shared" si="341"/>
        <v>-31.278081358445672</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0,312557203495695+0,263048739233944i</v>
      </c>
      <c r="BG403" s="20">
        <f t="shared" si="352"/>
        <v>-7.7757841693588539</v>
      </c>
      <c r="BH403" s="43">
        <f t="shared" si="353"/>
        <v>40.08402936045799</v>
      </c>
      <c r="BI403" s="41" t="str">
        <f t="shared" si="357"/>
        <v>0,0848013884528172+0,752008802857885i</v>
      </c>
      <c r="BJ403" s="20">
        <f t="shared" si="354"/>
        <v>-2.4206635972626449</v>
      </c>
      <c r="BK403" s="43">
        <f t="shared" si="358"/>
        <v>83.566136147345787</v>
      </c>
      <c r="BL403">
        <f t="shared" si="355"/>
        <v>-7.7757841693588539</v>
      </c>
      <c r="BM403" s="43">
        <f t="shared" si="356"/>
        <v>40.08402936045799</v>
      </c>
    </row>
    <row r="404" spans="14:65" x14ac:dyDescent="0.25">
      <c r="N404" s="9">
        <v>86</v>
      </c>
      <c r="O404" s="34">
        <f t="shared" si="359"/>
        <v>72443.596007499116</v>
      </c>
      <c r="P404" s="33" t="str">
        <f t="shared" si="360"/>
        <v>58,4837545126354</v>
      </c>
      <c r="Q404" s="4" t="str">
        <f t="shared" si="361"/>
        <v>1+5390,637664329i</v>
      </c>
      <c r="R404" s="4">
        <f t="shared" ref="R404:R467" si="373">IMABS(Q404)</f>
        <v>5390.6377570824043</v>
      </c>
      <c r="S404" s="4">
        <f t="shared" ref="S404:S467" si="374">IMARGUMENT(Q404)</f>
        <v>1.5706108199864635</v>
      </c>
      <c r="T404" s="4" t="str">
        <f t="shared" si="362"/>
        <v>1+13,6552961410072i</v>
      </c>
      <c r="U404" s="4">
        <f t="shared" ref="U404:U467" si="375">IMABS(T404)</f>
        <v>13.69186301051125</v>
      </c>
      <c r="V404" s="4">
        <f t="shared" ref="V404:V467" si="376">IMARGUMENT(T404)</f>
        <v>1.4976951582438622</v>
      </c>
      <c r="W404" t="str">
        <f t="shared" si="363"/>
        <v>1-1,53622081586331i</v>
      </c>
      <c r="X404" s="4">
        <f t="shared" ref="X404:X467" si="377">IMABS(W404)</f>
        <v>1.8330232936577029</v>
      </c>
      <c r="Y404" s="4">
        <f t="shared" ref="Y404:Y467" si="378">IMARGUMENT(W404)</f>
        <v>-0.99375490201116001</v>
      </c>
      <c r="Z404" t="str">
        <f t="shared" si="364"/>
        <v>0,979007701590009+0,252875854463096i</v>
      </c>
      <c r="AA404" s="4">
        <f t="shared" ref="AA404:AA467" si="379">IMABS(Z404)</f>
        <v>1.0111390990081399</v>
      </c>
      <c r="AB404" s="4">
        <f t="shared" ref="AB404:AB467" si="380">IMARGUMENT(Z404)</f>
        <v>0.25277328670530375</v>
      </c>
      <c r="AC404" s="47" t="str">
        <f t="shared" ref="AC404:AC467" si="381">(IMDIV(IMPRODUCT(P404,T404,W404),IMPRODUCT(Q404,Z404)))</f>
        <v>0,0669753882339084-0,260824774906535i</v>
      </c>
      <c r="AD404" s="20">
        <f t="shared" ref="AD404:AD467" si="382">20*LOG(IMABS(AC404))</f>
        <v>-11.395705566066891</v>
      </c>
      <c r="AE404" s="43">
        <f t="shared" ref="AE404:AE467" si="383">(180/PI())*IMARGUMENT(AC404)</f>
        <v>-75.598563935794914</v>
      </c>
      <c r="AF404" t="str">
        <f t="shared" si="365"/>
        <v>171,846459675999</v>
      </c>
      <c r="AG404" t="str">
        <f t="shared" si="366"/>
        <v>1+5376,77285552157i</v>
      </c>
      <c r="AH404">
        <f t="shared" ref="AH404:AH467" si="384">IMABS(AG404)</f>
        <v>5376.7729485141526</v>
      </c>
      <c r="AI404">
        <f t="shared" ref="AI404:AI467" si="385">IMARGUMENT(AG404)</f>
        <v>1.5706103416295678</v>
      </c>
      <c r="AJ404" t="str">
        <f t="shared" si="367"/>
        <v>1+13,6552961410072i</v>
      </c>
      <c r="AK404">
        <f t="shared" ref="AK404:AK467" si="386">IMABS(AJ404)</f>
        <v>13.69186301051125</v>
      </c>
      <c r="AL404">
        <f t="shared" ref="AL404:AL467" si="387">IMARGUMENT(AJ404)</f>
        <v>1.4976951582438622</v>
      </c>
      <c r="AM404" t="str">
        <f t="shared" si="368"/>
        <v>1-0,521470235026697i</v>
      </c>
      <c r="AN404">
        <f t="shared" ref="AN404:AN467" si="388">IMABS(AM404)</f>
        <v>1.1277992755888784</v>
      </c>
      <c r="AO404">
        <f t="shared" ref="AO404:AO467" si="389">IMARGUMENT(AM404)</f>
        <v>-0.48067589630730917</v>
      </c>
      <c r="AP404" s="41" t="str">
        <f t="shared" ref="AP404:AP467" si="390">(IMDIV(IMPRODUCT(AF404,AJ404,AM404),IMPRODUCT(AG404)))</f>
        <v>0,419817056719587-0,259470911162642i</v>
      </c>
      <c r="AQ404">
        <f t="shared" ref="AQ404:AQ467" si="391">20*LOG(IMABS(AP404))</f>
        <v>-6.133735028446833</v>
      </c>
      <c r="AR404" s="43">
        <f t="shared" ref="AR404:AR467" si="392">(180/PI())*IMARGUMENT(AP404)</f>
        <v>-31.718432442500099</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0,317489774064681+0,254807972962873i</v>
      </c>
      <c r="BG404" s="20">
        <f t="shared" ref="BG404:BG467" si="403">20*LOG(IMABS(BF404))</f>
        <v>-7.8060709880265868</v>
      </c>
      <c r="BH404" s="43">
        <f t="shared" ref="BH404:BH467" si="404">(180/PI())*IMARGUMENT(BF404)</f>
        <v>38.749504939542717</v>
      </c>
      <c r="BI404" s="41" t="str">
        <f t="shared" si="357"/>
        <v>0,0957112188017524+0,739931946396401i</v>
      </c>
      <c r="BJ404" s="20">
        <f t="shared" ref="BJ404:BJ467" si="405">20*LOG(IMABS(BI404))</f>
        <v>-2.5441004504065257</v>
      </c>
      <c r="BK404" s="43">
        <f t="shared" si="358"/>
        <v>82.629636432837515</v>
      </c>
      <c r="BL404">
        <f t="shared" ref="BL404:BL467" si="406">IF($B$31=0,BJ404,BG404)</f>
        <v>-7.8060709880265868</v>
      </c>
      <c r="BM404" s="43">
        <f t="shared" ref="BM404:BM467" si="407">IF($B$31=0,BK404,BH404)</f>
        <v>38.749504939542717</v>
      </c>
    </row>
    <row r="405" spans="14:65" x14ac:dyDescent="0.25">
      <c r="N405" s="9">
        <v>87</v>
      </c>
      <c r="O405" s="34">
        <f t="shared" si="359"/>
        <v>74131.024130091857</v>
      </c>
      <c r="P405" s="33" t="str">
        <f t="shared" si="360"/>
        <v>58,4837545126354</v>
      </c>
      <c r="Q405" s="4" t="str">
        <f t="shared" si="361"/>
        <v>1+5516,20174583257i</v>
      </c>
      <c r="R405" s="4">
        <f t="shared" si="373"/>
        <v>5516.2018364746491</v>
      </c>
      <c r="S405" s="4">
        <f t="shared" si="374"/>
        <v>1.5706150426368615</v>
      </c>
      <c r="T405" s="4" t="str">
        <f t="shared" si="362"/>
        <v>1+13,9733688486111i</v>
      </c>
      <c r="U405" s="4">
        <f t="shared" si="375"/>
        <v>14.009105502469996</v>
      </c>
      <c r="V405" s="4">
        <f t="shared" si="376"/>
        <v>1.4993534221715876</v>
      </c>
      <c r="W405" t="str">
        <f t="shared" si="363"/>
        <v>1-1,57200399546875i</v>
      </c>
      <c r="X405" s="4">
        <f t="shared" si="377"/>
        <v>1.8631147473437359</v>
      </c>
      <c r="Y405" s="4">
        <f t="shared" si="378"/>
        <v>-1.0042329235706151</v>
      </c>
      <c r="Z405" t="str">
        <f t="shared" si="364"/>
        <v>0,978018365045695+0,258766089789094i</v>
      </c>
      <c r="AA405" s="4">
        <f t="shared" si="379"/>
        <v>1.0116717904495469</v>
      </c>
      <c r="AB405" s="4">
        <f t="shared" si="380"/>
        <v>0.25865515119000426</v>
      </c>
      <c r="AC405" s="47" t="str">
        <f t="shared" si="381"/>
        <v>0,0641275527197051-0,265906920534683i</v>
      </c>
      <c r="AD405" s="20">
        <f t="shared" si="382"/>
        <v>-11.25989067713088</v>
      </c>
      <c r="AE405" s="43">
        <f t="shared" si="383"/>
        <v>-76.441146775108678</v>
      </c>
      <c r="AF405" t="str">
        <f t="shared" si="365"/>
        <v>171,846459675999</v>
      </c>
      <c r="AG405" t="str">
        <f t="shared" si="366"/>
        <v>1+5502,01398414061i</v>
      </c>
      <c r="AH405">
        <f t="shared" si="384"/>
        <v>5502.0140750164228</v>
      </c>
      <c r="AI405">
        <f t="shared" si="385"/>
        <v>1.5706145751686973</v>
      </c>
      <c r="AJ405" t="str">
        <f t="shared" si="367"/>
        <v>1+13,9733688486111i</v>
      </c>
      <c r="AK405">
        <f t="shared" si="386"/>
        <v>14.009105502469996</v>
      </c>
      <c r="AL405">
        <f t="shared" si="387"/>
        <v>1.4993534221715876</v>
      </c>
      <c r="AM405" t="str">
        <f t="shared" si="368"/>
        <v>1-0,533616837185818i</v>
      </c>
      <c r="AN405">
        <f t="shared" si="388"/>
        <v>1.1334667745144522</v>
      </c>
      <c r="AO405">
        <f t="shared" si="389"/>
        <v>-0.4901780212628189</v>
      </c>
      <c r="AP405" s="41" t="str">
        <f t="shared" si="390"/>
        <v>0,419816789837769-0,264046377604727i</v>
      </c>
      <c r="AQ405">
        <f t="shared" si="391"/>
        <v>-6.0912381519690992</v>
      </c>
      <c r="AR405" s="43">
        <f t="shared" si="392"/>
        <v>-32.168095138403913</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0,322215438873001+0,24651339354712i</v>
      </c>
      <c r="BG405" s="20">
        <f t="shared" si="403"/>
        <v>-7.83592221483985</v>
      </c>
      <c r="BH405" s="43">
        <f t="shared" si="404"/>
        <v>37.418073035817088</v>
      </c>
      <c r="BI405" s="41" t="str">
        <f t="shared" si="357"/>
        <v>0,106299899807864+0,727869989102911i</v>
      </c>
      <c r="BJ405" s="20">
        <f t="shared" si="405"/>
        <v>-2.6672696896780774</v>
      </c>
      <c r="BK405" s="43">
        <f t="shared" si="358"/>
        <v>81.691124672521966</v>
      </c>
      <c r="BL405">
        <f t="shared" si="406"/>
        <v>-7.83592221483985</v>
      </c>
      <c r="BM405" s="43">
        <f t="shared" si="407"/>
        <v>37.418073035817088</v>
      </c>
    </row>
    <row r="406" spans="14:65" x14ac:dyDescent="0.25">
      <c r="N406" s="9">
        <v>88</v>
      </c>
      <c r="O406" s="34">
        <f t="shared" si="359"/>
        <v>75857.757502918481</v>
      </c>
      <c r="P406" s="33" t="str">
        <f t="shared" si="360"/>
        <v>58,4837545126354</v>
      </c>
      <c r="Q406" s="4" t="str">
        <f t="shared" si="361"/>
        <v>1+5644,69059051732i</v>
      </c>
      <c r="R406" s="4">
        <f t="shared" si="373"/>
        <v>5644.690679096133</v>
      </c>
      <c r="S406" s="4">
        <f t="shared" si="374"/>
        <v>1.5706191691680076</v>
      </c>
      <c r="T406" s="4" t="str">
        <f t="shared" si="362"/>
        <v>1+14,2988504213379i</v>
      </c>
      <c r="U406" s="4">
        <f t="shared" si="375"/>
        <v>14.333775614673023</v>
      </c>
      <c r="V406" s="4">
        <f t="shared" si="376"/>
        <v>1.5009743198059937</v>
      </c>
      <c r="W406" t="str">
        <f t="shared" si="363"/>
        <v>1-1,60862067240051i</v>
      </c>
      <c r="X406" s="4">
        <f t="shared" si="377"/>
        <v>1.8941120525655999</v>
      </c>
      <c r="Y406" s="4">
        <f t="shared" si="378"/>
        <v>-1.0146091980265928</v>
      </c>
      <c r="Z406" t="str">
        <f t="shared" si="364"/>
        <v>0,976982402506514+0,264793526321072i</v>
      </c>
      <c r="AA406" s="4">
        <f t="shared" si="379"/>
        <v>1.0122303227966196</v>
      </c>
      <c r="AB406" s="4">
        <f t="shared" si="380"/>
        <v>0.26467349376966443</v>
      </c>
      <c r="AC406" s="47" t="str">
        <f t="shared" si="381"/>
        <v>0,0611518057301767-0,27108402137819i</v>
      </c>
      <c r="AD406" s="20">
        <f t="shared" si="382"/>
        <v>-11.122359532294743</v>
      </c>
      <c r="AE406" s="43">
        <f t="shared" si="383"/>
        <v>-77.287854977328649</v>
      </c>
      <c r="AF406" t="str">
        <f t="shared" si="365"/>
        <v>171,846459675999</v>
      </c>
      <c r="AG406" t="str">
        <f t="shared" si="366"/>
        <v>1+5630,17235340178i</v>
      </c>
      <c r="AH406">
        <f t="shared" si="384"/>
        <v>5630.1724422090074</v>
      </c>
      <c r="AI406">
        <f t="shared" si="385"/>
        <v>1.5706187123407174</v>
      </c>
      <c r="AJ406" t="str">
        <f t="shared" si="367"/>
        <v>1+14,2988504213379i</v>
      </c>
      <c r="AK406">
        <f t="shared" si="386"/>
        <v>14.333775614673023</v>
      </c>
      <c r="AL406">
        <f t="shared" si="387"/>
        <v>1.5009743198059937</v>
      </c>
      <c r="AM406" t="str">
        <f t="shared" si="368"/>
        <v>1-0,546046370055266i</v>
      </c>
      <c r="AN406">
        <f t="shared" si="388"/>
        <v>1.1393711591270566</v>
      </c>
      <c r="AO406">
        <f t="shared" si="389"/>
        <v>-0.49980272779434387</v>
      </c>
      <c r="AP406" s="41" t="str">
        <f t="shared" si="390"/>
        <v>0,419816534967613-0,268761844926917i</v>
      </c>
      <c r="AQ406">
        <f t="shared" si="391"/>
        <v>-6.0471056753922747</v>
      </c>
      <c r="AR406" s="43">
        <f t="shared" si="392"/>
        <v>-32.626916650733953</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0,326734226587685+0,238170103021292i</v>
      </c>
      <c r="BG406" s="20">
        <f t="shared" si="403"/>
        <v>-7.8653469939041525</v>
      </c>
      <c r="BH406" s="43">
        <f t="shared" si="404"/>
        <v>36.089856326341021</v>
      </c>
      <c r="BI406" s="41" t="str">
        <f t="shared" si="357"/>
        <v>0,116570659226438+0,715833267716751i</v>
      </c>
      <c r="BJ406" s="20">
        <f t="shared" si="405"/>
        <v>-2.7900931370016835</v>
      </c>
      <c r="BK406" s="43">
        <f t="shared" si="358"/>
        <v>80.750794652935795</v>
      </c>
      <c r="BL406">
        <f t="shared" si="406"/>
        <v>-7.8653469939041525</v>
      </c>
      <c r="BM406" s="43">
        <f t="shared" si="407"/>
        <v>36.089856326341021</v>
      </c>
    </row>
    <row r="407" spans="14:65" x14ac:dyDescent="0.25">
      <c r="N407" s="9">
        <v>89</v>
      </c>
      <c r="O407" s="34">
        <f t="shared" si="359"/>
        <v>77624.711662869129</v>
      </c>
      <c r="P407" s="33" t="str">
        <f t="shared" si="360"/>
        <v>58,4837545126354</v>
      </c>
      <c r="Q407" s="4" t="str">
        <f t="shared" si="361"/>
        <v>1+5776,17232486947i</v>
      </c>
      <c r="R407" s="4">
        <f t="shared" si="373"/>
        <v>5776.1724114319832</v>
      </c>
      <c r="S407" s="4">
        <f t="shared" si="374"/>
        <v>1.570623201767843</v>
      </c>
      <c r="T407" s="4" t="str">
        <f t="shared" si="362"/>
        <v>1+14,6319134338257i</v>
      </c>
      <c r="U407" s="4">
        <f t="shared" si="375"/>
        <v>14.666045504326277</v>
      </c>
      <c r="V407" s="4">
        <f t="shared" si="376"/>
        <v>1.5025586764805432</v>
      </c>
      <c r="W407" t="str">
        <f t="shared" si="363"/>
        <v>1-1,6460902613054i</v>
      </c>
      <c r="X407" s="4">
        <f t="shared" si="377"/>
        <v>1.926035604126902</v>
      </c>
      <c r="Y407" s="4">
        <f t="shared" si="378"/>
        <v>-1.0248802892307565</v>
      </c>
      <c r="Z407" t="str">
        <f t="shared" si="364"/>
        <v>0,975897616557026+0,270961359885662i</v>
      </c>
      <c r="AA407" s="4">
        <f t="shared" si="379"/>
        <v>1.0128159835590922</v>
      </c>
      <c r="AB407" s="4">
        <f t="shared" si="380"/>
        <v>0.27083144370029399</v>
      </c>
      <c r="AC407" s="47" t="str">
        <f t="shared" si="381"/>
        <v>0,0580427230946507-0,276355619522751i</v>
      </c>
      <c r="AD407" s="20">
        <f t="shared" si="382"/>
        <v>-10.983162192586944</v>
      </c>
      <c r="AE407" s="43">
        <f t="shared" si="383"/>
        <v>-78.138623796055057</v>
      </c>
      <c r="AF407" t="str">
        <f t="shared" si="365"/>
        <v>171,846459675999</v>
      </c>
      <c r="AG407" t="str">
        <f t="shared" si="366"/>
        <v>1+5761,31591456888i</v>
      </c>
      <c r="AH407">
        <f t="shared" si="384"/>
        <v>5761.3160013546076</v>
      </c>
      <c r="AI407">
        <f t="shared" si="385"/>
        <v>1.5706227553392107</v>
      </c>
      <c r="AJ407" t="str">
        <f t="shared" si="367"/>
        <v>1+14,6319134338257i</v>
      </c>
      <c r="AK407">
        <f t="shared" si="386"/>
        <v>14.666045504326277</v>
      </c>
      <c r="AL407">
        <f t="shared" si="387"/>
        <v>1.5025586764805432</v>
      </c>
      <c r="AM407" t="str">
        <f t="shared" si="368"/>
        <v>1-0,558765423937897i</v>
      </c>
      <c r="AN407">
        <f t="shared" si="388"/>
        <v>1.1455211909818594</v>
      </c>
      <c r="AO407">
        <f t="shared" si="389"/>
        <v>-0.50954798558030467</v>
      </c>
      <c r="AP407" s="41" t="str">
        <f t="shared" si="390"/>
        <v>0,419816291568499-0,273619813332693i</v>
      </c>
      <c r="AQ407">
        <f t="shared" si="391"/>
        <v>-6.0012990257784971</v>
      </c>
      <c r="AR407" s="43">
        <f t="shared" si="392"/>
        <v>-33.094733488191672</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0,331046339234595+0,229782997925686i</v>
      </c>
      <c r="BG407" s="20">
        <f t="shared" si="403"/>
        <v>-7.8943562388700173</v>
      </c>
      <c r="BH407" s="43">
        <f t="shared" si="404"/>
        <v>34.76495100519606</v>
      </c>
      <c r="BI407" s="41" t="str">
        <f t="shared" si="357"/>
        <v>0,126527189443548+0,703831697684797i</v>
      </c>
      <c r="BJ407" s="20">
        <f t="shared" si="405"/>
        <v>-2.912493072061562</v>
      </c>
      <c r="BK407" s="43">
        <f t="shared" si="358"/>
        <v>79.808841313059446</v>
      </c>
      <c r="BL407">
        <f t="shared" si="406"/>
        <v>-7.8943562388700173</v>
      </c>
      <c r="BM407" s="43">
        <f t="shared" si="407"/>
        <v>34.76495100519606</v>
      </c>
    </row>
    <row r="408" spans="14:65" x14ac:dyDescent="0.25">
      <c r="N408" s="9">
        <v>90</v>
      </c>
      <c r="O408" s="34">
        <f t="shared" si="359"/>
        <v>79432.823472428237</v>
      </c>
      <c r="P408" s="33" t="str">
        <f t="shared" si="360"/>
        <v>58,4837545126354</v>
      </c>
      <c r="Q408" s="4" t="str">
        <f t="shared" si="361"/>
        <v>1+5910,71666224498i</v>
      </c>
      <c r="R408" s="4">
        <f t="shared" si="373"/>
        <v>5910.7167468370917</v>
      </c>
      <c r="S408" s="4">
        <f t="shared" si="374"/>
        <v>1.5706271425745049</v>
      </c>
      <c r="T408" s="4" t="str">
        <f t="shared" si="362"/>
        <v>1+14,9727344804925i</v>
      </c>
      <c r="U408" s="4">
        <f t="shared" si="375"/>
        <v>15.006091357289847</v>
      </c>
      <c r="V408" s="4">
        <f t="shared" si="376"/>
        <v>1.5041073004079979</v>
      </c>
      <c r="W408" t="str">
        <f t="shared" si="363"/>
        <v>1-1,68443262905541i</v>
      </c>
      <c r="X408" s="4">
        <f t="shared" si="377"/>
        <v>1.9589061442107227</v>
      </c>
      <c r="Y408" s="4">
        <f t="shared" si="378"/>
        <v>-1.0350429742294931</v>
      </c>
      <c r="Z408" t="str">
        <f t="shared" si="364"/>
        <v>0,974761706220792+0,277272860749862i</v>
      </c>
      <c r="AA408" s="4">
        <f t="shared" si="379"/>
        <v>1.0134301274497821</v>
      </c>
      <c r="AB408" s="4">
        <f t="shared" si="380"/>
        <v>0.27713219816198709</v>
      </c>
      <c r="AC408" s="47" t="str">
        <f t="shared" si="381"/>
        <v>0,0547946828435309-0,2817210892446i</v>
      </c>
      <c r="AD408" s="20">
        <f t="shared" si="382"/>
        <v>-10.84234997047705</v>
      </c>
      <c r="AE408" s="43">
        <f t="shared" si="383"/>
        <v>-78.99340556990029</v>
      </c>
      <c r="AF408" t="str">
        <f t="shared" si="365"/>
        <v>171,846459675999</v>
      </c>
      <c r="AG408" t="str">
        <f t="shared" si="366"/>
        <v>1+5895,51420169393i</v>
      </c>
      <c r="AH408">
        <f t="shared" si="384"/>
        <v>5895.5142865041735</v>
      </c>
      <c r="AI408">
        <f t="shared" si="385"/>
        <v>1.5706267063078283</v>
      </c>
      <c r="AJ408" t="str">
        <f t="shared" si="367"/>
        <v>1+14,9727344804925i</v>
      </c>
      <c r="AK408">
        <f t="shared" si="386"/>
        <v>15.006091357289847</v>
      </c>
      <c r="AL408">
        <f t="shared" si="387"/>
        <v>1.5041073004079979</v>
      </c>
      <c r="AM408" t="str">
        <f t="shared" si="368"/>
        <v>1-0,571780742644436i</v>
      </c>
      <c r="AN408">
        <f t="shared" si="388"/>
        <v>1.1519258733351825</v>
      </c>
      <c r="AO408">
        <f t="shared" si="389"/>
        <v>-0.51941155688801299</v>
      </c>
      <c r="AP408" s="41" t="str">
        <f t="shared" si="390"/>
        <v>0,419816059124151-0,278622858581482i</v>
      </c>
      <c r="AQ408">
        <f t="shared" si="391"/>
        <v>-5.9537797517644204</v>
      </c>
      <c r="AR408" s="43">
        <f t="shared" si="392"/>
        <v>-33.571371253780313</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0,335152128881921+0,221356766058988i</v>
      </c>
      <c r="BG408" s="20">
        <f t="shared" si="403"/>
        <v>-7.9229626041840042</v>
      </c>
      <c r="BH408" s="43">
        <f t="shared" si="404"/>
        <v>33.443427015683241</v>
      </c>
      <c r="BI408" s="41" t="str">
        <f t="shared" si="357"/>
        <v>0,136173607766554+0,691874760790538i</v>
      </c>
      <c r="BJ408" s="20">
        <f t="shared" si="405"/>
        <v>-3.0343923854713779</v>
      </c>
      <c r="BK408" s="43">
        <f t="shared" si="358"/>
        <v>78.865461331803203</v>
      </c>
      <c r="BL408">
        <f t="shared" si="406"/>
        <v>-7.9229626041840042</v>
      </c>
      <c r="BM408" s="43">
        <f t="shared" si="407"/>
        <v>33.443427015683241</v>
      </c>
    </row>
    <row r="409" spans="14:65" x14ac:dyDescent="0.25">
      <c r="N409" s="9">
        <v>91</v>
      </c>
      <c r="O409" s="34">
        <f t="shared" si="359"/>
        <v>81283.051616410012</v>
      </c>
      <c r="P409" s="33" t="str">
        <f t="shared" si="360"/>
        <v>58,4837545126354</v>
      </c>
      <c r="Q409" s="4" t="str">
        <f t="shared" si="361"/>
        <v>1+6048,39493983237i</v>
      </c>
      <c r="R409" s="4">
        <f t="shared" si="373"/>
        <v>6048.3950224989294</v>
      </c>
      <c r="S409" s="4">
        <f t="shared" si="374"/>
        <v>1.5706309936774603</v>
      </c>
      <c r="T409" s="4" t="str">
        <f t="shared" si="362"/>
        <v>1+15,3214942691684i</v>
      </c>
      <c r="U409" s="4">
        <f t="shared" si="375"/>
        <v>15.354093481549477</v>
      </c>
      <c r="V409" s="4">
        <f t="shared" si="376"/>
        <v>1.5056209829608229</v>
      </c>
      <c r="W409" t="str">
        <f t="shared" si="363"/>
        <v>1-1,72366810528145i</v>
      </c>
      <c r="X409" s="4">
        <f t="shared" si="377"/>
        <v>1.9927447747176614</v>
      </c>
      <c r="Y409" s="4">
        <f t="shared" si="378"/>
        <v>-1.0450942440961375</v>
      </c>
      <c r="Z409" t="str">
        <f t="shared" si="364"/>
        <v>0,973572262079696+0,283731375354971i</v>
      </c>
      <c r="AA409" s="4">
        <f t="shared" si="379"/>
        <v>1.0140741801524187</v>
      </c>
      <c r="AB409" s="4">
        <f t="shared" si="380"/>
        <v>0.28357902332260726</v>
      </c>
      <c r="AC409" s="47" t="str">
        <f t="shared" si="381"/>
        <v>0,0514018613723127-0,287179622495504i</v>
      </c>
      <c r="AD409" s="20">
        <f t="shared" si="382"/>
        <v>-10.699975349361555</v>
      </c>
      <c r="AE409" s="43">
        <f t="shared" si="383"/>
        <v>-79.852169815114664</v>
      </c>
      <c r="AF409" t="str">
        <f t="shared" si="365"/>
        <v>171,846459675999</v>
      </c>
      <c r="AG409" t="str">
        <f t="shared" si="366"/>
        <v>1+6032,83836848506i</v>
      </c>
      <c r="AH409">
        <f t="shared" si="384"/>
        <v>6032.838451364787</v>
      </c>
      <c r="AI409">
        <f t="shared" si="385"/>
        <v>1.5706305673414251</v>
      </c>
      <c r="AJ409" t="str">
        <f t="shared" si="367"/>
        <v>1+15,3214942691684i</v>
      </c>
      <c r="AK409">
        <f t="shared" si="386"/>
        <v>15.354093481549477</v>
      </c>
      <c r="AL409">
        <f t="shared" si="387"/>
        <v>1.5056209829608229</v>
      </c>
      <c r="AM409" t="str">
        <f t="shared" si="368"/>
        <v>1-0,585099227069136i</v>
      </c>
      <c r="AN409">
        <f t="shared" si="388"/>
        <v>1.1585944525660825</v>
      </c>
      <c r="AO409">
        <f t="shared" si="389"/>
        <v>-0.52939099382106658</v>
      </c>
      <c r="AP409" s="41" t="str">
        <f t="shared" si="390"/>
        <v>0,419815837141523-0,283773633354351i</v>
      </c>
      <c r="AQ409">
        <f t="shared" si="391"/>
        <v>-5.904509626093299</v>
      </c>
      <c r="AR409" s="43">
        <f t="shared" si="392"/>
        <v>-34.05664447109146</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0,339052074677009+0,212895885104125i</v>
      </c>
      <c r="BG409" s="20">
        <f t="shared" si="403"/>
        <v>-7.9511804542297106</v>
      </c>
      <c r="BH409" s="43">
        <f t="shared" si="404"/>
        <v>32.125328343474024</v>
      </c>
      <c r="BI409" s="41" t="str">
        <f t="shared" si="357"/>
        <v>0,14551441743561+0,679971495880233i</v>
      </c>
      <c r="BJ409" s="20">
        <f t="shared" si="405"/>
        <v>-3.1557147309614626</v>
      </c>
      <c r="BK409" s="43">
        <f t="shared" si="358"/>
        <v>77.920853687497228</v>
      </c>
      <c r="BL409">
        <f t="shared" si="406"/>
        <v>-7.9511804542297106</v>
      </c>
      <c r="BM409" s="43">
        <f t="shared" si="407"/>
        <v>32.125328343474024</v>
      </c>
    </row>
    <row r="410" spans="14:65" x14ac:dyDescent="0.25">
      <c r="N410" s="9">
        <v>92</v>
      </c>
      <c r="O410" s="34">
        <f t="shared" si="359"/>
        <v>83176.377110267174</v>
      </c>
      <c r="P410" s="33" t="str">
        <f t="shared" si="360"/>
        <v>58,4837545126354</v>
      </c>
      <c r="Q410" s="4" t="str">
        <f t="shared" si="361"/>
        <v>1+6189,28015647684i</v>
      </c>
      <c r="R410" s="4">
        <f t="shared" si="373"/>
        <v>6189.2802372616779</v>
      </c>
      <c r="S410" s="4">
        <f t="shared" si="374"/>
        <v>1.570634757118615</v>
      </c>
      <c r="T410" s="4" t="str">
        <f t="shared" si="362"/>
        <v>1+15,6783777169098i</v>
      </c>
      <c r="U410" s="4">
        <f t="shared" si="375"/>
        <v>15.71023640287102</v>
      </c>
      <c r="V410" s="4">
        <f t="shared" si="376"/>
        <v>1.5071004989523045</v>
      </c>
      <c r="W410" t="str">
        <f t="shared" si="363"/>
        <v>1-1,76381749315235i</v>
      </c>
      <c r="X410" s="4">
        <f t="shared" si="377"/>
        <v>2.027572970117288</v>
      </c>
      <c r="Y410" s="4">
        <f t="shared" si="378"/>
        <v>-1.0550313039053685</v>
      </c>
      <c r="Z410" t="str">
        <f t="shared" si="364"/>
        <v>0,972326761163242+0,290340328090922i</v>
      </c>
      <c r="AA410" s="4">
        <f t="shared" si="379"/>
        <v>1.0147496423207769</v>
      </c>
      <c r="AB410" s="4">
        <f t="shared" si="380"/>
        <v>0.29017525537074318</v>
      </c>
      <c r="AC410" s="47" t="str">
        <f t="shared" si="381"/>
        <v>0,04785822993741-0,29273021345388i</v>
      </c>
      <c r="AD410" s="20">
        <f t="shared" si="382"/>
        <v>-10.556091906427747</v>
      </c>
      <c r="AE410" s="43">
        <f t="shared" si="383"/>
        <v>-80.714903267260354</v>
      </c>
      <c r="AF410" t="str">
        <f t="shared" si="365"/>
        <v>171,846459675999</v>
      </c>
      <c r="AG410" t="str">
        <f t="shared" si="366"/>
        <v>1+6173,36122603322i</v>
      </c>
      <c r="AH410">
        <f t="shared" si="384"/>
        <v>6173.3613070263746</v>
      </c>
      <c r="AI410">
        <f t="shared" si="385"/>
        <v>1.5706343404871723</v>
      </c>
      <c r="AJ410" t="str">
        <f t="shared" si="367"/>
        <v>1+15,6783777169098i</v>
      </c>
      <c r="AK410">
        <f t="shared" si="386"/>
        <v>15.71023640287102</v>
      </c>
      <c r="AL410">
        <f t="shared" si="387"/>
        <v>1.5071004989523045</v>
      </c>
      <c r="AM410" t="str">
        <f t="shared" si="368"/>
        <v>1-0,598727938848733i</v>
      </c>
      <c r="AN410">
        <f t="shared" si="388"/>
        <v>1.1655364193186124</v>
      </c>
      <c r="AO410">
        <f t="shared" si="389"/>
        <v>-0.53948363625172446</v>
      </c>
      <c r="AP410" s="41" t="str">
        <f t="shared" si="390"/>
        <v>0,419815625149759-0,289074868660501i</v>
      </c>
      <c r="AQ410">
        <f t="shared" si="391"/>
        <v>-5.8534507516808425</v>
      </c>
      <c r="AR410" s="43">
        <f t="shared" si="392"/>
        <v>-34.550356449795679</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0,342746760351892+0,204404623042203i</v>
      </c>
      <c r="BG410" s="20">
        <f t="shared" si="403"/>
        <v>-7.9790258311086841</v>
      </c>
      <c r="BH410" s="43">
        <f t="shared" si="404"/>
        <v>30.81067336640373</v>
      </c>
      <c r="BI410" s="41" t="str">
        <f t="shared" si="357"/>
        <v>0,154554469559894+0,66813049249346i</v>
      </c>
      <c r="BJ410" s="20">
        <f t="shared" si="405"/>
        <v>-3.2763846763617743</v>
      </c>
      <c r="BK410" s="43">
        <f t="shared" si="358"/>
        <v>76.975220183868458</v>
      </c>
      <c r="BL410">
        <f t="shared" si="406"/>
        <v>-7.9790258311086841</v>
      </c>
      <c r="BM410" s="43">
        <f t="shared" si="407"/>
        <v>30.81067336640373</v>
      </c>
    </row>
    <row r="411" spans="14:65" x14ac:dyDescent="0.25">
      <c r="N411" s="9">
        <v>93</v>
      </c>
      <c r="O411" s="34">
        <f t="shared" si="359"/>
        <v>85113.803820237721</v>
      </c>
      <c r="P411" s="33" t="str">
        <f t="shared" si="360"/>
        <v>58,4837545126354</v>
      </c>
      <c r="Q411" s="4" t="str">
        <f t="shared" si="361"/>
        <v>1+6333,44701138507i</v>
      </c>
      <c r="R411" s="4">
        <f t="shared" si="373"/>
        <v>6333.4470903310212</v>
      </c>
      <c r="S411" s="4">
        <f t="shared" si="374"/>
        <v>1.5706384348933946</v>
      </c>
      <c r="T411" s="4" t="str">
        <f t="shared" si="362"/>
        <v>1+16,0435740480445i</v>
      </c>
      <c r="U411" s="4">
        <f t="shared" si="375"/>
        <v>16.074708962686913</v>
      </c>
      <c r="V411" s="4">
        <f t="shared" si="376"/>
        <v>1.5085466069179032</v>
      </c>
      <c r="W411" t="str">
        <f t="shared" si="363"/>
        <v>1-1,80490208040501i</v>
      </c>
      <c r="X411" s="4">
        <f t="shared" si="377"/>
        <v>2.0634125907947576</v>
      </c>
      <c r="Y411" s="4">
        <f t="shared" si="378"/>
        <v>-1.0648515718928688</v>
      </c>
      <c r="Z411" t="str">
        <f t="shared" si="364"/>
        <v>0,971022561597+0,297103223111935i</v>
      </c>
      <c r="AA411" s="4">
        <f t="shared" si="379"/>
        <v>1.0154580938246045</v>
      </c>
      <c r="AB411" s="4">
        <f t="shared" si="380"/>
        <v>0.29692430151123472</v>
      </c>
      <c r="AC411" s="47" t="str">
        <f t="shared" si="381"/>
        <v>0,0441575515457784-0,298371642096441i</v>
      </c>
      <c r="AD411" s="20">
        <f t="shared" si="382"/>
        <v>-10.410754239498925</v>
      </c>
      <c r="AE411" s="43">
        <f t="shared" si="383"/>
        <v>-81.581609874044588</v>
      </c>
      <c r="AF411" t="str">
        <f t="shared" si="365"/>
        <v>171,846459675999</v>
      </c>
      <c r="AG411" t="str">
        <f t="shared" si="366"/>
        <v>1+6317,15728141752i</v>
      </c>
      <c r="AH411">
        <f t="shared" si="384"/>
        <v>6317.1573605670446</v>
      </c>
      <c r="AI411">
        <f t="shared" si="385"/>
        <v>1.5706380277456409</v>
      </c>
      <c r="AJ411" t="str">
        <f t="shared" si="367"/>
        <v>1+16,0435740480445i</v>
      </c>
      <c r="AK411">
        <f t="shared" si="386"/>
        <v>16.074708962686913</v>
      </c>
      <c r="AL411">
        <f t="shared" si="387"/>
        <v>1.5085466069179032</v>
      </c>
      <c r="AM411" t="str">
        <f t="shared" si="368"/>
        <v>1-0,612674104106608i</v>
      </c>
      <c r="AN411">
        <f t="shared" si="388"/>
        <v>1.1727615093627668</v>
      </c>
      <c r="AO411">
        <f t="shared" si="389"/>
        <v>-0.54968661048984035</v>
      </c>
      <c r="AP411" s="41" t="str">
        <f t="shared" si="390"/>
        <v>0,419815422699194-0,294529375285279i</v>
      </c>
      <c r="AQ411">
        <f t="shared" si="391"/>
        <v>-5.8005656708405651</v>
      </c>
      <c r="AR411" s="43">
        <f t="shared" si="392"/>
        <v>-35.05229919331957</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0,346236852299938+0,195887040266156i</v>
      </c>
      <c r="BG411" s="20">
        <f t="shared" si="403"/>
        <v>-8.00651642178941</v>
      </c>
      <c r="BH411" s="43">
        <f t="shared" si="404"/>
        <v>29.499455256525824</v>
      </c>
      <c r="BI411" s="41" t="str">
        <f t="shared" si="357"/>
        <v>0,163298926155209+0,656359887197461i</v>
      </c>
      <c r="BJ411" s="20">
        <f t="shared" si="405"/>
        <v>-3.396327853131047</v>
      </c>
      <c r="BK411" s="43">
        <f t="shared" si="358"/>
        <v>76.028765937250796</v>
      </c>
      <c r="BL411">
        <f t="shared" si="406"/>
        <v>-8.00651642178941</v>
      </c>
      <c r="BM411" s="43">
        <f t="shared" si="407"/>
        <v>29.499455256525824</v>
      </c>
    </row>
    <row r="412" spans="14:65" x14ac:dyDescent="0.25">
      <c r="N412" s="9">
        <v>94</v>
      </c>
      <c r="O412" s="34">
        <f t="shared" si="359"/>
        <v>87096.358995608127</v>
      </c>
      <c r="P412" s="33" t="str">
        <f t="shared" si="360"/>
        <v>58,4837545126354</v>
      </c>
      <c r="Q412" s="4" t="str">
        <f t="shared" si="361"/>
        <v>1+6480,97194373184i</v>
      </c>
      <c r="R412" s="4">
        <f t="shared" si="373"/>
        <v>6480.9720208807612</v>
      </c>
      <c r="S412" s="4">
        <f t="shared" si="374"/>
        <v>1.5706420289518037</v>
      </c>
      <c r="T412" s="4" t="str">
        <f t="shared" si="362"/>
        <v>1+16,4172768945013i</v>
      </c>
      <c r="U412" s="4">
        <f t="shared" si="375"/>
        <v>16.447704418268412</v>
      </c>
      <c r="V412" s="4">
        <f t="shared" si="376"/>
        <v>1.509960049396424</v>
      </c>
      <c r="W412" t="str">
        <f t="shared" si="363"/>
        <v>1-1,8469436506314i</v>
      </c>
      <c r="X412" s="4">
        <f t="shared" si="377"/>
        <v>2.1002858968739573</v>
      </c>
      <c r="Y412" s="4">
        <f t="shared" si="378"/>
        <v>-1.0745526778471137</v>
      </c>
      <c r="Z412" t="str">
        <f t="shared" si="364"/>
        <v>0,969656896998833+0,304023646194469i</v>
      </c>
      <c r="AA412" s="4">
        <f t="shared" si="379"/>
        <v>1.0162011982588808</v>
      </c>
      <c r="AB412" s="4">
        <f t="shared" si="380"/>
        <v>0.30382964091583037</v>
      </c>
      <c r="AC412" s="47" t="str">
        <f t="shared" si="381"/>
        <v>0,0402933783071489-0,304102456744406i</v>
      </c>
      <c r="AD412" s="20">
        <f t="shared" si="382"/>
        <v>-10.264017898416572</v>
      </c>
      <c r="AE412" s="43">
        <f t="shared" si="383"/>
        <v>-82.452310741595156</v>
      </c>
      <c r="AF412" t="str">
        <f t="shared" si="365"/>
        <v>171,846459675999</v>
      </c>
      <c r="AG412" t="str">
        <f t="shared" si="366"/>
        <v>1+6464,30277720989i</v>
      </c>
      <c r="AH412">
        <f t="shared" si="384"/>
        <v>6464.3028545577527</v>
      </c>
      <c r="AI412">
        <f t="shared" si="385"/>
        <v>1.5706416310718638</v>
      </c>
      <c r="AJ412" t="str">
        <f t="shared" si="367"/>
        <v>1+16,4172768945013i</v>
      </c>
      <c r="AK412">
        <f t="shared" si="386"/>
        <v>16.447704418268412</v>
      </c>
      <c r="AL412">
        <f t="shared" si="387"/>
        <v>1.509960049396424</v>
      </c>
      <c r="AM412" t="str">
        <f t="shared" si="368"/>
        <v>1-0,626945117284182i</v>
      </c>
      <c r="AN412">
        <f t="shared" si="388"/>
        <v>1.180279704174598</v>
      </c>
      <c r="AO412">
        <f t="shared" si="389"/>
        <v>-0.55999682873733969</v>
      </c>
      <c r="AP412" s="41" t="str">
        <f t="shared" si="390"/>
        <v>0,419815229360405-0,300140045280505i</v>
      </c>
      <c r="AQ412">
        <f t="shared" si="391"/>
        <v>-5.7458174772399513</v>
      </c>
      <c r="AR412" s="43">
        <f t="shared" si="392"/>
        <v>-35.562253351541038</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0,349523078313608+0,187346993304165i</v>
      </c>
      <c r="BG412" s="20">
        <f t="shared" si="403"/>
        <v>-8.033671525324964</v>
      </c>
      <c r="BH412" s="43">
        <f t="shared" si="404"/>
        <v>28.191642430045984</v>
      </c>
      <c r="BI412" s="41" t="str">
        <f t="shared" si="357"/>
        <v>0,171753224433248+0,644667362420134i</v>
      </c>
      <c r="BJ412" s="20">
        <f t="shared" si="405"/>
        <v>-3.5154711041483413</v>
      </c>
      <c r="BK412" s="43">
        <f t="shared" si="358"/>
        <v>75.081699820100027</v>
      </c>
      <c r="BL412">
        <f t="shared" si="406"/>
        <v>-8.033671525324964</v>
      </c>
      <c r="BM412" s="43">
        <f t="shared" si="407"/>
        <v>28.191642430045984</v>
      </c>
    </row>
    <row r="413" spans="14:65" x14ac:dyDescent="0.25">
      <c r="N413" s="9">
        <v>95</v>
      </c>
      <c r="O413" s="34">
        <f t="shared" si="359"/>
        <v>89125.093813374609</v>
      </c>
      <c r="P413" s="33" t="str">
        <f t="shared" si="360"/>
        <v>58,4837545126354</v>
      </c>
      <c r="Q413" s="4" t="str">
        <f t="shared" si="361"/>
        <v>1+6631,93317318897i</v>
      </c>
      <c r="R413" s="4">
        <f t="shared" si="373"/>
        <v>6631.9332485817677</v>
      </c>
      <c r="S413" s="4">
        <f t="shared" si="374"/>
        <v>1.5706455411994591</v>
      </c>
      <c r="T413" s="4" t="str">
        <f t="shared" si="362"/>
        <v>1+16,799684398476i</v>
      </c>
      <c r="U413" s="4">
        <f t="shared" si="375"/>
        <v>16.829420545235592</v>
      </c>
      <c r="V413" s="4">
        <f t="shared" si="376"/>
        <v>1.5113415532106007</v>
      </c>
      <c r="W413" t="str">
        <f t="shared" si="363"/>
        <v>1-1,88996449482855i</v>
      </c>
      <c r="X413" s="4">
        <f t="shared" si="377"/>
        <v>2.1382155624989112</v>
      </c>
      <c r="Y413" s="4">
        <f t="shared" si="378"/>
        <v>-1.0841324607833394</v>
      </c>
      <c r="Z413" t="str">
        <f t="shared" si="364"/>
        <v>0,968226870611029+0,311105266638443i</v>
      </c>
      <c r="AA413" s="4">
        <f t="shared" si="379"/>
        <v>1.0169807077341255</v>
      </c>
      <c r="AB413" s="4">
        <f t="shared" si="380"/>
        <v>0.31089482562063936</v>
      </c>
      <c r="AC413" s="47" t="str">
        <f t="shared" si="381"/>
        <v>0,0362590493250892-0,309920955538339i</v>
      </c>
      <c r="AD413" s="20">
        <f t="shared" si="382"/>
        <v>-10.115939321464751</v>
      </c>
      <c r="AE413" s="43">
        <f t="shared" si="383"/>
        <v>-83.327044036592028</v>
      </c>
      <c r="AF413" t="str">
        <f t="shared" si="365"/>
        <v>171,846459675999</v>
      </c>
      <c r="AG413" t="str">
        <f t="shared" si="366"/>
        <v>1+6614,8757318999i</v>
      </c>
      <c r="AH413">
        <f t="shared" si="384"/>
        <v>6614.8758074871093</v>
      </c>
      <c r="AI413">
        <f t="shared" si="385"/>
        <v>1.570645152376372</v>
      </c>
      <c r="AJ413" t="str">
        <f t="shared" si="367"/>
        <v>1+16,799684398476i</v>
      </c>
      <c r="AK413">
        <f t="shared" si="386"/>
        <v>16.829420545235592</v>
      </c>
      <c r="AL413">
        <f t="shared" si="387"/>
        <v>1.5113415532106007</v>
      </c>
      <c r="AM413" t="str">
        <f t="shared" si="368"/>
        <v>1-0,641548545061538i</v>
      </c>
      <c r="AN413">
        <f t="shared" si="388"/>
        <v>1.1881012312385575</v>
      </c>
      <c r="AO413">
        <f t="shared" si="389"/>
        <v>-0.57041098937378576</v>
      </c>
      <c r="AP413" s="41" t="str">
        <f t="shared" si="390"/>
        <v>0,419815044723296-0,305909853497869i</v>
      </c>
      <c r="AQ413">
        <f t="shared" si="391"/>
        <v>-5.6891699301075329</v>
      </c>
      <c r="AR413" s="43">
        <f t="shared" si="392"/>
        <v>-36.079988221133775</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0,352606207061845+0,178788140062743i</v>
      </c>
      <c r="BG413" s="20">
        <f t="shared" si="403"/>
        <v>-8.0605120208049481</v>
      </c>
      <c r="BH413" s="43">
        <f t="shared" si="404"/>
        <v>26.887179040786741</v>
      </c>
      <c r="BI413" s="41" t="str">
        <f t="shared" si="357"/>
        <v>0,179923042467684+0,63306014757464i</v>
      </c>
      <c r="BJ413" s="20">
        <f t="shared" si="405"/>
        <v>-3.6337426294477431</v>
      </c>
      <c r="BK413" s="43">
        <f t="shared" si="358"/>
        <v>74.134234856245044</v>
      </c>
      <c r="BL413">
        <f t="shared" si="406"/>
        <v>-8.0605120208049481</v>
      </c>
      <c r="BM413" s="43">
        <f t="shared" si="407"/>
        <v>26.887179040786741</v>
      </c>
    </row>
    <row r="414" spans="14:65" x14ac:dyDescent="0.25">
      <c r="N414" s="9">
        <v>96</v>
      </c>
      <c r="O414" s="34">
        <f t="shared" si="359"/>
        <v>91201.083935591028</v>
      </c>
      <c r="P414" s="33" t="str">
        <f t="shared" si="360"/>
        <v>58,4837545126354</v>
      </c>
      <c r="Q414" s="4" t="str">
        <f t="shared" si="361"/>
        <v>1+6786,41074139853i</v>
      </c>
      <c r="R414" s="4">
        <f t="shared" si="373"/>
        <v>6786.4108150751781</v>
      </c>
      <c r="S414" s="4">
        <f t="shared" si="374"/>
        <v>1.5706489734986009</v>
      </c>
      <c r="T414" s="4" t="str">
        <f t="shared" si="362"/>
        <v>1+17,1909993174888i</v>
      </c>
      <c r="U414" s="4">
        <f t="shared" si="375"/>
        <v>17.220059742460254</v>
      </c>
      <c r="V414" s="4">
        <f t="shared" si="376"/>
        <v>1.5126918297467409</v>
      </c>
      <c r="W414" t="str">
        <f t="shared" si="363"/>
        <v>1-1,93398742321749i</v>
      </c>
      <c r="X414" s="4">
        <f t="shared" si="377"/>
        <v>2.177224690555255</v>
      </c>
      <c r="Y414" s="4">
        <f t="shared" si="378"/>
        <v>-1.0935889659520492</v>
      </c>
      <c r="Z414" t="str">
        <f t="shared" si="364"/>
        <v>0,966729449155893+0,318351839212754i</v>
      </c>
      <c r="AA414" s="4">
        <f t="shared" si="379"/>
        <v>1.0177984679667187</v>
      </c>
      <c r="AB414" s="4">
        <f t="shared" si="380"/>
        <v>0.31812348136112634</v>
      </c>
      <c r="AC414" s="47" t="str">
        <f t="shared" si="381"/>
        <v>0,0320476892111662-0,315825166796004i</v>
      </c>
      <c r="AD414" s="20">
        <f t="shared" si="382"/>
        <v>-9.9665757772940005</v>
      </c>
      <c r="AE414" s="43">
        <f t="shared" si="383"/>
        <v>-84.20586484674412</v>
      </c>
      <c r="AF414" t="str">
        <f t="shared" si="365"/>
        <v>171,846459675999</v>
      </c>
      <c r="AG414" t="str">
        <f t="shared" si="366"/>
        <v>1+6768,95598126119i</v>
      </c>
      <c r="AH414">
        <f t="shared" si="384"/>
        <v>6768.9560551278246</v>
      </c>
      <c r="AI414">
        <f t="shared" si="385"/>
        <v>1.5706485935262073</v>
      </c>
      <c r="AJ414" t="str">
        <f t="shared" si="367"/>
        <v>1+17,1909993174888i</v>
      </c>
      <c r="AK414">
        <f t="shared" si="386"/>
        <v>17.220059742460254</v>
      </c>
      <c r="AL414">
        <f t="shared" si="387"/>
        <v>1.5126918297467409</v>
      </c>
      <c r="AM414" t="str">
        <f t="shared" si="368"/>
        <v>1-0,656492130369386i</v>
      </c>
      <c r="AN414">
        <f t="shared" si="388"/>
        <v>1.1962365640779147</v>
      </c>
      <c r="AO414">
        <f t="shared" si="389"/>
        <v>-0.58092557811448708</v>
      </c>
      <c r="AP414" s="41" t="str">
        <f t="shared" si="390"/>
        <v>0,419814868396224-0,311841859166241i</v>
      </c>
      <c r="AQ414">
        <f t="shared" si="391"/>
        <v>-5.6305875701592898</v>
      </c>
      <c r="AR414" s="43">
        <f t="shared" si="392"/>
        <v>-36.605261795957652</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0,355487028374683+0,170213946500426i</v>
      </c>
      <c r="BG414" s="20">
        <f t="shared" si="403"/>
        <v>-8.0870603366758758</v>
      </c>
      <c r="BH414" s="43">
        <f t="shared" si="404"/>
        <v>25.585985512926861</v>
      </c>
      <c r="BI414" s="41" t="str">
        <f t="shared" si="357"/>
        <v>0,187814266338394+0,621545022269093i</v>
      </c>
      <c r="BJ414" s="20">
        <f t="shared" si="405"/>
        <v>-3.7510721295411606</v>
      </c>
      <c r="BK414" s="43">
        <f t="shared" si="358"/>
        <v>73.186588563713343</v>
      </c>
      <c r="BL414">
        <f t="shared" si="406"/>
        <v>-8.0870603366758758</v>
      </c>
      <c r="BM414" s="43">
        <f t="shared" si="407"/>
        <v>25.585985512926861</v>
      </c>
    </row>
    <row r="415" spans="14:65" x14ac:dyDescent="0.25">
      <c r="N415" s="9">
        <v>97</v>
      </c>
      <c r="O415" s="34">
        <f t="shared" si="359"/>
        <v>93325.430079699145</v>
      </c>
      <c r="P415" s="33" t="str">
        <f t="shared" si="360"/>
        <v>58,4837545126354</v>
      </c>
      <c r="Q415" s="4" t="str">
        <f t="shared" si="361"/>
        <v>1+6944,48655441196i</v>
      </c>
      <c r="R415" s="4">
        <f t="shared" si="373"/>
        <v>6944.4866264115226</v>
      </c>
      <c r="S415" s="4">
        <f t="shared" si="374"/>
        <v>1.5706523276690789</v>
      </c>
      <c r="T415" s="4" t="str">
        <f t="shared" si="362"/>
        <v>1+17,5914291318895i</v>
      </c>
      <c r="U415" s="4">
        <f t="shared" si="375"/>
        <v>17.619829139418197</v>
      </c>
      <c r="V415" s="4">
        <f t="shared" si="376"/>
        <v>1.5140115752331043</v>
      </c>
      <c r="W415" t="str">
        <f t="shared" si="363"/>
        <v>1-1,97903577733757i</v>
      </c>
      <c r="X415" s="4">
        <f t="shared" si="377"/>
        <v>2.217336827814421</v>
      </c>
      <c r="Y415" s="4">
        <f t="shared" si="378"/>
        <v>-1.1029204412361477</v>
      </c>
      <c r="Z415" t="str">
        <f t="shared" si="364"/>
        <v>0,965161456401757+0,325767206146101i</v>
      </c>
      <c r="AA415" s="4">
        <f t="shared" si="379"/>
        <v>1.0186564236894582</v>
      </c>
      <c r="AB415" s="4">
        <f t="shared" si="380"/>
        <v>0.32551930833432402</v>
      </c>
      <c r="AC415" s="47" t="str">
        <f t="shared" si="381"/>
        <v>0,0276522073151827-0,321812828208633i</v>
      </c>
      <c r="AD415" s="20">
        <f t="shared" si="382"/>
        <v>-9.8159853127488965</v>
      </c>
      <c r="AE415" s="43">
        <f t="shared" si="383"/>
        <v>-85.08884500213901</v>
      </c>
      <c r="AF415" t="str">
        <f t="shared" si="365"/>
        <v>171,846459675999</v>
      </c>
      <c r="AG415" t="str">
        <f t="shared" si="366"/>
        <v>1+6926,62522068147i</v>
      </c>
      <c r="AH415">
        <f t="shared" si="384"/>
        <v>6926.6252928666936</v>
      </c>
      <c r="AI415">
        <f t="shared" si="385"/>
        <v>1.5706519563459127</v>
      </c>
      <c r="AJ415" t="str">
        <f t="shared" si="367"/>
        <v>1+17,5914291318895i</v>
      </c>
      <c r="AK415">
        <f t="shared" si="386"/>
        <v>17.619829139418197</v>
      </c>
      <c r="AL415">
        <f t="shared" si="387"/>
        <v>1.5140115752331043</v>
      </c>
      <c r="AM415" t="str">
        <f t="shared" si="368"/>
        <v>1-0,671783796494456i</v>
      </c>
      <c r="AN415">
        <f t="shared" si="388"/>
        <v>1.2046964220219567</v>
      </c>
      <c r="AO415">
        <f t="shared" si="389"/>
        <v>-0.59153687007764777</v>
      </c>
      <c r="AP415" s="41" t="str">
        <f t="shared" si="390"/>
        <v>0,419814700005177-0,317939207513712i</v>
      </c>
      <c r="AQ415">
        <f t="shared" si="391"/>
        <v>-5.5700358366650953</v>
      </c>
      <c r="AR415" s="43">
        <f t="shared" si="392"/>
        <v>-37.137820869604226</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0,358166334393087+0,161627694645313i</v>
      </c>
      <c r="BG415" s="20">
        <f t="shared" si="403"/>
        <v>-8.1133404220215404</v>
      </c>
      <c r="BH415" s="43">
        <f t="shared" si="404"/>
        <v>24.287959108889257</v>
      </c>
      <c r="BI415" s="41" t="str">
        <f t="shared" si="357"/>
        <v>0,195432958832685+0,610128321397532i</v>
      </c>
      <c r="BJ415" s="20">
        <f t="shared" si="405"/>
        <v>-3.8673909459377507</v>
      </c>
      <c r="BK415" s="43">
        <f t="shared" si="358"/>
        <v>72.238983241424052</v>
      </c>
      <c r="BL415">
        <f t="shared" si="406"/>
        <v>-8.1133404220215404</v>
      </c>
      <c r="BM415" s="43">
        <f t="shared" si="407"/>
        <v>24.287959108889257</v>
      </c>
    </row>
    <row r="416" spans="14:65" x14ac:dyDescent="0.25">
      <c r="N416" s="9">
        <v>98</v>
      </c>
      <c r="O416" s="34">
        <f t="shared" si="359"/>
        <v>95499.258602143804</v>
      </c>
      <c r="P416" s="33" t="str">
        <f t="shared" si="360"/>
        <v>58,4837545126354</v>
      </c>
      <c r="Q416" s="4" t="str">
        <f t="shared" si="361"/>
        <v>1+7106,24442611769i</v>
      </c>
      <c r="R416" s="4">
        <f t="shared" si="373"/>
        <v>7106.2444964783417</v>
      </c>
      <c r="S416" s="4">
        <f t="shared" si="374"/>
        <v>1.5706556054893186</v>
      </c>
      <c r="T416" s="4" t="str">
        <f t="shared" si="362"/>
        <v>1+18,001186154866i</v>
      </c>
      <c r="U416" s="4">
        <f t="shared" si="375"/>
        <v>18.02894070604647</v>
      </c>
      <c r="V416" s="4">
        <f t="shared" si="376"/>
        <v>1.515301471016709</v>
      </c>
      <c r="W416" t="str">
        <f t="shared" si="363"/>
        <v>1-2,02513344242243i</v>
      </c>
      <c r="X416" s="4">
        <f t="shared" si="377"/>
        <v>2.2585759804836592</v>
      </c>
      <c r="Y416" s="4">
        <f t="shared" si="378"/>
        <v>-1.1121253329917367</v>
      </c>
      <c r="Z416" t="str">
        <f t="shared" si="364"/>
        <v>0,963519566425763+0,333355299164186i</v>
      </c>
      <c r="AA416" s="4">
        <f t="shared" si="379"/>
        <v>1.0195566244040271</v>
      </c>
      <c r="AB416" s="4">
        <f t="shared" si="380"/>
        <v>0.33308608187682065</v>
      </c>
      <c r="AC416" s="47" t="str">
        <f t="shared" si="381"/>
        <v>0,0230652977738726-0,327881364832326i</v>
      </c>
      <c r="AD416" s="20">
        <f t="shared" si="382"/>
        <v>-9.6642267069578445</v>
      </c>
      <c r="AE416" s="43">
        <f t="shared" si="383"/>
        <v>-85.9760728599788</v>
      </c>
      <c r="AF416" t="str">
        <f t="shared" si="365"/>
        <v>171,846459675999</v>
      </c>
      <c r="AG416" t="str">
        <f t="shared" si="366"/>
        <v>1+7087,96704847849i</v>
      </c>
      <c r="AH416">
        <f t="shared" si="384"/>
        <v>7087.9671190205781</v>
      </c>
      <c r="AI416">
        <f t="shared" si="385"/>
        <v>1.5706552426184994</v>
      </c>
      <c r="AJ416" t="str">
        <f t="shared" si="367"/>
        <v>1+18,001186154866i</v>
      </c>
      <c r="AK416">
        <f t="shared" si="386"/>
        <v>18.02894070604647</v>
      </c>
      <c r="AL416">
        <f t="shared" si="387"/>
        <v>1.515301471016709</v>
      </c>
      <c r="AM416" t="str">
        <f t="shared" si="368"/>
        <v>1-0,687431651280538i</v>
      </c>
      <c r="AN416">
        <f t="shared" si="388"/>
        <v>1.2134917697216934</v>
      </c>
      <c r="AO416">
        <f t="shared" si="389"/>
        <v>-0.60224093279148083</v>
      </c>
      <c r="AP416" s="41" t="str">
        <f t="shared" si="390"/>
        <v>0,419814539192975-0,324205131435238i</v>
      </c>
      <c r="AQ416">
        <f t="shared" si="391"/>
        <v>-5.5074811850314331</v>
      </c>
      <c r="AR416" s="43">
        <f t="shared" si="392"/>
        <v>-37.677401191887263</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0,360644901633311+0,153032491872873i</v>
      </c>
      <c r="BG416" s="20">
        <f t="shared" si="403"/>
        <v>-8.1393777203551032</v>
      </c>
      <c r="BH416" s="43">
        <f t="shared" si="404"/>
        <v>22.992974528429247</v>
      </c>
      <c r="BI416" s="41" t="str">
        <f t="shared" si="357"/>
        <v>0,202785329761835+0,59881594191322i</v>
      </c>
      <c r="BJ416" s="20">
        <f t="shared" si="405"/>
        <v>-3.9826321984286901</v>
      </c>
      <c r="BK416" s="43">
        <f t="shared" si="358"/>
        <v>71.291646196520745</v>
      </c>
      <c r="BL416">
        <f t="shared" si="406"/>
        <v>-8.1393777203551032</v>
      </c>
      <c r="BM416" s="43">
        <f t="shared" si="407"/>
        <v>22.992974528429247</v>
      </c>
    </row>
    <row r="417" spans="14:65" x14ac:dyDescent="0.25">
      <c r="N417" s="9">
        <v>99</v>
      </c>
      <c r="O417" s="34">
        <f t="shared" si="359"/>
        <v>97723.722095581266</v>
      </c>
      <c r="P417" s="33" t="str">
        <f t="shared" si="360"/>
        <v>58,4837545126354</v>
      </c>
      <c r="Q417" s="4" t="str">
        <f t="shared" si="361"/>
        <v>1+7271,77012268039i</v>
      </c>
      <c r="R417" s="4">
        <f t="shared" si="373"/>
        <v>7271.7701914394393</v>
      </c>
      <c r="S417" s="4">
        <f t="shared" si="374"/>
        <v>1.5706588086972635</v>
      </c>
      <c r="T417" s="4" t="str">
        <f t="shared" si="362"/>
        <v>1+18,4204876450157i</v>
      </c>
      <c r="U417" s="4">
        <f t="shared" si="375"/>
        <v>18.447611365165304</v>
      </c>
      <c r="V417" s="4">
        <f t="shared" si="376"/>
        <v>1.5165621838383028</v>
      </c>
      <c r="W417" t="str">
        <f t="shared" si="363"/>
        <v>1-2,07230486006427i</v>
      </c>
      <c r="X417" s="4">
        <f t="shared" si="377"/>
        <v>2.3009666301461205</v>
      </c>
      <c r="Y417" s="4">
        <f t="shared" si="378"/>
        <v>-1.1212022813880205</v>
      </c>
      <c r="Z417" t="str">
        <f t="shared" si="364"/>
        <v>0,961800296559142+0,341120141574365i</v>
      </c>
      <c r="AA417" s="4">
        <f t="shared" si="379"/>
        <v>1.0205012304985077</v>
      </c>
      <c r="AB417" s="4">
        <f t="shared" si="380"/>
        <v>0.34082765304580542</v>
      </c>
      <c r="AC417" s="47" t="str">
        <f t="shared" si="381"/>
        <v>0,01827944049056-0,334027865833535i</v>
      </c>
      <c r="AD417" s="20">
        <f t="shared" si="382"/>
        <v>-9.5113594319935011</v>
      </c>
      <c r="AE417" s="43">
        <f t="shared" si="383"/>
        <v>-86.86765305516758</v>
      </c>
      <c r="AF417" t="str">
        <f t="shared" si="365"/>
        <v>171,846459675999</v>
      </c>
      <c r="AG417" t="str">
        <f t="shared" si="366"/>
        <v>1+7253,06701022493i</v>
      </c>
      <c r="AH417">
        <f t="shared" si="384"/>
        <v>7253.0670791612838</v>
      </c>
      <c r="AI417">
        <f t="shared" si="385"/>
        <v>1.5706584540863922</v>
      </c>
      <c r="AJ417" t="str">
        <f t="shared" si="367"/>
        <v>1+18,4204876450157i</v>
      </c>
      <c r="AK417">
        <f t="shared" si="386"/>
        <v>18.447611365165304</v>
      </c>
      <c r="AL417">
        <f t="shared" si="387"/>
        <v>1.5165621838383028</v>
      </c>
      <c r="AM417" t="str">
        <f t="shared" si="368"/>
        <v>1-0,703443991427361i</v>
      </c>
      <c r="AN417">
        <f t="shared" si="388"/>
        <v>1.222633816428802</v>
      </c>
      <c r="AO417">
        <f t="shared" si="389"/>
        <v>-0.61303363016578505</v>
      </c>
      <c r="AP417" s="41" t="str">
        <f t="shared" si="390"/>
        <v>0,419814385618513-0,330642953206773i</v>
      </c>
      <c r="AQ417">
        <f t="shared" si="391"/>
        <v>-5.4428912042356021</v>
      </c>
      <c r="AR417" s="43">
        <f t="shared" si="392"/>
        <v>-38.22372768069792</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0,362923474007451+0,144431281364306i</v>
      </c>
      <c r="BG417" s="20">
        <f t="shared" si="403"/>
        <v>-8.1651991464347411</v>
      </c>
      <c r="BH417" s="43">
        <f t="shared" si="404"/>
        <v>21.700884535179974</v>
      </c>
      <c r="BI417" s="41" t="str">
        <f t="shared" si="357"/>
        <v>0,209877707932011+0,587613351091149i</v>
      </c>
      <c r="BJ417" s="20">
        <f t="shared" si="405"/>
        <v>-4.0967309186768563</v>
      </c>
      <c r="BK417" s="43">
        <f t="shared" si="358"/>
        <v>70.344809909649612</v>
      </c>
      <c r="BL417">
        <f t="shared" si="406"/>
        <v>-8.1651991464347411</v>
      </c>
      <c r="BM417" s="43">
        <f t="shared" si="407"/>
        <v>21.700884535179974</v>
      </c>
    </row>
    <row r="418" spans="14:65" x14ac:dyDescent="0.25">
      <c r="N418" s="9">
        <v>100</v>
      </c>
      <c r="O418" s="34">
        <f t="shared" si="359"/>
        <v>100000</v>
      </c>
      <c r="P418" s="33" t="str">
        <f t="shared" si="360"/>
        <v>58,4837545126354</v>
      </c>
      <c r="Q418" s="4" t="str">
        <f t="shared" si="361"/>
        <v>1+7441,1514080154i</v>
      </c>
      <c r="R418" s="4">
        <f t="shared" si="373"/>
        <v>7441.1514752093017</v>
      </c>
      <c r="S418" s="4">
        <f t="shared" si="374"/>
        <v>1.5706619389912964</v>
      </c>
      <c r="T418" s="4" t="str">
        <f t="shared" si="362"/>
        <v>1+18,8495559215388i</v>
      </c>
      <c r="U418" s="4">
        <f t="shared" si="375"/>
        <v>18.876063107523731</v>
      </c>
      <c r="V418" s="4">
        <f t="shared" si="376"/>
        <v>1.5177943661052453</v>
      </c>
      <c r="W418" t="str">
        <f t="shared" si="363"/>
        <v>1-2,12057504117311i</v>
      </c>
      <c r="X418" s="4">
        <f t="shared" si="377"/>
        <v>2.3445337500761934</v>
      </c>
      <c r="Y418" s="4">
        <f t="shared" si="378"/>
        <v>-1.1301501153015558</v>
      </c>
      <c r="Z418" t="str">
        <f t="shared" si="364"/>
        <v>0,96+0,349065850398866i</v>
      </c>
      <c r="AA418" s="4">
        <f t="shared" si="379"/>
        <v>1.0214925197546401</v>
      </c>
      <c r="AB418" s="4">
        <f t="shared" si="380"/>
        <v>0.3487479490891065</v>
      </c>
      <c r="AC418" s="47" t="str">
        <f t="shared" si="381"/>
        <v>0,013286903169174-0,340249059950494i</v>
      </c>
      <c r="AD418" s="20">
        <f t="shared" si="382"/>
        <v>-9.3574436203660731</v>
      </c>
      <c r="AE418" s="43">
        <f t="shared" si="383"/>
        <v>-87.763706219122568</v>
      </c>
      <c r="AF418" t="str">
        <f t="shared" si="365"/>
        <v>171,846459675999</v>
      </c>
      <c r="AG418" t="str">
        <f t="shared" si="366"/>
        <v>1+7422,01264410589i</v>
      </c>
      <c r="AH418">
        <f t="shared" si="384"/>
        <v>7422.0127114730622</v>
      </c>
      <c r="AI418">
        <f t="shared" si="385"/>
        <v>1.5706615924523537</v>
      </c>
      <c r="AJ418" t="str">
        <f t="shared" si="367"/>
        <v>1+18,8495559215388i</v>
      </c>
      <c r="AK418">
        <f t="shared" si="386"/>
        <v>18.876063107523731</v>
      </c>
      <c r="AL418">
        <f t="shared" si="387"/>
        <v>1.5177943661052453</v>
      </c>
      <c r="AM418" t="str">
        <f t="shared" si="368"/>
        <v>1-0,71982930688962i</v>
      </c>
      <c r="AN418">
        <f t="shared" si="388"/>
        <v>1.2321340150556639</v>
      </c>
      <c r="AO418">
        <f t="shared" si="389"/>
        <v>-0.6239106274455064</v>
      </c>
      <c r="AP418" s="41" t="str">
        <f t="shared" si="390"/>
        <v>0,419814238956044-0,337256086246769i</v>
      </c>
      <c r="AQ418">
        <f t="shared" si="391"/>
        <v>-5.3762347334120228</v>
      </c>
      <c r="AR418" s="43">
        <f t="shared" si="392"/>
        <v>-38.776514690238649</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0,36500274683562+0,135826853670376i</v>
      </c>
      <c r="BG418" s="20">
        <f t="shared" si="403"/>
        <v>-8.1908330665686115</v>
      </c>
      <c r="BH418" s="43">
        <f t="shared" si="404"/>
        <v>20.411520607159311</v>
      </c>
      <c r="BI418" s="41" t="str">
        <f t="shared" si="357"/>
        <v>0,216716514791444+0,576525596094496i</v>
      </c>
      <c r="BJ418" s="20">
        <f t="shared" si="405"/>
        <v>-4.2096241796145595</v>
      </c>
      <c r="BK418" s="43">
        <f t="shared" si="358"/>
        <v>69.398712136043329</v>
      </c>
      <c r="BL418">
        <f t="shared" si="406"/>
        <v>-8.1908330665686115</v>
      </c>
      <c r="BM418" s="43">
        <f t="shared" si="407"/>
        <v>20.411520607159311</v>
      </c>
    </row>
    <row r="419" spans="14:65" x14ac:dyDescent="0.25">
      <c r="N419" s="9">
        <v>1</v>
      </c>
      <c r="O419" s="34">
        <f>10^(5+(N419/100))</f>
        <v>102329.29922807543</v>
      </c>
      <c r="P419" s="33" t="str">
        <f t="shared" si="360"/>
        <v>58,4837545126354</v>
      </c>
      <c r="Q419" s="4" t="str">
        <f t="shared" si="361"/>
        <v>1+7614,47809032222i</v>
      </c>
      <c r="R419" s="4">
        <f t="shared" si="373"/>
        <v>7614.4781559866015</v>
      </c>
      <c r="S419" s="4">
        <f t="shared" si="374"/>
        <v>1.5706649980311405</v>
      </c>
      <c r="T419" s="4" t="str">
        <f t="shared" si="362"/>
        <v>1+19,2886184821148i</v>
      </c>
      <c r="U419" s="4">
        <f t="shared" si="375"/>
        <v>19.314523109530317</v>
      </c>
      <c r="V419" s="4">
        <f t="shared" si="376"/>
        <v>1.5189986561620863</v>
      </c>
      <c r="W419" t="str">
        <f t="shared" si="363"/>
        <v>1-2,16996957923792i</v>
      </c>
      <c r="X419" s="4">
        <f t="shared" si="377"/>
        <v>2.3893028219164671</v>
      </c>
      <c r="Y419" s="4">
        <f t="shared" si="378"/>
        <v>-1.1389678468193511</v>
      </c>
      <c r="Z419" t="str">
        <f t="shared" si="364"/>
        <v>0,958114858077964+0,357196638557682i</v>
      </c>
      <c r="AA419" s="4">
        <f t="shared" si="379"/>
        <v>1.0225328942712133</v>
      </c>
      <c r="AB419" s="4">
        <f t="shared" si="380"/>
        <v>0.35685097378860986</v>
      </c>
      <c r="AC419" s="47" t="str">
        <f t="shared" si="381"/>
        <v>0,00807974453768662-0,346541289636283i</v>
      </c>
      <c r="AD419" s="20">
        <f t="shared" si="382"/>
        <v>-9.2025400395682553</v>
      </c>
      <c r="AE419" s="43">
        <f t="shared" si="383"/>
        <v>-88.664368669049381</v>
      </c>
      <c r="AF419" t="str">
        <f t="shared" si="365"/>
        <v>171,846459675999</v>
      </c>
      <c r="AG419" t="str">
        <f t="shared" si="366"/>
        <v>1+7594,8935273327i</v>
      </c>
      <c r="AH419">
        <f t="shared" si="384"/>
        <v>7594.8935931664064</v>
      </c>
      <c r="AI419">
        <f t="shared" si="385"/>
        <v>1.5706646593803868</v>
      </c>
      <c r="AJ419" t="str">
        <f t="shared" si="367"/>
        <v>1+19,2886184821148i</v>
      </c>
      <c r="AK419">
        <f t="shared" si="386"/>
        <v>19.314523109530317</v>
      </c>
      <c r="AL419">
        <f t="shared" si="387"/>
        <v>1.5189986561620863</v>
      </c>
      <c r="AM419" t="str">
        <f t="shared" si="368"/>
        <v>1-0,736596285378461i</v>
      </c>
      <c r="AN419">
        <f t="shared" si="388"/>
        <v>1.2420040610373813</v>
      </c>
      <c r="AO419">
        <f t="shared" si="389"/>
        <v>-0.63486739715611762</v>
      </c>
      <c r="AP419" s="41" t="str">
        <f t="shared" si="390"/>
        <v>0,419814098894469-0,344048036926025i</v>
      </c>
      <c r="AQ419">
        <f t="shared" si="391"/>
        <v>-5.3074819768618022</v>
      </c>
      <c r="AR419" s="43">
        <f t="shared" si="392"/>
        <v>-39.335466336219341</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0,366883351879822+0,127221859310619i</v>
      </c>
      <c r="BG419" s="20">
        <f t="shared" si="403"/>
        <v>-8.2163092828358728</v>
      </c>
      <c r="BH419" s="43">
        <f t="shared" si="404"/>
        <v>19.124693608026742</v>
      </c>
      <c r="BI419" s="41" t="str">
        <f t="shared" si="357"/>
        <v>0,223308239760073+0,56555731466801i</v>
      </c>
      <c r="BJ419" s="20">
        <f t="shared" si="405"/>
        <v>-4.3212512201294224</v>
      </c>
      <c r="BK419" s="43">
        <f t="shared" si="358"/>
        <v>68.453595940856772</v>
      </c>
      <c r="BL419">
        <f t="shared" si="406"/>
        <v>-8.2163092828358728</v>
      </c>
      <c r="BM419" s="43">
        <f t="shared" si="407"/>
        <v>19.124693608026742</v>
      </c>
    </row>
    <row r="420" spans="14:65" x14ac:dyDescent="0.25">
      <c r="N420" s="9">
        <v>2</v>
      </c>
      <c r="O420" s="34">
        <f t="shared" ref="O420:O483" si="408">10^(5+(N420/100))</f>
        <v>104712.85480508996</v>
      </c>
      <c r="P420" s="33" t="str">
        <f t="shared" si="360"/>
        <v>58,4837545126354</v>
      </c>
      <c r="Q420" s="4" t="str">
        <f t="shared" si="361"/>
        <v>1+7791,84206970207i</v>
      </c>
      <c r="R420" s="4">
        <f t="shared" si="373"/>
        <v>7791.842133871748</v>
      </c>
      <c r="S420" s="4">
        <f t="shared" si="374"/>
        <v>1.5706679874387388</v>
      </c>
      <c r="T420" s="4" t="str">
        <f t="shared" si="362"/>
        <v>1+19,7379081235251i</v>
      </c>
      <c r="U420" s="4">
        <f t="shared" si="375"/>
        <v>19.763223853731915</v>
      </c>
      <c r="V420" s="4">
        <f t="shared" si="376"/>
        <v>1.5201756785586333</v>
      </c>
      <c r="W420" t="str">
        <f t="shared" si="363"/>
        <v>1-2,22051466389658i</v>
      </c>
      <c r="X420" s="4">
        <f t="shared" si="377"/>
        <v>2.4352998527039218</v>
      </c>
      <c r="Y420" s="4">
        <f t="shared" si="378"/>
        <v>-1.147654665404134</v>
      </c>
      <c r="Z420" t="str">
        <f t="shared" si="364"/>
        <v>0,956140872154272+0,365516817102317i</v>
      </c>
      <c r="AA420" s="4">
        <f t="shared" si="379"/>
        <v>1.0236248878317391</v>
      </c>
      <c r="AB420" s="4">
        <f t="shared" si="380"/>
        <v>0.36514080765985646</v>
      </c>
      <c r="AC420" s="47" t="str">
        <f t="shared" si="381"/>
        <v>0,00264981890845592-0,352900483854133i</v>
      </c>
      <c r="AD420" s="20">
        <f t="shared" si="382"/>
        <v>-9.046710073848077</v>
      </c>
      <c r="AE420" s="43">
        <f t="shared" si="383"/>
        <v>-89.569792069764404</v>
      </c>
      <c r="AF420" t="str">
        <f t="shared" si="365"/>
        <v>171,846459675999</v>
      </c>
      <c r="AG420" t="str">
        <f t="shared" si="366"/>
        <v>1+7771,80132363801i</v>
      </c>
      <c r="AH420">
        <f t="shared" si="384"/>
        <v>7771.8013879731598</v>
      </c>
      <c r="AI420">
        <f t="shared" si="385"/>
        <v>1.5706676564966171</v>
      </c>
      <c r="AJ420" t="str">
        <f t="shared" si="367"/>
        <v>1+19,7379081235251i</v>
      </c>
      <c r="AK420">
        <f t="shared" si="386"/>
        <v>19.763223853731915</v>
      </c>
      <c r="AL420">
        <f t="shared" si="387"/>
        <v>1.5201756785586333</v>
      </c>
      <c r="AM420" t="str">
        <f t="shared" si="368"/>
        <v>1-0,753753816967814i</v>
      </c>
      <c r="AN420">
        <f t="shared" si="388"/>
        <v>1.2522558910197024</v>
      </c>
      <c r="AO420">
        <f t="shared" si="389"/>
        <v>-0.64589922604248151</v>
      </c>
      <c r="AP420" s="41" t="str">
        <f t="shared" si="390"/>
        <v>0,419813965136705-0,351022406426813i</v>
      </c>
      <c r="AQ420">
        <f t="shared" si="391"/>
        <v>-5.2366046167338034</v>
      </c>
      <c r="AR420" s="43">
        <f t="shared" si="392"/>
        <v>-39.90027687811466</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0,368565843425761+0,118618822343054i</v>
      </c>
      <c r="BG420" s="20">
        <f t="shared" si="403"/>
        <v>-8.2416590216057131</v>
      </c>
      <c r="BH420" s="43">
        <f t="shared" si="404"/>
        <v>17.840194476164346</v>
      </c>
      <c r="BI420" s="41" t="str">
        <f t="shared" si="357"/>
        <v>0,229659417234074+0,554712746791015i</v>
      </c>
      <c r="BJ420" s="20">
        <f t="shared" si="405"/>
        <v>-4.4315535644914394</v>
      </c>
      <c r="BK420" s="43">
        <f t="shared" si="358"/>
        <v>67.509709667814136</v>
      </c>
      <c r="BL420">
        <f t="shared" si="406"/>
        <v>-8.2416590216057131</v>
      </c>
      <c r="BM420" s="43">
        <f t="shared" si="407"/>
        <v>17.840194476164346</v>
      </c>
    </row>
    <row r="421" spans="14:65" x14ac:dyDescent="0.25">
      <c r="N421" s="9">
        <v>3</v>
      </c>
      <c r="O421" s="34">
        <f t="shared" si="408"/>
        <v>107151.93052376082</v>
      </c>
      <c r="P421" s="33" t="str">
        <f t="shared" si="360"/>
        <v>58,4837545126354</v>
      </c>
      <c r="Q421" s="4" t="str">
        <f t="shared" si="361"/>
        <v>1+7973,33738688451i</v>
      </c>
      <c r="R421" s="4">
        <f t="shared" si="373"/>
        <v>7973.3374495935077</v>
      </c>
      <c r="S421" s="4">
        <f t="shared" si="374"/>
        <v>1.5706709087991146</v>
      </c>
      <c r="T421" s="4" t="str">
        <f t="shared" si="362"/>
        <v>1+20,1976630650847i</v>
      </c>
      <c r="U421" s="4">
        <f t="shared" si="375"/>
        <v>20.222403252103511</v>
      </c>
      <c r="V421" s="4">
        <f t="shared" si="376"/>
        <v>1.5213260443153347</v>
      </c>
      <c r="W421" t="str">
        <f t="shared" si="363"/>
        <v>1-2,27223709482203i</v>
      </c>
      <c r="X421" s="4">
        <f t="shared" si="377"/>
        <v>2.4825513922344604</v>
      </c>
      <c r="Y421" s="4">
        <f t="shared" si="378"/>
        <v>-1.1562099317735441</v>
      </c>
      <c r="Z421" t="str">
        <f t="shared" si="364"/>
        <v>0,954073855140124+0,374030797501568i</v>
      </c>
      <c r="AA421" s="4">
        <f t="shared" si="379"/>
        <v>1.0247711737464111</v>
      </c>
      <c r="AB421" s="4">
        <f t="shared" si="380"/>
        <v>0.37362160798880695</v>
      </c>
      <c r="AC421" s="47" t="str">
        <f t="shared" si="381"/>
        <v>-0,00301121776378698-0,359322129501731i</v>
      </c>
      <c r="AD421" s="20">
        <f t="shared" si="382"/>
        <v>-8.8900157133456599</v>
      </c>
      <c r="AE421" s="43">
        <f t="shared" si="383"/>
        <v>-90.480143069948497</v>
      </c>
      <c r="AF421" t="str">
        <f t="shared" si="365"/>
        <v>171,846459675999</v>
      </c>
      <c r="AG421" t="str">
        <f t="shared" si="366"/>
        <v>1+7952,82983187708i</v>
      </c>
      <c r="AH421">
        <f t="shared" si="384"/>
        <v>7952.8298947477833</v>
      </c>
      <c r="AI421">
        <f t="shared" si="385"/>
        <v>1.5706705853901552</v>
      </c>
      <c r="AJ421" t="str">
        <f t="shared" si="367"/>
        <v>1+20,1976630650847i</v>
      </c>
      <c r="AK421">
        <f t="shared" si="386"/>
        <v>20.222403252103511</v>
      </c>
      <c r="AL421">
        <f t="shared" si="387"/>
        <v>1.5213260443153347</v>
      </c>
      <c r="AM421" t="str">
        <f t="shared" si="368"/>
        <v>1-0,771310998808035i</v>
      </c>
      <c r="AN421">
        <f t="shared" si="388"/>
        <v>1.2629016813997236</v>
      </c>
      <c r="AO421">
        <f t="shared" si="389"/>
        <v>-0.65700122299423758</v>
      </c>
      <c r="AP421" s="41" t="str">
        <f t="shared" si="390"/>
        <v>0,419813837399033-0,358182892652272i</v>
      </c>
      <c r="AQ421">
        <f t="shared" si="391"/>
        <v>-5.1635759226128988</v>
      </c>
      <c r="AR421" s="43">
        <f t="shared" si="392"/>
        <v>-40.470631158100481</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0,370050685435955+0,110020154845055i</v>
      </c>
      <c r="BG421" s="20">
        <f t="shared" si="403"/>
        <v>-8.266914926695808</v>
      </c>
      <c r="BH421" s="43">
        <f t="shared" si="404"/>
        <v>16.557794929001005</v>
      </c>
      <c r="BI421" s="41" t="str">
        <f t="shared" si="357"/>
        <v>0,235776605245434+0,543995747132302i</v>
      </c>
      <c r="BJ421" s="20">
        <f t="shared" si="405"/>
        <v>-4.540475135963046</v>
      </c>
      <c r="BK421" s="43">
        <f t="shared" si="358"/>
        <v>66.567306840849113</v>
      </c>
      <c r="BL421">
        <f t="shared" si="406"/>
        <v>-8.266914926695808</v>
      </c>
      <c r="BM421" s="43">
        <f t="shared" si="407"/>
        <v>16.557794929001005</v>
      </c>
    </row>
    <row r="422" spans="14:65" x14ac:dyDescent="0.25">
      <c r="N422" s="9">
        <v>4</v>
      </c>
      <c r="O422" s="34">
        <f t="shared" si="408"/>
        <v>109647.81961431868</v>
      </c>
      <c r="P422" s="33" t="str">
        <f t="shared" si="360"/>
        <v>58,4837545126354</v>
      </c>
      <c r="Q422" s="4" t="str">
        <f t="shared" si="361"/>
        <v>1+8159,06027308905i</v>
      </c>
      <c r="R422" s="4">
        <f t="shared" si="373"/>
        <v>8159.0603343706161</v>
      </c>
      <c r="S422" s="4">
        <f t="shared" si="374"/>
        <v>1.5706737636612118</v>
      </c>
      <c r="T422" s="4" t="str">
        <f t="shared" si="362"/>
        <v>1+20,668127074949i</v>
      </c>
      <c r="U422" s="4">
        <f t="shared" si="375"/>
        <v>20.692304772215198</v>
      </c>
      <c r="V422" s="4">
        <f t="shared" si="376"/>
        <v>1.5224503511858121</v>
      </c>
      <c r="W422" t="str">
        <f t="shared" si="363"/>
        <v>1-2,32516429593176i</v>
      </c>
      <c r="X422" s="4">
        <f t="shared" si="377"/>
        <v>2.5310845507560269</v>
      </c>
      <c r="Y422" s="4">
        <f t="shared" si="378"/>
        <v>-1.1646331715430056</v>
      </c>
      <c r="Z422" t="str">
        <f t="shared" si="364"/>
        <v>0,951909422615303+0,382743093980536i</v>
      </c>
      <c r="AA422" s="4">
        <f t="shared" si="379"/>
        <v>1.0259745732003269</v>
      </c>
      <c r="AB422" s="4">
        <f t="shared" si="380"/>
        <v>0.38229760868480417</v>
      </c>
      <c r="AC422" s="47" t="str">
        <f t="shared" si="381"/>
        <v>-0,00891190015153612-0,36580124144874i</v>
      </c>
      <c r="AD422" s="20">
        <f t="shared" si="382"/>
        <v>-8.7325195506944819</v>
      </c>
      <c r="AE422" s="43">
        <f t="shared" si="383"/>
        <v>-91.395602914491946</v>
      </c>
      <c r="AF422" t="str">
        <f t="shared" si="365"/>
        <v>171,846459675999</v>
      </c>
      <c r="AG422" t="str">
        <f t="shared" si="366"/>
        <v>1+8138,07503576114i</v>
      </c>
      <c r="AH422">
        <f t="shared" si="384"/>
        <v>8138.0750972007309</v>
      </c>
      <c r="AI422">
        <f t="shared" si="385"/>
        <v>1.5706734476139388</v>
      </c>
      <c r="AJ422" t="str">
        <f t="shared" si="367"/>
        <v>1+20,668127074949i</v>
      </c>
      <c r="AK422">
        <f t="shared" si="386"/>
        <v>20.692304772215198</v>
      </c>
      <c r="AL422">
        <f t="shared" si="387"/>
        <v>1.5224503511858121</v>
      </c>
      <c r="AM422" t="str">
        <f t="shared" si="368"/>
        <v>1-0,789277139949331i</v>
      </c>
      <c r="AN422">
        <f t="shared" si="388"/>
        <v>1.2739538467490084</v>
      </c>
      <c r="AO422">
        <f t="shared" si="389"/>
        <v>-0.66816832794173642</v>
      </c>
      <c r="AP422" s="41" t="str">
        <f t="shared" si="390"/>
        <v>0,419813715410503-0,365533292187078i</v>
      </c>
      <c r="AQ422">
        <f t="shared" si="391"/>
        <v>-5.0883708572425999</v>
      </c>
      <c r="AR422" s="43">
        <f t="shared" si="392"/>
        <v>-41.046205095758665</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0,371338239795839+0,10142817225137i</v>
      </c>
      <c r="BG422" s="20">
        <f t="shared" si="403"/>
        <v>-8.2921110574737238</v>
      </c>
      <c r="BH422" s="43">
        <f t="shared" si="404"/>
        <v>15.277248180335535</v>
      </c>
      <c r="BI422" s="41" t="str">
        <f t="shared" si="357"/>
        <v>0,241666365746111+0,533409798159763i</v>
      </c>
      <c r="BJ422" s="20">
        <f t="shared" si="405"/>
        <v>-4.6479623640218284</v>
      </c>
      <c r="BK422" s="43">
        <f t="shared" si="358"/>
        <v>65.62664599906887</v>
      </c>
      <c r="BL422">
        <f t="shared" si="406"/>
        <v>-8.2921110574737238</v>
      </c>
      <c r="BM422" s="43">
        <f t="shared" si="407"/>
        <v>15.277248180335535</v>
      </c>
    </row>
    <row r="423" spans="14:65" x14ac:dyDescent="0.25">
      <c r="N423" s="9">
        <v>5</v>
      </c>
      <c r="O423" s="34">
        <f t="shared" si="408"/>
        <v>112201.84543019651</v>
      </c>
      <c r="P423" s="33" t="str">
        <f t="shared" si="360"/>
        <v>58,4837545126354</v>
      </c>
      <c r="Q423" s="4" t="str">
        <f t="shared" si="361"/>
        <v>1+8349,10920104832i</v>
      </c>
      <c r="R423" s="4">
        <f t="shared" si="373"/>
        <v>8349.1092609349489</v>
      </c>
      <c r="S423" s="4">
        <f t="shared" si="374"/>
        <v>1.5706765535387159</v>
      </c>
      <c r="T423" s="4" t="str">
        <f t="shared" si="362"/>
        <v>1+21,1495495993634i</v>
      </c>
      <c r="U423" s="4">
        <f t="shared" si="375"/>
        <v>21.173177566343995</v>
      </c>
      <c r="V423" s="4">
        <f t="shared" si="376"/>
        <v>1.5235491839164064</v>
      </c>
      <c r="W423" t="str">
        <f t="shared" si="363"/>
        <v>1-2,37932432992838i</v>
      </c>
      <c r="X423" s="4">
        <f t="shared" si="377"/>
        <v>2.5809270169822964</v>
      </c>
      <c r="Y423" s="4">
        <f t="shared" si="378"/>
        <v>-1.1729240686798719</v>
      </c>
      <c r="Z423" t="str">
        <f t="shared" si="364"/>
        <v>0,949642983528233+0,391658325914137i</v>
      </c>
      <c r="AA423" s="4">
        <f t="shared" si="379"/>
        <v>1.0272380641420313</v>
      </c>
      <c r="AB423" s="4">
        <f t="shared" si="380"/>
        <v>0.39117311992670017</v>
      </c>
      <c r="AC423" s="47" t="str">
        <f t="shared" si="381"/>
        <v>-0,0150609439621706-0,372332331180985i</v>
      </c>
      <c r="AD423" s="20">
        <f t="shared" si="382"/>
        <v>-8.5742847851500272</v>
      </c>
      <c r="AE423" s="43">
        <f t="shared" si="383"/>
        <v>-92.316367034345561</v>
      </c>
      <c r="AF423" t="str">
        <f t="shared" si="365"/>
        <v>171,846459675999</v>
      </c>
      <c r="AG423" t="str">
        <f t="shared" si="366"/>
        <v>1+8327,63515474933i</v>
      </c>
      <c r="AH423">
        <f t="shared" si="384"/>
        <v>8327.6352147903854</v>
      </c>
      <c r="AI423">
        <f t="shared" si="385"/>
        <v>1.5706762446855569</v>
      </c>
      <c r="AJ423" t="str">
        <f t="shared" si="367"/>
        <v>1+21,1495495993634i</v>
      </c>
      <c r="AK423">
        <f t="shared" si="386"/>
        <v>21.173177566343995</v>
      </c>
      <c r="AL423">
        <f t="shared" si="387"/>
        <v>1.5235491839164064</v>
      </c>
      <c r="AM423" t="str">
        <f t="shared" si="368"/>
        <v>1-0,807661766277547i</v>
      </c>
      <c r="AN423">
        <f t="shared" si="388"/>
        <v>1.2854250381514152</v>
      </c>
      <c r="AO423">
        <f t="shared" si="389"/>
        <v>-0.67939532169737116</v>
      </c>
      <c r="AP423" s="41" t="str">
        <f t="shared" si="390"/>
        <v>0,419813598912358-0,373077502310456i</v>
      </c>
      <c r="AQ423">
        <f t="shared" si="391"/>
        <v>-5.0109661776130618</v>
      </c>
      <c r="AR423" s="43">
        <f t="shared" si="392"/>
        <v>-41.626666237121142</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0,372428755674397+0,092845109500651i</v>
      </c>
      <c r="BG423" s="20">
        <f t="shared" si="403"/>
        <v>-8.3172828921588753</v>
      </c>
      <c r="BH423" s="43">
        <f t="shared" si="404"/>
        <v>13.998289668778305</v>
      </c>
      <c r="BI423" s="41" t="str">
        <f t="shared" si="357"/>
        <v>0,247335246477454+0,522958023768241i</v>
      </c>
      <c r="BJ423" s="20">
        <f t="shared" si="405"/>
        <v>-4.7539642846219072</v>
      </c>
      <c r="BK423" s="43">
        <f t="shared" si="358"/>
        <v>64.687990466002717</v>
      </c>
      <c r="BL423">
        <f t="shared" si="406"/>
        <v>-8.3172828921588753</v>
      </c>
      <c r="BM423" s="43">
        <f t="shared" si="407"/>
        <v>13.998289668778305</v>
      </c>
    </row>
    <row r="424" spans="14:65" x14ac:dyDescent="0.25">
      <c r="N424" s="9">
        <v>6</v>
      </c>
      <c r="O424" s="34">
        <f t="shared" si="408"/>
        <v>114815.36214968823</v>
      </c>
      <c r="P424" s="33" t="str">
        <f t="shared" si="360"/>
        <v>58,4837545126354</v>
      </c>
      <c r="Q424" s="4" t="str">
        <f t="shared" si="361"/>
        <v>1+8543,58493721949i</v>
      </c>
      <c r="R424" s="4">
        <f t="shared" si="373"/>
        <v>8543.5849957429327</v>
      </c>
      <c r="S424" s="4">
        <f t="shared" si="374"/>
        <v>1.5706792799108564</v>
      </c>
      <c r="T424" s="4" t="str">
        <f t="shared" si="362"/>
        <v>1+21,6421858949227i</v>
      </c>
      <c r="U424" s="4">
        <f t="shared" si="375"/>
        <v>21.665276603597544</v>
      </c>
      <c r="V424" s="4">
        <f t="shared" si="376"/>
        <v>1.5246231145026037</v>
      </c>
      <c r="W424" t="str">
        <f t="shared" si="363"/>
        <v>1-2,43474591317881i</v>
      </c>
      <c r="X424" s="4">
        <f t="shared" si="377"/>
        <v>2.6321070764201284</v>
      </c>
      <c r="Y424" s="4">
        <f t="shared" si="378"/>
        <v>-1.1810824588139002</v>
      </c>
      <c r="Z424" t="str">
        <f t="shared" si="364"/>
        <v>0,947269730457744+0,400781220276347i</v>
      </c>
      <c r="AA424" s="4">
        <f t="shared" si="379"/>
        <v>1.0285647907485871</v>
      </c>
      <c r="AB424" s="4">
        <f t="shared" si="380"/>
        <v>0.40025252757677637</v>
      </c>
      <c r="AC424" s="47" t="str">
        <f t="shared" si="381"/>
        <v>-0,021467234278599-0,378909374055565i</v>
      </c>
      <c r="AD424" s="20">
        <f t="shared" si="382"/>
        <v>-8.4153752342794679</v>
      </c>
      <c r="AE424" s="43">
        <f t="shared" si="383"/>
        <v>-93.242644615012566</v>
      </c>
      <c r="AF424" t="str">
        <f t="shared" si="365"/>
        <v>171,846459675999</v>
      </c>
      <c r="AG424" t="str">
        <f t="shared" si="366"/>
        <v>1+8521,61069612582i</v>
      </c>
      <c r="AH424">
        <f t="shared" si="384"/>
        <v>8521.6107548001728</v>
      </c>
      <c r="AI424">
        <f t="shared" si="385"/>
        <v>1.5706789780880537</v>
      </c>
      <c r="AJ424" t="str">
        <f t="shared" si="367"/>
        <v>1+21,6421858949227i</v>
      </c>
      <c r="AK424">
        <f t="shared" si="386"/>
        <v>21.665276603597544</v>
      </c>
      <c r="AL424">
        <f t="shared" si="387"/>
        <v>1.5246231145026037</v>
      </c>
      <c r="AM424" t="str">
        <f t="shared" si="368"/>
        <v>1-0,826474625564908i</v>
      </c>
      <c r="AN424">
        <f t="shared" si="388"/>
        <v>1.297328141490292</v>
      </c>
      <c r="AO424">
        <f t="shared" si="389"/>
        <v>-0.6906768367078101</v>
      </c>
      <c r="AP424" s="41" t="str">
        <f t="shared" si="390"/>
        <v>0,419813487657495-0,380819523062563i</v>
      </c>
      <c r="AQ424">
        <f t="shared" si="391"/>
        <v>-4.9313405306574296</v>
      </c>
      <c r="AR424" s="43">
        <f t="shared" si="392"/>
        <v>-42.211674356080344</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0,373322360021085+0,0842731379468114i</v>
      </c>
      <c r="BG424" s="20">
        <f t="shared" si="403"/>
        <v>-8.3424673365552344</v>
      </c>
      <c r="BH424" s="43">
        <f t="shared" si="404"/>
        <v>12.720637795821981</v>
      </c>
      <c r="BI424" s="41" t="str">
        <f t="shared" si="357"/>
        <v>0,252789764377598+0,512643203299346i</v>
      </c>
      <c r="BJ424" s="20">
        <f t="shared" si="405"/>
        <v>-4.8584326329331864</v>
      </c>
      <c r="BK424" s="43">
        <f t="shared" si="358"/>
        <v>63.751608054754229</v>
      </c>
      <c r="BL424">
        <f t="shared" si="406"/>
        <v>-8.3424673365552344</v>
      </c>
      <c r="BM424" s="43">
        <f t="shared" si="407"/>
        <v>12.720637795821981</v>
      </c>
    </row>
    <row r="425" spans="14:65" x14ac:dyDescent="0.25">
      <c r="N425" s="9">
        <v>7</v>
      </c>
      <c r="O425" s="34">
        <f t="shared" si="408"/>
        <v>117489.75549395311</v>
      </c>
      <c r="P425" s="33" t="str">
        <f t="shared" si="360"/>
        <v>58,4837545126354</v>
      </c>
      <c r="Q425" s="4" t="str">
        <f t="shared" si="361"/>
        <v>1+8742,59059521213i</v>
      </c>
      <c r="R425" s="4">
        <f t="shared" si="373"/>
        <v>8742.5906524034162</v>
      </c>
      <c r="S425" s="4">
        <f t="shared" si="374"/>
        <v>1.5706819442231923</v>
      </c>
      <c r="T425" s="4" t="str">
        <f t="shared" si="362"/>
        <v>1+22,1462971639119i</v>
      </c>
      <c r="U425" s="4">
        <f t="shared" si="375"/>
        <v>22.168862805121339</v>
      </c>
      <c r="V425" s="4">
        <f t="shared" si="376"/>
        <v>1.525672702442237</v>
      </c>
      <c r="W425" t="str">
        <f t="shared" si="363"/>
        <v>1-2,49145843094008i</v>
      </c>
      <c r="X425" s="4">
        <f t="shared" si="377"/>
        <v>2.6846536300056294</v>
      </c>
      <c r="Y425" s="4">
        <f t="shared" si="378"/>
        <v>-1.1891083224465111</v>
      </c>
      <c r="Z425" t="str">
        <f t="shared" si="364"/>
        <v>0,944784629415884+0,410116614146516i</v>
      </c>
      <c r="AA425" s="4">
        <f t="shared" si="379"/>
        <v>1.0299580735056701</v>
      </c>
      <c r="AB425" s="4">
        <f t="shared" si="380"/>
        <v>0.40954029233468708</v>
      </c>
      <c r="AC425" s="47" t="str">
        <f t="shared" si="381"/>
        <v>-0,0281398116117029-0,385525775184223i</v>
      </c>
      <c r="AD425" s="20">
        <f t="shared" si="382"/>
        <v>-8.2558553532132919</v>
      </c>
      <c r="AE425" s="43">
        <f t="shared" si="383"/>
        <v>-94.174658144530653</v>
      </c>
      <c r="AF425" t="str">
        <f t="shared" si="365"/>
        <v>171,846459675999</v>
      </c>
      <c r="AG425" t="str">
        <f t="shared" si="366"/>
        <v>1+8720,10450829028i</v>
      </c>
      <c r="AH425">
        <f t="shared" si="384"/>
        <v>8720.1045656290426</v>
      </c>
      <c r="AI425">
        <f t="shared" si="385"/>
        <v>1.570681649270715</v>
      </c>
      <c r="AJ425" t="str">
        <f t="shared" si="367"/>
        <v>1+22,1462971639119i</v>
      </c>
      <c r="AK425">
        <f t="shared" si="386"/>
        <v>22.168862805121339</v>
      </c>
      <c r="AL425">
        <f t="shared" si="387"/>
        <v>1.525672702442237</v>
      </c>
      <c r="AM425" t="str">
        <f t="shared" si="368"/>
        <v>1-0,845725692638432i</v>
      </c>
      <c r="AN425">
        <f t="shared" si="388"/>
        <v>1.3096762757218883</v>
      </c>
      <c r="AO425">
        <f t="shared" si="389"/>
        <v>-0.70200736867340308</v>
      </c>
      <c r="AP425" s="41" t="str">
        <f t="shared" si="390"/>
        <v>0,419813381409927-0,388763459365369i</v>
      </c>
      <c r="AQ425">
        <f t="shared" si="391"/>
        <v>-4.8494745428207633</v>
      </c>
      <c r="AR425" s="43">
        <f t="shared" si="392"/>
        <v>-42.800882105670922</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0,374019049223105+0,0757143829961959i</v>
      </c>
      <c r="BG425" s="20">
        <f t="shared" si="403"/>
        <v>-8.3677027383975275</v>
      </c>
      <c r="BH425" s="43">
        <f t="shared" si="404"/>
        <v>11.443994672429408</v>
      </c>
      <c r="BI425" s="41" t="str">
        <f t="shared" si="357"/>
        <v>0,258036390473646+0,502467785837975i</v>
      </c>
      <c r="BJ425" s="20">
        <f t="shared" si="405"/>
        <v>-4.9613219280049998</v>
      </c>
      <c r="BK425" s="43">
        <f t="shared" si="358"/>
        <v>62.817770711289135</v>
      </c>
      <c r="BL425">
        <f t="shared" si="406"/>
        <v>-8.3677027383975275</v>
      </c>
      <c r="BM425" s="43">
        <f t="shared" si="407"/>
        <v>11.443994672429408</v>
      </c>
    </row>
    <row r="426" spans="14:65" x14ac:dyDescent="0.25">
      <c r="N426" s="9">
        <v>8</v>
      </c>
      <c r="O426" s="34">
        <f t="shared" si="408"/>
        <v>120226.44346174144</v>
      </c>
      <c r="P426" s="33" t="str">
        <f t="shared" si="360"/>
        <v>58,4837545126354</v>
      </c>
      <c r="Q426" s="4" t="str">
        <f t="shared" si="361"/>
        <v>1+8946,2316904602i</v>
      </c>
      <c r="R426" s="4">
        <f t="shared" si="373"/>
        <v>8946.2317463496529</v>
      </c>
      <c r="S426" s="4">
        <f t="shared" si="374"/>
        <v>1.5706845478883764</v>
      </c>
      <c r="T426" s="4" t="str">
        <f t="shared" si="362"/>
        <v>1+22,6621506927981i</v>
      </c>
      <c r="U426" s="4">
        <f t="shared" si="375"/>
        <v>22.684203182459143</v>
      </c>
      <c r="V426" s="4">
        <f t="shared" si="376"/>
        <v>1.5266984949853595</v>
      </c>
      <c r="W426" t="str">
        <f t="shared" si="363"/>
        <v>1-2,54949195293979i</v>
      </c>
      <c r="X426" s="4">
        <f t="shared" si="377"/>
        <v>2.7385962130450601</v>
      </c>
      <c r="Y426" s="4">
        <f t="shared" si="378"/>
        <v>-1.1970017780984723</v>
      </c>
      <c r="Z426" t="str">
        <f t="shared" si="364"/>
        <v>0,942182409170163+0,419669457274039i</v>
      </c>
      <c r="AA426" s="4">
        <f t="shared" si="379"/>
        <v>1.031421419943555</v>
      </c>
      <c r="AB426" s="4">
        <f t="shared" si="380"/>
        <v>0.41904094860092955</v>
      </c>
      <c r="AC426" s="47" t="str">
        <f t="shared" si="381"/>
        <v>-0,0350878554265948-0,392174333977566i</v>
      </c>
      <c r="AD426" s="20">
        <f t="shared" si="382"/>
        <v>-8.0957902614323611</v>
      </c>
      <c r="AE426" s="43">
        <f t="shared" si="383"/>
        <v>-95.11264294147135</v>
      </c>
      <c r="AF426" t="str">
        <f t="shared" si="365"/>
        <v>171,846459675999</v>
      </c>
      <c r="AG426" t="str">
        <f t="shared" si="366"/>
        <v>1+8923,22183528926i</v>
      </c>
      <c r="AH426">
        <f t="shared" si="384"/>
        <v>8923.2218913228317</v>
      </c>
      <c r="AI426">
        <f t="shared" si="385"/>
        <v>1.5706842596498372</v>
      </c>
      <c r="AJ426" t="str">
        <f t="shared" si="367"/>
        <v>1+22,6621506927981i</v>
      </c>
      <c r="AK426">
        <f t="shared" si="386"/>
        <v>22.684203182459143</v>
      </c>
      <c r="AL426">
        <f t="shared" si="387"/>
        <v>1.5266984949853595</v>
      </c>
      <c r="AM426" t="str">
        <f t="shared" si="368"/>
        <v>1-0,865425174668694i</v>
      </c>
      <c r="AN426">
        <f t="shared" si="388"/>
        <v>1.322482791173609</v>
      </c>
      <c r="AO426">
        <f t="shared" si="389"/>
        <v>-0.71338128898188358</v>
      </c>
      <c r="AP426" s="41" t="str">
        <f t="shared" si="390"/>
        <v>0,419813279944284-0,396913523199122i</v>
      </c>
      <c r="AQ426">
        <f t="shared" si="391"/>
        <v>-4.7653509027967536</v>
      </c>
      <c r="AR426" s="43">
        <f t="shared" si="392"/>
        <v>-43.393935716194719</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0,374518681949564+0,0671709424356051i</v>
      </c>
      <c r="BG426" s="20">
        <f t="shared" si="403"/>
        <v>-8.3930289074665527</v>
      </c>
      <c r="BH426" s="43">
        <f t="shared" si="404"/>
        <v>10.16804687343963</v>
      </c>
      <c r="BI426" s="41" t="str">
        <f t="shared" si="357"/>
        <v>0,263081536200119+0,492433904680314i</v>
      </c>
      <c r="BJ426" s="20">
        <f t="shared" si="405"/>
        <v>-5.0625895488309336</v>
      </c>
      <c r="BK426" s="43">
        <f t="shared" si="358"/>
        <v>61.886754098716246</v>
      </c>
      <c r="BL426">
        <f t="shared" si="406"/>
        <v>-8.3930289074665527</v>
      </c>
      <c r="BM426" s="43">
        <f t="shared" si="407"/>
        <v>10.16804687343963</v>
      </c>
    </row>
    <row r="427" spans="14:65" x14ac:dyDescent="0.25">
      <c r="N427" s="9">
        <v>9</v>
      </c>
      <c r="O427" s="34">
        <f t="shared" si="408"/>
        <v>123026.87708123829</v>
      </c>
      <c r="P427" s="33" t="str">
        <f t="shared" si="360"/>
        <v>58,4837545126354</v>
      </c>
      <c r="Q427" s="4" t="str">
        <f t="shared" si="361"/>
        <v>1+9154,61619616792i</v>
      </c>
      <c r="R427" s="4">
        <f t="shared" si="373"/>
        <v>9154.616250785175</v>
      </c>
      <c r="S427" s="4">
        <f t="shared" si="374"/>
        <v>1.5706870922869069</v>
      </c>
      <c r="T427" s="4" t="str">
        <f t="shared" si="362"/>
        <v>1+23,1900199939508i</v>
      </c>
      <c r="U427" s="4">
        <f t="shared" si="375"/>
        <v>23.21157097914395</v>
      </c>
      <c r="V427" s="4">
        <f t="shared" si="376"/>
        <v>1.5277010273807163</v>
      </c>
      <c r="W427" t="str">
        <f t="shared" si="363"/>
        <v>1-2,60887724931946i</v>
      </c>
      <c r="X427" s="4">
        <f t="shared" si="377"/>
        <v>2.7939650144582471</v>
      </c>
      <c r="Y427" s="4">
        <f t="shared" si="378"/>
        <v>-1.2047630754327781</v>
      </c>
      <c r="Z427" t="str">
        <f t="shared" si="364"/>
        <v>0,939457550062551+0,429444814702792i</v>
      </c>
      <c r="AA427" s="4">
        <f t="shared" si="379"/>
        <v>1.0329585360723081</v>
      </c>
      <c r="AB427" s="4">
        <f t="shared" si="380"/>
        <v>0.42875910301659231</v>
      </c>
      <c r="AC427" s="47" t="str">
        <f t="shared" si="381"/>
        <v>-0,0423206648875983-0,398847207400646i</v>
      </c>
      <c r="AD427" s="20">
        <f t="shared" si="382"/>
        <v>-7.9352457770359539</v>
      </c>
      <c r="AE427" s="43">
        <f t="shared" si="383"/>
        <v>-96.056846663165103</v>
      </c>
      <c r="AF427" t="str">
        <f t="shared" si="365"/>
        <v>171,846459675999</v>
      </c>
      <c r="AG427" t="str">
        <f t="shared" si="366"/>
        <v>1+9131,0703726181i</v>
      </c>
      <c r="AH427">
        <f t="shared" si="384"/>
        <v>9131.070427376193</v>
      </c>
      <c r="AI427">
        <f t="shared" si="385"/>
        <v>1.5706868106094776</v>
      </c>
      <c r="AJ427" t="str">
        <f t="shared" si="367"/>
        <v>1+23,1900199939508i</v>
      </c>
      <c r="AK427">
        <f t="shared" si="386"/>
        <v>23.21157097914395</v>
      </c>
      <c r="AL427">
        <f t="shared" si="387"/>
        <v>1.5277010273807163</v>
      </c>
      <c r="AM427" t="str">
        <f t="shared" si="368"/>
        <v>1-0,885583516581822i</v>
      </c>
      <c r="AN427">
        <f t="shared" si="388"/>
        <v>1.3357612679073405</v>
      </c>
      <c r="AO427">
        <f t="shared" si="389"/>
        <v>-0.72479285789480608</v>
      </c>
      <c r="AP427" s="41" t="str">
        <f t="shared" si="390"/>
        <v>0,419813183045351-0,405274035835626i</v>
      </c>
      <c r="AQ427">
        <f t="shared" si="391"/>
        <v>-4.678954436767242</v>
      </c>
      <c r="AR427" s="43">
        <f t="shared" si="392"/>
        <v>-43.99047573666985</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0,374820973213171+0,0586449054196767i</v>
      </c>
      <c r="BG427" s="20">
        <f t="shared" si="403"/>
        <v>-8.4184871415893028</v>
      </c>
      <c r="BH427" s="43">
        <f t="shared" si="404"/>
        <v>8.8924661994961607</v>
      </c>
      <c r="BI427" s="41" t="str">
        <f t="shared" si="357"/>
        <v>0,26793154108148+0,4825433918784i</v>
      </c>
      <c r="BJ427" s="20">
        <f t="shared" si="405"/>
        <v>-5.1621958013206033</v>
      </c>
      <c r="BK427" s="43">
        <f t="shared" si="358"/>
        <v>60.958837125991458</v>
      </c>
      <c r="BL427">
        <f t="shared" si="406"/>
        <v>-8.4184871415893028</v>
      </c>
      <c r="BM427" s="43">
        <f t="shared" si="407"/>
        <v>8.8924661994961607</v>
      </c>
    </row>
    <row r="428" spans="14:65" x14ac:dyDescent="0.25">
      <c r="N428" s="9">
        <v>10</v>
      </c>
      <c r="O428" s="34">
        <f t="shared" si="408"/>
        <v>125892.54117941685</v>
      </c>
      <c r="P428" s="33" t="str">
        <f t="shared" si="360"/>
        <v>58,4837545126354</v>
      </c>
      <c r="Q428" s="4" t="str">
        <f t="shared" si="361"/>
        <v>1+9367,85460055853i</v>
      </c>
      <c r="R428" s="4">
        <f t="shared" si="373"/>
        <v>9367.8546539325434</v>
      </c>
      <c r="S428" s="4">
        <f t="shared" si="374"/>
        <v>1.5706895787678572</v>
      </c>
      <c r="T428" s="4" t="str">
        <f t="shared" si="362"/>
        <v>1+23,7301849506604i</v>
      </c>
      <c r="U428" s="4">
        <f t="shared" si="375"/>
        <v>23.751245815589328</v>
      </c>
      <c r="V428" s="4">
        <f t="shared" si="376"/>
        <v>1.5286808231187314</v>
      </c>
      <c r="W428" t="str">
        <f t="shared" si="363"/>
        <v>1-2,6696458069493i</v>
      </c>
      <c r="X428" s="4">
        <f t="shared" si="377"/>
        <v>2.8507908963236814</v>
      </c>
      <c r="Y428" s="4">
        <f t="shared" si="378"/>
        <v>-1.2123925883865787</v>
      </c>
      <c r="Z428" t="str">
        <f t="shared" si="364"/>
        <v>0,936604272301555+0,439447869456674i</v>
      </c>
      <c r="AA428" s="4">
        <f t="shared" si="379"/>
        <v>1.0345733385621028</v>
      </c>
      <c r="AB428" s="4">
        <f t="shared" si="380"/>
        <v>0.43869943264297578</v>
      </c>
      <c r="AC428" s="47" t="str">
        <f t="shared" si="381"/>
        <v>-0,0498476365493374-0,405535872011127i</v>
      </c>
      <c r="AD428" s="20">
        <f t="shared" si="382"/>
        <v>-7.7742884584119665</v>
      </c>
      <c r="AE428" s="43">
        <f t="shared" si="383"/>
        <v>-97.007528794010085</v>
      </c>
      <c r="AF428" t="str">
        <f t="shared" si="365"/>
        <v>171,846459675999</v>
      </c>
      <c r="AG428" t="str">
        <f t="shared" si="366"/>
        <v>1+9343,76032432252i</v>
      </c>
      <c r="AH428">
        <f t="shared" si="384"/>
        <v>9343.7603778341672</v>
      </c>
      <c r="AI428">
        <f t="shared" si="385"/>
        <v>1.5706893035021887</v>
      </c>
      <c r="AJ428" t="str">
        <f t="shared" si="367"/>
        <v>1+23,7301849506604i</v>
      </c>
      <c r="AK428">
        <f t="shared" si="386"/>
        <v>23.751245815589328</v>
      </c>
      <c r="AL428">
        <f t="shared" si="387"/>
        <v>1.5286808231187314</v>
      </c>
      <c r="AM428" t="str">
        <f t="shared" si="368"/>
        <v>1-0,906211406597526i</v>
      </c>
      <c r="AN428">
        <f t="shared" si="388"/>
        <v>1.3495255141891416</v>
      </c>
      <c r="AO428">
        <f t="shared" si="389"/>
        <v>-0.73623623841678432</v>
      </c>
      <c r="AP428" s="41" t="str">
        <f t="shared" si="390"/>
        <v>0,419813090507586-0,41384943012941i</v>
      </c>
      <c r="AQ428">
        <f t="shared" si="391"/>
        <v>-4.5902721755319007</v>
      </c>
      <c r="AR428" s="43">
        <f t="shared" si="392"/>
        <v>-44.590137815599427</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0,374925489684751+0,0501383720887602i</v>
      </c>
      <c r="BG428" s="20">
        <f t="shared" si="403"/>
        <v>-8.4441202586104129</v>
      </c>
      <c r="BH428" s="43">
        <f t="shared" si="404"/>
        <v>7.6169104466206639</v>
      </c>
      <c r="BI428" s="41" t="str">
        <f t="shared" si="357"/>
        <v>0,272592661713464+0,472797792775835i</v>
      </c>
      <c r="BJ428" s="20">
        <f t="shared" si="405"/>
        <v>-5.2601039757303436</v>
      </c>
      <c r="BK428" s="43">
        <f t="shared" si="358"/>
        <v>60.03430142503133</v>
      </c>
      <c r="BL428">
        <f t="shared" si="406"/>
        <v>-8.4441202586104129</v>
      </c>
      <c r="BM428" s="43">
        <f t="shared" si="407"/>
        <v>7.6169104466206639</v>
      </c>
    </row>
    <row r="429" spans="14:65" x14ac:dyDescent="0.25">
      <c r="N429" s="9">
        <v>11</v>
      </c>
      <c r="O429" s="34">
        <f t="shared" si="408"/>
        <v>128824.95516931375</v>
      </c>
      <c r="P429" s="33" t="str">
        <f t="shared" si="360"/>
        <v>58,4837545126354</v>
      </c>
      <c r="Q429" s="4" t="str">
        <f t="shared" si="361"/>
        <v>1+9586,05996545659i</v>
      </c>
      <c r="R429" s="4">
        <f t="shared" si="373"/>
        <v>9586.060017615664</v>
      </c>
      <c r="S429" s="4">
        <f t="shared" si="374"/>
        <v>1.5706920086495924</v>
      </c>
      <c r="T429" s="4" t="str">
        <f t="shared" si="362"/>
        <v>1+24,2829319655371i</v>
      </c>
      <c r="U429" s="4">
        <f t="shared" si="375"/>
        <v>24.303513837363177</v>
      </c>
      <c r="V429" s="4">
        <f t="shared" si="376"/>
        <v>1.5296383941709586</v>
      </c>
      <c r="W429" t="str">
        <f t="shared" si="363"/>
        <v>1-2,73182984612292i</v>
      </c>
      <c r="X429" s="4">
        <f t="shared" si="377"/>
        <v>2.909105413725666</v>
      </c>
      <c r="Y429" s="4">
        <f t="shared" si="378"/>
        <v>-1.2198908083430606</v>
      </c>
      <c r="Z429" t="str">
        <f t="shared" si="364"/>
        <v>0,933616523702497+0,449683925287723i</v>
      </c>
      <c r="AA429" s="4">
        <f t="shared" si="379"/>
        <v>1.0362699677171532</v>
      </c>
      <c r="AB429" s="4">
        <f t="shared" si="380"/>
        <v>0.44886668274155211</v>
      </c>
      <c r="AC429" s="47" t="str">
        <f t="shared" si="381"/>
        <v>-0,0576782387038149-0,412231084875371i</v>
      </c>
      <c r="AD429" s="20">
        <f t="shared" si="382"/>
        <v>-7.6129856532027613</v>
      </c>
      <c r="AE429" s="43">
        <f t="shared" si="383"/>
        <v>-97.964960113371191</v>
      </c>
      <c r="AF429" t="str">
        <f t="shared" si="365"/>
        <v>171,846459675999</v>
      </c>
      <c r="AG429" t="str">
        <f t="shared" si="366"/>
        <v>1+9561,4044614302i</v>
      </c>
      <c r="AH429">
        <f t="shared" si="384"/>
        <v>9561.4045137237736</v>
      </c>
      <c r="AI429">
        <f t="shared" si="385"/>
        <v>1.5706917396497353</v>
      </c>
      <c r="AJ429" t="str">
        <f t="shared" si="367"/>
        <v>1+24,2829319655371i</v>
      </c>
      <c r="AK429">
        <f t="shared" si="386"/>
        <v>24.303513837363177</v>
      </c>
      <c r="AL429">
        <f t="shared" si="387"/>
        <v>1.5296383941709586</v>
      </c>
      <c r="AM429" t="str">
        <f t="shared" si="368"/>
        <v>1-0,927319781896135i</v>
      </c>
      <c r="AN429">
        <f t="shared" si="388"/>
        <v>1.3637895651074234</v>
      </c>
      <c r="AO429">
        <f t="shared" si="389"/>
        <v>-0.74770551076998992</v>
      </c>
      <c r="AP429" s="41" t="str">
        <f t="shared" si="390"/>
        <v>0,419813002134707-0,422644252868102i</v>
      </c>
      <c r="AQ429">
        <f t="shared" si="391"/>
        <v>-4.4992934129700952</v>
      </c>
      <c r="AR429" s="43">
        <f t="shared" si="392"/>
        <v>-45.192553516620357</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0,374831646301827+0,0416534737902232i</v>
      </c>
      <c r="BG429" s="20">
        <f t="shared" si="403"/>
        <v>-8.4699726343823691</v>
      </c>
      <c r="BH429" s="43">
        <f t="shared" si="404"/>
        <v>6.3410241839753905</v>
      </c>
      <c r="BI429" s="41" t="str">
        <f t="shared" si="357"/>
        <v>0,27707106197619+0,463198380458875i</v>
      </c>
      <c r="BJ429" s="20">
        <f t="shared" si="405"/>
        <v>-5.3562803941497004</v>
      </c>
      <c r="BK429" s="43">
        <f t="shared" si="358"/>
        <v>59.11343078072624</v>
      </c>
      <c r="BL429">
        <f t="shared" si="406"/>
        <v>-8.4699726343823691</v>
      </c>
      <c r="BM429" s="43">
        <f t="shared" si="407"/>
        <v>6.3410241839753905</v>
      </c>
    </row>
    <row r="430" spans="14:65" x14ac:dyDescent="0.25">
      <c r="N430" s="9">
        <v>12</v>
      </c>
      <c r="O430" s="34">
        <f t="shared" si="408"/>
        <v>131825.67385564081</v>
      </c>
      <c r="P430" s="33" t="str">
        <f t="shared" si="360"/>
        <v>58,4837545126354</v>
      </c>
      <c r="Q430" s="4" t="str">
        <f t="shared" si="361"/>
        <v>1+9809,34798623479i</v>
      </c>
      <c r="R430" s="4">
        <f t="shared" si="373"/>
        <v>9809.3480372065769</v>
      </c>
      <c r="S430" s="4">
        <f t="shared" si="374"/>
        <v>1.5706943832204674</v>
      </c>
      <c r="T430" s="4" t="str">
        <f t="shared" si="362"/>
        <v>1+24,8485541123643i</v>
      </c>
      <c r="U430" s="4">
        <f t="shared" si="375"/>
        <v>24.86866786691834</v>
      </c>
      <c r="V430" s="4">
        <f t="shared" si="376"/>
        <v>1.5305742412259415</v>
      </c>
      <c r="W430" t="str">
        <f t="shared" si="363"/>
        <v>1-2,79546233764099i</v>
      </c>
      <c r="X430" s="4">
        <f t="shared" si="377"/>
        <v>2.9689408349054767</v>
      </c>
      <c r="Y430" s="4">
        <f t="shared" si="378"/>
        <v>-1.227258337371298</v>
      </c>
      <c r="Z430" t="str">
        <f t="shared" si="364"/>
        <v>0,930487966850025+0,460158409488228i</v>
      </c>
      <c r="AA430" s="4">
        <f t="shared" si="379"/>
        <v>1.0380528012945338</v>
      </c>
      <c r="AB430" s="4">
        <f t="shared" si="380"/>
        <v>0.4592656641111868</v>
      </c>
      <c r="AC430" s="47" t="str">
        <f t="shared" si="381"/>
        <v>-0,0658219820760203-0,418922843485241i</v>
      </c>
      <c r="AD430" s="20">
        <f t="shared" si="382"/>
        <v>-7.4514055544367377</v>
      </c>
      <c r="AE430" s="43">
        <f t="shared" si="383"/>
        <v>-98.92942214221361</v>
      </c>
      <c r="AF430" t="str">
        <f t="shared" si="365"/>
        <v>171,846459675999</v>
      </c>
      <c r="AG430" t="str">
        <f t="shared" si="366"/>
        <v>1+9784,11818174344i</v>
      </c>
      <c r="AH430">
        <f t="shared" si="384"/>
        <v>9784.1182328466657</v>
      </c>
      <c r="AI430">
        <f t="shared" si="385"/>
        <v>1.5706941203437947</v>
      </c>
      <c r="AJ430" t="str">
        <f t="shared" si="367"/>
        <v>1+24,8485541123643i</v>
      </c>
      <c r="AK430">
        <f t="shared" si="386"/>
        <v>24.86866786691834</v>
      </c>
      <c r="AL430">
        <f t="shared" si="387"/>
        <v>1.5305742412259415</v>
      </c>
      <c r="AM430" t="str">
        <f t="shared" si="368"/>
        <v>1-0,94891983441763i</v>
      </c>
      <c r="AN430">
        <f t="shared" si="388"/>
        <v>1.3785676813820866</v>
      </c>
      <c r="AO430">
        <f t="shared" si="389"/>
        <v>-0.75919468738942142</v>
      </c>
      <c r="AP430" s="41" t="str">
        <f t="shared" si="390"/>
        <v>0,419812917739262-0,431663167183187i</v>
      </c>
      <c r="AQ430">
        <f t="shared" si="391"/>
        <v>-4.4060097553472701</v>
      </c>
      <c r="AR430" s="43">
        <f t="shared" si="392"/>
        <v>-45.797351164195724</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0,37453870421888+0,0331923938767701i</v>
      </c>
      <c r="BG430" s="20">
        <f t="shared" si="403"/>
        <v>-8.4960902467933579</v>
      </c>
      <c r="BH430" s="43">
        <f t="shared" si="404"/>
        <v>5.0644395407763403</v>
      </c>
      <c r="BI430" s="41" t="str">
        <f t="shared" si="357"/>
        <v>0,281372804410789+0,453746170055661i</v>
      </c>
      <c r="BJ430" s="20">
        <f t="shared" si="405"/>
        <v>-5.4506944477038939</v>
      </c>
      <c r="BK430" s="43">
        <f t="shared" si="358"/>
        <v>58.196510518794227</v>
      </c>
      <c r="BL430">
        <f t="shared" si="406"/>
        <v>-8.4960902467933579</v>
      </c>
      <c r="BM430" s="43">
        <f t="shared" si="407"/>
        <v>5.0644395407763403</v>
      </c>
    </row>
    <row r="431" spans="14:65" x14ac:dyDescent="0.25">
      <c r="N431" s="9">
        <v>13</v>
      </c>
      <c r="O431" s="34">
        <f t="shared" si="408"/>
        <v>134896.28825916545</v>
      </c>
      <c r="P431" s="33" t="str">
        <f t="shared" si="360"/>
        <v>58,4837545126354</v>
      </c>
      <c r="Q431" s="4" t="str">
        <f t="shared" si="361"/>
        <v>1+10037,8370531574i</v>
      </c>
      <c r="R431" s="4">
        <f t="shared" si="373"/>
        <v>10037.837102968926</v>
      </c>
      <c r="S431" s="4">
        <f t="shared" si="374"/>
        <v>1.5706967037395116</v>
      </c>
      <c r="T431" s="4" t="str">
        <f t="shared" si="362"/>
        <v>1+25,4273512914915i</v>
      </c>
      <c r="U431" s="4">
        <f t="shared" si="375"/>
        <v>25.447007558864648</v>
      </c>
      <c r="V431" s="4">
        <f t="shared" si="376"/>
        <v>1.5314888539214471</v>
      </c>
      <c r="W431" t="str">
        <f t="shared" si="363"/>
        <v>1-2,8605770202928i</v>
      </c>
      <c r="X431" s="4">
        <f t="shared" si="377"/>
        <v>3.0303301617195504</v>
      </c>
      <c r="Y431" s="4">
        <f t="shared" si="378"/>
        <v>-1.2344958815592111</v>
      </c>
      <c r="Z431" t="str">
        <f t="shared" si="364"/>
        <v>0,9272119656556+0,470876875768361i</v>
      </c>
      <c r="AA431" s="4">
        <f t="shared" si="379"/>
        <v>1.0399264692218839</v>
      </c>
      <c r="AB431" s="4">
        <f t="shared" si="380"/>
        <v>0.46990124993599741</v>
      </c>
      <c r="AC431" s="47" t="str">
        <f t="shared" si="381"/>
        <v>-0,0742883865437333-0,425600344829965i</v>
      </c>
      <c r="AD431" s="20">
        <f t="shared" si="382"/>
        <v>-7.2896172636685241</v>
      </c>
      <c r="AE431" s="43">
        <f t="shared" si="383"/>
        <v>-99.90120656723731</v>
      </c>
      <c r="AF431" t="str">
        <f t="shared" si="365"/>
        <v>171,846459675999</v>
      </c>
      <c r="AG431" t="str">
        <f t="shared" si="366"/>
        <v>1+10012,0195710248i</v>
      </c>
      <c r="AH431">
        <f t="shared" si="384"/>
        <v>10012.019620964775</v>
      </c>
      <c r="AI431">
        <f t="shared" si="385"/>
        <v>1.5706964468466424</v>
      </c>
      <c r="AJ431" t="str">
        <f t="shared" si="367"/>
        <v>1+25,4273512914915i</v>
      </c>
      <c r="AK431">
        <f t="shared" si="386"/>
        <v>25.447007558864648</v>
      </c>
      <c r="AL431">
        <f t="shared" si="387"/>
        <v>1.5314888539214471</v>
      </c>
      <c r="AM431" t="str">
        <f t="shared" si="368"/>
        <v>1-0,971023016795774i</v>
      </c>
      <c r="AN431">
        <f t="shared" si="388"/>
        <v>1.3938743484070455</v>
      </c>
      <c r="AO431">
        <f t="shared" si="389"/>
        <v>-0.77069772834843897</v>
      </c>
      <c r="AP431" s="41" t="str">
        <f t="shared" si="390"/>
        <v>0,419812837142236-0,440910955022474i</v>
      </c>
      <c r="AQ431">
        <f t="shared" si="391"/>
        <v>-4.3104151610493275</v>
      </c>
      <c r="AR431" s="43">
        <f t="shared" si="392"/>
        <v>-46.404156714166227</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0,374045770154333+0,0247573890549517i</v>
      </c>
      <c r="BG431" s="20">
        <f t="shared" si="403"/>
        <v>-8.5225207258146263</v>
      </c>
      <c r="BH431" s="43">
        <f t="shared" si="404"/>
        <v>3.7867770037480342</v>
      </c>
      <c r="BI431" s="41" t="str">
        <f t="shared" si="357"/>
        <v>0,285503842690909+0,444441932824888i</v>
      </c>
      <c r="BJ431" s="20">
        <f t="shared" si="405"/>
        <v>-5.5433186231954323</v>
      </c>
      <c r="BK431" s="43">
        <f t="shared" si="358"/>
        <v>57.283826856819168</v>
      </c>
      <c r="BL431">
        <f t="shared" si="406"/>
        <v>-8.5225207258146263</v>
      </c>
      <c r="BM431" s="43">
        <f t="shared" si="407"/>
        <v>3.7867770037480342</v>
      </c>
    </row>
    <row r="432" spans="14:65" x14ac:dyDescent="0.25">
      <c r="N432" s="9">
        <v>14</v>
      </c>
      <c r="O432" s="34">
        <f t="shared" si="408"/>
        <v>138038.42646028858</v>
      </c>
      <c r="P432" s="33" t="str">
        <f t="shared" si="360"/>
        <v>58,4837545126354</v>
      </c>
      <c r="Q432" s="4" t="str">
        <f t="shared" si="361"/>
        <v>1+10271,6483141521i</v>
      </c>
      <c r="R432" s="4">
        <f t="shared" si="373"/>
        <v>10271.648362829777</v>
      </c>
      <c r="S432" s="4">
        <f t="shared" si="374"/>
        <v>1.5706989714370947</v>
      </c>
      <c r="T432" s="4" t="str">
        <f t="shared" si="362"/>
        <v>1+26,0196303888443i</v>
      </c>
      <c r="U432" s="4">
        <f t="shared" si="375"/>
        <v>26.038839558860332</v>
      </c>
      <c r="V432" s="4">
        <f t="shared" si="376"/>
        <v>1.5323827110730335</v>
      </c>
      <c r="W432" t="str">
        <f t="shared" si="363"/>
        <v>1-2,92720841874498i</v>
      </c>
      <c r="X432" s="4">
        <f t="shared" si="377"/>
        <v>3.0933071504090064</v>
      </c>
      <c r="Y432" s="4">
        <f t="shared" si="378"/>
        <v>-1.2416042444619919</v>
      </c>
      <c r="Z432" t="str">
        <f t="shared" si="364"/>
        <v>0,92378157128147+0,481845007200819i</v>
      </c>
      <c r="AA432" s="4">
        <f t="shared" si="379"/>
        <v>1.04189586927083</v>
      </c>
      <c r="AB432" s="4">
        <f t="shared" si="380"/>
        <v>0.48077837209332597</v>
      </c>
      <c r="AC432" s="47" t="str">
        <f t="shared" si="381"/>
        <v>-0,0830869435412752-0,432251943813112i</v>
      </c>
      <c r="AD432" s="20">
        <f t="shared" si="382"/>
        <v>-7.1276908609445346</v>
      </c>
      <c r="AE432" s="43">
        <f t="shared" si="383"/>
        <v>-100.88061464090437</v>
      </c>
      <c r="AF432" t="str">
        <f t="shared" si="365"/>
        <v>171,846459675999</v>
      </c>
      <c r="AG432" t="str">
        <f t="shared" si="366"/>
        <v>1+10245,2294656074i</v>
      </c>
      <c r="AH432">
        <f t="shared" si="384"/>
        <v>10245.229514410599</v>
      </c>
      <c r="AI432">
        <f t="shared" si="385"/>
        <v>1.5706987203918208</v>
      </c>
      <c r="AJ432" t="str">
        <f t="shared" si="367"/>
        <v>1+26,0196303888443i</v>
      </c>
      <c r="AK432">
        <f t="shared" si="386"/>
        <v>26.038839558860332</v>
      </c>
      <c r="AL432">
        <f t="shared" si="387"/>
        <v>1.5323827110730335</v>
      </c>
      <c r="AM432" t="str">
        <f t="shared" si="368"/>
        <v>1-0,993641048430433i</v>
      </c>
      <c r="AN432">
        <f t="shared" si="388"/>
        <v>1.4097242755680737</v>
      </c>
      <c r="AO432">
        <f t="shared" si="389"/>
        <v>-0.78220855711897253</v>
      </c>
      <c r="AP432" s="41" t="str">
        <f t="shared" si="390"/>
        <v>0,419812760172678-0,450392519685541i</v>
      </c>
      <c r="AQ432">
        <f t="shared" si="391"/>
        <v>-4.2125059704102643</v>
      </c>
      <c r="AR432" s="43">
        <f t="shared" si="392"/>
        <v>-47.012594643685375</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0,37335179719732+0,0163508112552303i</v>
      </c>
      <c r="BG432" s="20">
        <f t="shared" si="403"/>
        <v>-8.5493134095137666</v>
      </c>
      <c r="BH432" s="43">
        <f t="shared" si="404"/>
        <v>2.5076462269289799</v>
      </c>
      <c r="BI432" s="41" t="str">
        <f t="shared" si="357"/>
        <v>0,289470015120736+0,43528620998304i</v>
      </c>
      <c r="BJ432" s="20">
        <f t="shared" si="405"/>
        <v>-5.6341285189794865</v>
      </c>
      <c r="BK432" s="43">
        <f t="shared" si="358"/>
        <v>56.37566622414797</v>
      </c>
      <c r="BL432">
        <f t="shared" si="406"/>
        <v>-8.5493134095137666</v>
      </c>
      <c r="BM432" s="43">
        <f t="shared" si="407"/>
        <v>2.5076462269289799</v>
      </c>
    </row>
    <row r="433" spans="14:65" x14ac:dyDescent="0.25">
      <c r="N433" s="9">
        <v>15</v>
      </c>
      <c r="O433" s="34">
        <f t="shared" si="408"/>
        <v>141253.75446227577</v>
      </c>
      <c r="P433" s="33" t="str">
        <f t="shared" si="360"/>
        <v>58,4837545126354</v>
      </c>
      <c r="Q433" s="4" t="str">
        <f t="shared" si="361"/>
        <v>1+10510,9057390442i</v>
      </c>
      <c r="R433" s="4">
        <f t="shared" si="373"/>
        <v>10510.905786613837</v>
      </c>
      <c r="S433" s="4">
        <f t="shared" si="374"/>
        <v>1.5707011875155794</v>
      </c>
      <c r="T433" s="4" t="str">
        <f t="shared" si="362"/>
        <v>1+26,6257054386397i</v>
      </c>
      <c r="U433" s="4">
        <f t="shared" si="375"/>
        <v>26.644477666210829</v>
      </c>
      <c r="V433" s="4">
        <f t="shared" si="376"/>
        <v>1.5332562808989387</v>
      </c>
      <c r="W433" t="str">
        <f t="shared" si="363"/>
        <v>1-2,99539186184697i</v>
      </c>
      <c r="X433" s="4">
        <f t="shared" si="377"/>
        <v>3.157906332686113</v>
      </c>
      <c r="Y433" s="4">
        <f t="shared" si="378"/>
        <v>-1.2485843206856868</v>
      </c>
      <c r="Z433" t="str">
        <f t="shared" si="364"/>
        <v>0,920189507401244+0,493068619234069i</v>
      </c>
      <c r="AA433" s="4">
        <f t="shared" si="379"/>
        <v>1.0439661837457836</v>
      </c>
      <c r="AB433" s="4">
        <f t="shared" si="380"/>
        <v>0.4919020168674027</v>
      </c>
      <c r="AC433" s="47" t="str">
        <f t="shared" si="381"/>
        <v>-0,0922270737924222-0,438865111245223i</v>
      </c>
      <c r="AD433" s="20">
        <f t="shared" si="382"/>
        <v>-6.9656974813800581</v>
      </c>
      <c r="AE433" s="43">
        <f t="shared" si="383"/>
        <v>-101.86795655536901</v>
      </c>
      <c r="AF433" t="str">
        <f t="shared" si="365"/>
        <v>171,846459675999</v>
      </c>
      <c r="AG433" t="str">
        <f t="shared" si="366"/>
        <v>1+10483,8715164644i</v>
      </c>
      <c r="AH433">
        <f t="shared" si="384"/>
        <v>10483.871564156705</v>
      </c>
      <c r="AI433">
        <f t="shared" si="385"/>
        <v>1.5707009421847937</v>
      </c>
      <c r="AJ433" t="str">
        <f t="shared" si="367"/>
        <v>1+26,6257054386397i</v>
      </c>
      <c r="AK433">
        <f t="shared" si="386"/>
        <v>26.644477666210829</v>
      </c>
      <c r="AL433">
        <f t="shared" si="387"/>
        <v>1.5332562808989387</v>
      </c>
      <c r="AM433" t="str">
        <f t="shared" si="368"/>
        <v>1-1,01678592170137i</v>
      </c>
      <c r="AN433">
        <f t="shared" si="388"/>
        <v>1.4261323958770813</v>
      </c>
      <c r="AO433">
        <f t="shared" si="389"/>
        <v>-0.79372107656690527</v>
      </c>
      <c r="AP433" s="41" t="str">
        <f t="shared" si="390"/>
        <v>0,419812686667317-0,460112888423515i</v>
      </c>
      <c r="AQ433">
        <f t="shared" si="391"/>
        <v>-4.1122809253830441</v>
      </c>
      <c r="AR433" s="43">
        <f t="shared" si="392"/>
        <v>-47.622288854840058</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0,372455587145898+0,00797512999173206i</v>
      </c>
      <c r="BG433" s="20">
        <f t="shared" si="403"/>
        <v>-8.5765194059422658</v>
      </c>
      <c r="BH433" s="43">
        <f t="shared" si="404"/>
        <v>1.2266468560597013</v>
      </c>
      <c r="BI433" s="41" t="str">
        <f t="shared" si="357"/>
        <v>0,29327703909191+0,426279326226596i</v>
      </c>
      <c r="BJ433" s="20">
        <f t="shared" si="405"/>
        <v>-5.7231028499452634</v>
      </c>
      <c r="BK433" s="43">
        <f t="shared" si="358"/>
        <v>55.472314556588643</v>
      </c>
      <c r="BL433">
        <f t="shared" si="406"/>
        <v>-8.5765194059422658</v>
      </c>
      <c r="BM433" s="43">
        <f t="shared" si="407"/>
        <v>1.2266468560597013</v>
      </c>
    </row>
    <row r="434" spans="14:65" x14ac:dyDescent="0.25">
      <c r="N434" s="9">
        <v>16</v>
      </c>
      <c r="O434" s="34">
        <f t="shared" si="408"/>
        <v>144543.97707459307</v>
      </c>
      <c r="P434" s="33" t="str">
        <f t="shared" si="360"/>
        <v>58,4837545126354</v>
      </c>
      <c r="Q434" s="4" t="str">
        <f t="shared" si="361"/>
        <v>1+10755,7361852875i</v>
      </c>
      <c r="R434" s="4">
        <f t="shared" si="373"/>
        <v>10755.736231774323</v>
      </c>
      <c r="S434" s="4">
        <f t="shared" si="374"/>
        <v>1.5707033531499603</v>
      </c>
      <c r="T434" s="4" t="str">
        <f t="shared" si="362"/>
        <v>1+27,2458977898916i</v>
      </c>
      <c r="U434" s="4">
        <f t="shared" si="375"/>
        <v>27.264243000259881</v>
      </c>
      <c r="V434" s="4">
        <f t="shared" si="376"/>
        <v>1.5341100212412653</v>
      </c>
      <c r="W434" t="str">
        <f t="shared" si="363"/>
        <v>1-3,06516350136281i</v>
      </c>
      <c r="X434" s="4">
        <f t="shared" si="377"/>
        <v>3.2241630371441703</v>
      </c>
      <c r="Y434" s="4">
        <f t="shared" si="378"/>
        <v>-1.2554370896230314</v>
      </c>
      <c r="Z434" t="str">
        <f t="shared" si="364"/>
        <v>0,916428154765838+0,50455366277577i</v>
      </c>
      <c r="AA434" s="4">
        <f t="shared" si="379"/>
        <v>1.0461428972506406</v>
      </c>
      <c r="AB434" s="4">
        <f t="shared" si="380"/>
        <v>0.5032772200100738</v>
      </c>
      <c r="AC434" s="47" t="str">
        <f t="shared" si="381"/>
        <v>-0,101718080005036-0,445426391687981i</v>
      </c>
      <c r="AD434" s="20">
        <f t="shared" si="382"/>
        <v>-6.8037093981043757</v>
      </c>
      <c r="AE434" s="43">
        <f t="shared" si="383"/>
        <v>-102.86355078793083</v>
      </c>
      <c r="AF434" t="str">
        <f t="shared" si="365"/>
        <v>171,846459675999</v>
      </c>
      <c r="AG434" t="str">
        <f t="shared" si="366"/>
        <v>1+10728,0722547698i</v>
      </c>
      <c r="AH434">
        <f t="shared" si="384"/>
        <v>10728.072301376496</v>
      </c>
      <c r="AI434">
        <f t="shared" si="385"/>
        <v>1.5707031134035849</v>
      </c>
      <c r="AJ434" t="str">
        <f t="shared" si="367"/>
        <v>1+27,2458977898916i</v>
      </c>
      <c r="AK434">
        <f t="shared" si="386"/>
        <v>27.264243000259881</v>
      </c>
      <c r="AL434">
        <f t="shared" si="387"/>
        <v>1.5341100212412653</v>
      </c>
      <c r="AM434" t="str">
        <f t="shared" si="368"/>
        <v>1-1,04046990832673i</v>
      </c>
      <c r="AN434">
        <f t="shared" si="388"/>
        <v>1.44311386596257</v>
      </c>
      <c r="AO434">
        <f t="shared" si="389"/>
        <v>-0.80522918508026464</v>
      </c>
      <c r="AP434" s="41" t="str">
        <f t="shared" si="390"/>
        <v>0,419812616470244-0,470077215104612i</v>
      </c>
      <c r="AQ434">
        <f t="shared" si="391"/>
        <v>-4.0097411788914394</v>
      </c>
      <c r="AR434" s="43">
        <f t="shared" si="392"/>
        <v>-48.232863586092009</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0,37135579445723-0,000367044825040741i</v>
      </c>
      <c r="BG434" s="20">
        <f t="shared" si="403"/>
        <v>-8.6041916607695992</v>
      </c>
      <c r="BH434" s="43">
        <f t="shared" si="404"/>
        <v>-5.6630629796592884E-2</v>
      </c>
      <c r="BI434" s="41" t="str">
        <f t="shared" ref="BI434:BI497" si="409">IMPRODUCT(AP434,BC434)</f>
        <v>0,296930506432973+0,417421402912359i</v>
      </c>
      <c r="BJ434" s="20">
        <f t="shared" si="405"/>
        <v>-5.8102234415566647</v>
      </c>
      <c r="BK434" s="43">
        <f t="shared" ref="BK434:BK497" si="410">(180/PI())*IMARGUMENT(BI434)</f>
        <v>54.574056572042196</v>
      </c>
      <c r="BL434">
        <f t="shared" si="406"/>
        <v>-8.6041916607695992</v>
      </c>
      <c r="BM434" s="43">
        <f t="shared" si="407"/>
        <v>-5.6630629796592884E-2</v>
      </c>
    </row>
    <row r="435" spans="14:65" x14ac:dyDescent="0.25">
      <c r="N435" s="9">
        <v>17</v>
      </c>
      <c r="O435" s="34">
        <f t="shared" si="408"/>
        <v>147910.83881682079</v>
      </c>
      <c r="P435" s="33" t="str">
        <f t="shared" si="360"/>
        <v>58,4837545126354</v>
      </c>
      <c r="Q435" s="4" t="str">
        <f t="shared" si="361"/>
        <v>1+11006,2694652252i</v>
      </c>
      <c r="R435" s="4">
        <f t="shared" si="373"/>
        <v>11006.269510653852</v>
      </c>
      <c r="S435" s="4">
        <f t="shared" si="374"/>
        <v>1.5707054694884852</v>
      </c>
      <c r="T435" s="4" t="str">
        <f t="shared" si="362"/>
        <v>1+27,8805362767937i</v>
      </c>
      <c r="U435" s="4">
        <f t="shared" si="375"/>
        <v>27.898464170660173</v>
      </c>
      <c r="V435" s="4">
        <f t="shared" si="376"/>
        <v>1.5349443797834581</v>
      </c>
      <c r="W435" t="str">
        <f t="shared" si="363"/>
        <v>1-3,13656033113929i</v>
      </c>
      <c r="X435" s="4">
        <f t="shared" si="377"/>
        <v>3.2921134109985659</v>
      </c>
      <c r="Y435" s="4">
        <f t="shared" si="378"/>
        <v>-1.2621636093562085</v>
      </c>
      <c r="Z435" t="str">
        <f t="shared" si="364"/>
        <v>0,912489535042018+0,516306227348031i</v>
      </c>
      <c r="AA435" s="4">
        <f t="shared" si="379"/>
        <v>1.0484318155986849</v>
      </c>
      <c r="AB435" s="4">
        <f t="shared" si="380"/>
        <v>0.51490906108580414</v>
      </c>
      <c r="AC435" s="47" t="str">
        <f t="shared" si="381"/>
        <v>-0,111569094150074-0,451921361476735i</v>
      </c>
      <c r="AD435" s="20">
        <f t="shared" si="382"/>
        <v>-6.6418001112927048</v>
      </c>
      <c r="AE435" s="43">
        <f t="shared" si="383"/>
        <v>-103.86772341525658</v>
      </c>
      <c r="AF435" t="str">
        <f t="shared" si="365"/>
        <v>171,846459675999</v>
      </c>
      <c r="AG435" t="str">
        <f t="shared" si="366"/>
        <v>1+10977,9611589875i</v>
      </c>
      <c r="AH435">
        <f t="shared" si="384"/>
        <v>10977.961204533296</v>
      </c>
      <c r="AI435">
        <f t="shared" si="385"/>
        <v>1.5707052351994035</v>
      </c>
      <c r="AJ435" t="str">
        <f t="shared" si="367"/>
        <v>1+27,8805362767937i</v>
      </c>
      <c r="AK435">
        <f t="shared" si="386"/>
        <v>27.898464170660173</v>
      </c>
      <c r="AL435">
        <f t="shared" si="387"/>
        <v>1.5349443797834581</v>
      </c>
      <c r="AM435" t="str">
        <f t="shared" si="368"/>
        <v>1-1,06470556586974i</v>
      </c>
      <c r="AN435">
        <f t="shared" si="388"/>
        <v>1.4606840664544825</v>
      </c>
      <c r="AO435">
        <f t="shared" si="389"/>
        <v>-0.81672679272636994</v>
      </c>
      <c r="AP435" s="41" t="str">
        <f t="shared" si="390"/>
        <v>0,419812549432559-0,480290782946776i</v>
      </c>
      <c r="AQ435">
        <f t="shared" si="391"/>
        <v>-3.9048902937950736</v>
      </c>
      <c r="AR435" s="43">
        <f t="shared" si="392"/>
        <v>-48.843944325588176</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0,370050931899923-0,00867293966592575i</v>
      </c>
      <c r="BG435" s="20">
        <f t="shared" si="403"/>
        <v>-8.6323850304857341</v>
      </c>
      <c r="BH435" s="43">
        <f t="shared" si="404"/>
        <v>-1.3426040563451298</v>
      </c>
      <c r="BI435" s="41" t="str">
        <f t="shared" si="409"/>
        <v>0,300435879586622+0,408712370865373i</v>
      </c>
      <c r="BJ435" s="20">
        <f t="shared" si="405"/>
        <v>-5.8954752129880923</v>
      </c>
      <c r="BK435" s="43">
        <f t="shared" si="410"/>
        <v>53.681175033323271</v>
      </c>
      <c r="BL435">
        <f t="shared" si="406"/>
        <v>-8.6323850304857341</v>
      </c>
      <c r="BM435" s="43">
        <f t="shared" si="407"/>
        <v>-1.3426040563451298</v>
      </c>
    </row>
    <row r="436" spans="14:65" x14ac:dyDescent="0.25">
      <c r="N436" s="9">
        <v>18</v>
      </c>
      <c r="O436" s="34">
        <f t="shared" si="408"/>
        <v>151356.12484362084</v>
      </c>
      <c r="P436" s="33" t="str">
        <f t="shared" si="360"/>
        <v>58,4837545126354</v>
      </c>
      <c r="Q436" s="4" t="str">
        <f t="shared" si="361"/>
        <v>1+11262,6384149186i</v>
      </c>
      <c r="R436" s="4">
        <f t="shared" si="373"/>
        <v>11262.63845931317</v>
      </c>
      <c r="S436" s="4">
        <f t="shared" si="374"/>
        <v>1.5707075376532647</v>
      </c>
      <c r="T436" s="4" t="str">
        <f t="shared" si="362"/>
        <v>1+28,5299573930724i</v>
      </c>
      <c r="U436" s="4">
        <f t="shared" si="375"/>
        <v>28.547477451616047</v>
      </c>
      <c r="V436" s="4">
        <f t="shared" si="376"/>
        <v>1.5357597942640697</v>
      </c>
      <c r="W436" t="str">
        <f t="shared" si="363"/>
        <v>1-3,20962020672064i</v>
      </c>
      <c r="X436" s="4">
        <f t="shared" si="377"/>
        <v>3.3617944421676706</v>
      </c>
      <c r="Y436" s="4">
        <f t="shared" si="378"/>
        <v>-1.2687650107388888</v>
      </c>
      <c r="Z436" t="str">
        <f t="shared" si="364"/>
        <v>0,908365293889289+0,528332544316154i</v>
      </c>
      <c r="AA436" s="4">
        <f t="shared" si="379"/>
        <v>1.0508390859337862</v>
      </c>
      <c r="AB436" s="4">
        <f t="shared" si="380"/>
        <v>0.52680265703377949</v>
      </c>
      <c r="AC436" s="47" t="str">
        <f t="shared" si="381"/>
        <v>-0,121789018941013-0,458334587304577i</v>
      </c>
      <c r="AD436" s="20">
        <f t="shared" si="382"/>
        <v>-6.48004444296682</v>
      </c>
      <c r="AE436" s="43">
        <f t="shared" si="383"/>
        <v>-104.8808073932294</v>
      </c>
      <c r="AF436" t="str">
        <f t="shared" si="365"/>
        <v>171,846459675999</v>
      </c>
      <c r="AG436" t="str">
        <f t="shared" si="366"/>
        <v>1+11233,6707235222i</v>
      </c>
      <c r="AH436">
        <f t="shared" si="384"/>
        <v>11233.670768031248</v>
      </c>
      <c r="AI436">
        <f t="shared" si="385"/>
        <v>1.5707073086972534</v>
      </c>
      <c r="AJ436" t="str">
        <f t="shared" si="367"/>
        <v>1+28,5299573930724i</v>
      </c>
      <c r="AK436">
        <f t="shared" si="386"/>
        <v>28.547477451616047</v>
      </c>
      <c r="AL436">
        <f t="shared" si="387"/>
        <v>1.5357597942640697</v>
      </c>
      <c r="AM436" t="str">
        <f t="shared" si="368"/>
        <v>1-1,08950574439682i</v>
      </c>
      <c r="AN436">
        <f t="shared" si="388"/>
        <v>1.4788586027993578</v>
      </c>
      <c r="AO436">
        <f t="shared" si="389"/>
        <v>-0.82820783733354497</v>
      </c>
      <c r="AP436" s="41" t="str">
        <f t="shared" si="390"/>
        <v>0,419812485412069-0,490759007318913i</v>
      </c>
      <c r="AQ436">
        <f t="shared" si="391"/>
        <v>-3.797734231489577</v>
      </c>
      <c r="AR436" s="43">
        <f t="shared" si="392"/>
        <v>-49.455158720363478</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0,368539378007886-0,0169395938032127i</v>
      </c>
      <c r="BG436" s="20">
        <f t="shared" si="403"/>
        <v>-8.6611563609537807</v>
      </c>
      <c r="BH436" s="43">
        <f t="shared" si="404"/>
        <v>-2.6316986684006252</v>
      </c>
      <c r="BI436" s="41" t="str">
        <f t="shared" si="409"/>
        <v>0,303798488551997+0,400151982789577i</v>
      </c>
      <c r="BJ436" s="20">
        <f t="shared" si="405"/>
        <v>-5.9788461494765279</v>
      </c>
      <c r="BK436" s="43">
        <f t="shared" si="410"/>
        <v>52.793950004465351</v>
      </c>
      <c r="BL436">
        <f t="shared" si="406"/>
        <v>-8.6611563609537807</v>
      </c>
      <c r="BM436" s="43">
        <f t="shared" si="407"/>
        <v>-2.6316986684006252</v>
      </c>
    </row>
    <row r="437" spans="14:65" x14ac:dyDescent="0.25">
      <c r="N437" s="9">
        <v>19</v>
      </c>
      <c r="O437" s="34">
        <f t="shared" si="408"/>
        <v>154881.66189124843</v>
      </c>
      <c r="P437" s="33" t="str">
        <f t="shared" si="360"/>
        <v>58,4837545126354</v>
      </c>
      <c r="Q437" s="4" t="str">
        <f t="shared" si="361"/>
        <v>1+11524,9789645783i</v>
      </c>
      <c r="R437" s="4">
        <f t="shared" si="373"/>
        <v>11524.979007962325</v>
      </c>
      <c r="S437" s="4">
        <f t="shared" si="374"/>
        <v>1.5707095587408668</v>
      </c>
      <c r="T437" s="4" t="str">
        <f t="shared" si="362"/>
        <v>1+29,1945054703995i</v>
      </c>
      <c r="U437" s="4">
        <f t="shared" si="375"/>
        <v>29.211626960188067</v>
      </c>
      <c r="V437" s="4">
        <f t="shared" si="376"/>
        <v>1.5365566926868155</v>
      </c>
      <c r="W437" t="str">
        <f t="shared" si="363"/>
        <v>1-3,28438186541994i</v>
      </c>
      <c r="X437" s="4">
        <f t="shared" si="377"/>
        <v>3.4332439817029261</v>
      </c>
      <c r="Y437" s="4">
        <f t="shared" si="378"/>
        <v>-1.2752424916677252</v>
      </c>
      <c r="Z437" t="str">
        <f t="shared" si="364"/>
        <v>0,90404668323922+0,540638990192583i</v>
      </c>
      <c r="AA437" s="4">
        <f t="shared" si="379"/>
        <v>1.0533712181336123</v>
      </c>
      <c r="AB437" s="4">
        <f t="shared" si="380"/>
        <v>0.53896315487565627</v>
      </c>
      <c r="AC437" s="47" t="str">
        <f t="shared" si="381"/>
        <v>-0,132386463127484-0,464649585813698i</v>
      </c>
      <c r="AD437" s="20">
        <f t="shared" si="382"/>
        <v>-6.3185186372009454</v>
      </c>
      <c r="AE437" s="43">
        <f t="shared" si="383"/>
        <v>-105.90314179891129</v>
      </c>
      <c r="AF437" t="str">
        <f t="shared" si="365"/>
        <v>171,846459675999</v>
      </c>
      <c r="AG437" t="str">
        <f t="shared" si="366"/>
        <v>1+11495,3365289698i</v>
      </c>
      <c r="AH437">
        <f t="shared" si="384"/>
        <v>11495.336572465698</v>
      </c>
      <c r="AI437">
        <f t="shared" si="385"/>
        <v>1.5707093349965306</v>
      </c>
      <c r="AJ437" t="str">
        <f t="shared" si="367"/>
        <v>1+29,1945054703995i</v>
      </c>
      <c r="AK437">
        <f t="shared" si="386"/>
        <v>29.211626960188067</v>
      </c>
      <c r="AL437">
        <f t="shared" si="387"/>
        <v>1.5365566926868155</v>
      </c>
      <c r="AM437" t="str">
        <f t="shared" si="368"/>
        <v>1-1,1148835932909i</v>
      </c>
      <c r="AN437">
        <f t="shared" si="388"/>
        <v>1.4976533065396775</v>
      </c>
      <c r="AO437">
        <f t="shared" si="389"/>
        <v>-0.83966630039415902</v>
      </c>
      <c r="AP437" s="41" t="str">
        <f t="shared" si="390"/>
        <v>0,419812424272971-0,501487438612179i</v>
      </c>
      <c r="AQ437">
        <f t="shared" si="391"/>
        <v>-3.6882813302583219</v>
      </c>
      <c r="AR437" s="43">
        <f t="shared" si="392"/>
        <v>-50.066137475515887</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0,366819386444658-0,0251638354357934i</v>
      </c>
      <c r="BG437" s="20">
        <f t="shared" si="403"/>
        <v>-8.690564571039328</v>
      </c>
      <c r="BH437" s="43">
        <f t="shared" si="404"/>
        <v>-3.9243462166227392</v>
      </c>
      <c r="BI437" s="41" t="str">
        <f t="shared" si="409"/>
        <v>0,307023528531406+0,391739825261517i</v>
      </c>
      <c r="BJ437" s="20">
        <f t="shared" si="405"/>
        <v>-6.060327264096717</v>
      </c>
      <c r="BK437" s="43">
        <f t="shared" si="410"/>
        <v>51.912658106772732</v>
      </c>
      <c r="BL437">
        <f t="shared" si="406"/>
        <v>-8.690564571039328</v>
      </c>
      <c r="BM437" s="43">
        <f t="shared" si="407"/>
        <v>-3.9243462166227392</v>
      </c>
    </row>
    <row r="438" spans="14:65" x14ac:dyDescent="0.25">
      <c r="N438" s="9">
        <v>20</v>
      </c>
      <c r="O438" s="34">
        <f t="shared" si="408"/>
        <v>158489.31924611164</v>
      </c>
      <c r="P438" s="33" t="str">
        <f t="shared" si="360"/>
        <v>58,4837545126354</v>
      </c>
      <c r="Q438" s="4" t="str">
        <f t="shared" si="361"/>
        <v>1+11793,430210636i</v>
      </c>
      <c r="R438" s="4">
        <f t="shared" si="373"/>
        <v>11793.430253032484</v>
      </c>
      <c r="S438" s="4">
        <f t="shared" si="374"/>
        <v>1.5707115338228992</v>
      </c>
      <c r="T438" s="4" t="str">
        <f t="shared" si="362"/>
        <v>1+29,8745328609619i</v>
      </c>
      <c r="U438" s="4">
        <f t="shared" si="375"/>
        <v>29.891264838756697</v>
      </c>
      <c r="V438" s="4">
        <f t="shared" si="376"/>
        <v>1.5373354935269303</v>
      </c>
      <c r="W438" t="str">
        <f t="shared" si="363"/>
        <v>1-3,36088494685822i</v>
      </c>
      <c r="X438" s="4">
        <f t="shared" si="377"/>
        <v>3.5065007665788661</v>
      </c>
      <c r="Y438" s="4">
        <f t="shared" si="378"/>
        <v>-1.2815973115515107</v>
      </c>
      <c r="Z438" t="str">
        <f t="shared" si="364"/>
        <v>0,899524542739616+0,553232090017813i</v>
      </c>
      <c r="AA438" s="4">
        <f t="shared" si="379"/>
        <v>1.0560351075681116</v>
      </c>
      <c r="AB438" s="4">
        <f t="shared" si="380"/>
        <v>0.55139572349320021</v>
      </c>
      <c r="AC438" s="47" t="str">
        <f t="shared" si="381"/>
        <v>-0,14336967022023-0,470848784708527i</v>
      </c>
      <c r="AD438" s="20">
        <f t="shared" si="382"/>
        <v>-6.1573004653161787</v>
      </c>
      <c r="AE438" s="43">
        <f t="shared" si="383"/>
        <v>-106.9350710307549</v>
      </c>
      <c r="AF438" t="str">
        <f t="shared" si="365"/>
        <v>171,846459675999</v>
      </c>
      <c r="AG438" t="str">
        <f t="shared" si="366"/>
        <v>1+11763,0973140037i</v>
      </c>
      <c r="AH438">
        <f t="shared" si="384"/>
        <v>11763.09735650951</v>
      </c>
      <c r="AI438">
        <f t="shared" si="385"/>
        <v>1.5707113151716059</v>
      </c>
      <c r="AJ438" t="str">
        <f t="shared" si="367"/>
        <v>1+29,8745328609619i</v>
      </c>
      <c r="AK438">
        <f t="shared" si="386"/>
        <v>29.891264838756697</v>
      </c>
      <c r="AL438">
        <f t="shared" si="387"/>
        <v>1.5373354935269303</v>
      </c>
      <c r="AM438" t="str">
        <f t="shared" si="368"/>
        <v>1-1,14085256822336i</v>
      </c>
      <c r="AN438">
        <f t="shared" si="388"/>
        <v>1.5170842370883155</v>
      </c>
      <c r="AO438">
        <f t="shared" si="389"/>
        <v>-0.85109622268767238</v>
      </c>
      <c r="AP438" s="41" t="str">
        <f t="shared" si="390"/>
        <v>0,41981236588559-0,512481765182889i</v>
      </c>
      <c r="AQ438">
        <f t="shared" si="391"/>
        <v>-3.5765422735809365</v>
      </c>
      <c r="AR438" s="43">
        <f t="shared" si="392"/>
        <v>-50.676515237551406</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0,364889097396431-0,0333422575951026i</v>
      </c>
      <c r="BG438" s="20">
        <f t="shared" si="403"/>
        <v>-8.7206707409823725</v>
      </c>
      <c r="BH438" s="43">
        <f t="shared" si="404"/>
        <v>-5.2209840124307014</v>
      </c>
      <c r="BI438" s="41" t="str">
        <f t="shared" si="409"/>
        <v>0,310116058223394+0,383475330292274i</v>
      </c>
      <c r="BJ438" s="20">
        <f t="shared" si="405"/>
        <v>-6.1399125492471232</v>
      </c>
      <c r="BK438" s="43">
        <f t="shared" si="410"/>
        <v>51.037571780772815</v>
      </c>
      <c r="BL438">
        <f t="shared" si="406"/>
        <v>-8.7206707409823725</v>
      </c>
      <c r="BM438" s="43">
        <f t="shared" si="407"/>
        <v>-5.2209840124307014</v>
      </c>
    </row>
    <row r="439" spans="14:65" x14ac:dyDescent="0.25">
      <c r="N439" s="9">
        <v>21</v>
      </c>
      <c r="O439" s="34">
        <f t="shared" si="408"/>
        <v>162181.00973589328</v>
      </c>
      <c r="P439" s="33" t="str">
        <f t="shared" si="360"/>
        <v>58,4837545126354</v>
      </c>
      <c r="Q439" s="4" t="str">
        <f t="shared" si="361"/>
        <v>1+12068,134489496i</v>
      </c>
      <c r="R439" s="4">
        <f t="shared" si="373"/>
        <v>12068.134530927424</v>
      </c>
      <c r="S439" s="4">
        <f t="shared" si="374"/>
        <v>1.5707134639465763</v>
      </c>
      <c r="T439" s="4" t="str">
        <f t="shared" si="362"/>
        <v>1+30,5704001242833i</v>
      </c>
      <c r="U439" s="4">
        <f t="shared" si="375"/>
        <v>30.586751441739938</v>
      </c>
      <c r="V439" s="4">
        <f t="shared" si="376"/>
        <v>1.5380966059338355</v>
      </c>
      <c r="W439" t="str">
        <f t="shared" si="363"/>
        <v>1-3,43917001398187i</v>
      </c>
      <c r="X439" s="4">
        <f t="shared" si="377"/>
        <v>3.5816044428540761</v>
      </c>
      <c r="Y439" s="4">
        <f t="shared" si="378"/>
        <v>-1.2878307859842879</v>
      </c>
      <c r="Z439" t="str">
        <f t="shared" si="364"/>
        <v>0,894789280324185+0,566118520820061i</v>
      </c>
      <c r="AA439" s="4">
        <f t="shared" si="379"/>
        <v>1.0588380592888444</v>
      </c>
      <c r="AB439" s="4">
        <f t="shared" si="380"/>
        <v>0.56410554439590066</v>
      </c>
      <c r="AC439" s="47" t="str">
        <f t="shared" si="381"/>
        <v>-0,154746440274023-0,476913485979775i</v>
      </c>
      <c r="AD439" s="20">
        <f t="shared" si="382"/>
        <v>-5.996469335596549</v>
      </c>
      <c r="AE439" s="43">
        <f t="shared" si="383"/>
        <v>-107.97694396283759</v>
      </c>
      <c r="AF439" t="str">
        <f t="shared" si="365"/>
        <v>171,846459675999</v>
      </c>
      <c r="AG439" t="str">
        <f t="shared" si="366"/>
        <v>1+12037,0950489365i</v>
      </c>
      <c r="AH439">
        <f t="shared" si="384"/>
        <v>12037.095090474761</v>
      </c>
      <c r="AI439">
        <f t="shared" si="385"/>
        <v>1.5707132502723939</v>
      </c>
      <c r="AJ439" t="str">
        <f t="shared" si="367"/>
        <v>1+30,5704001242833i</v>
      </c>
      <c r="AK439">
        <f t="shared" si="386"/>
        <v>30.586751441739938</v>
      </c>
      <c r="AL439">
        <f t="shared" si="387"/>
        <v>1.5380966059338355</v>
      </c>
      <c r="AM439" t="str">
        <f t="shared" si="368"/>
        <v>1-1,16742643828846i</v>
      </c>
      <c r="AN439">
        <f t="shared" si="388"/>
        <v>1.5371676840263326</v>
      </c>
      <c r="AO439">
        <f t="shared" si="389"/>
        <v>-0.86249171952586512</v>
      </c>
      <c r="AP439" s="41" t="str">
        <f t="shared" si="390"/>
        <v>0,419812310126072-0,523747816368547i</v>
      </c>
      <c r="AQ439">
        <f t="shared" si="391"/>
        <v>-3.4625300486938433</v>
      </c>
      <c r="AR439" s="43">
        <f t="shared" si="392"/>
        <v>-51.285931456291905</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0,362746551120263-0,0414711939229045i</v>
      </c>
      <c r="BG439" s="20">
        <f t="shared" si="403"/>
        <v>-8.7515382051215767</v>
      </c>
      <c r="BH439" s="43">
        <f t="shared" si="404"/>
        <v>-6.5220539465040703</v>
      </c>
      <c r="BI439" s="41" t="str">
        <f t="shared" si="409"/>
        <v>0,31308099870648+0,375357786446828i</v>
      </c>
      <c r="BJ439" s="20">
        <f t="shared" si="405"/>
        <v>-6.2175989182188669</v>
      </c>
      <c r="BK439" s="43">
        <f t="shared" si="410"/>
        <v>50.168958560041567</v>
      </c>
      <c r="BL439">
        <f t="shared" si="406"/>
        <v>-8.7515382051215767</v>
      </c>
      <c r="BM439" s="43">
        <f t="shared" si="407"/>
        <v>-6.5220539465040703</v>
      </c>
    </row>
    <row r="440" spans="14:65" x14ac:dyDescent="0.25">
      <c r="N440" s="9">
        <v>22</v>
      </c>
      <c r="O440" s="34">
        <f t="shared" si="408"/>
        <v>165958.69074375604</v>
      </c>
      <c r="P440" s="33" t="str">
        <f t="shared" si="360"/>
        <v>58,4837545126354</v>
      </c>
      <c r="Q440" s="4" t="str">
        <f t="shared" si="361"/>
        <v>1+12349,2374530029i</v>
      </c>
      <c r="R440" s="4">
        <f t="shared" si="373"/>
        <v>12349.237493491228</v>
      </c>
      <c r="S440" s="4">
        <f t="shared" si="374"/>
        <v>1.5707153501352753</v>
      </c>
      <c r="T440" s="4" t="str">
        <f t="shared" si="362"/>
        <v>1+31,2824762183979i</v>
      </c>
      <c r="U440" s="4">
        <f t="shared" si="375"/>
        <v>31.298455526665055</v>
      </c>
      <c r="V440" s="4">
        <f t="shared" si="376"/>
        <v>1.5388404299301364</v>
      </c>
      <c r="W440" t="str">
        <f t="shared" si="363"/>
        <v>1-3,51927857456977i</v>
      </c>
      <c r="X440" s="4">
        <f t="shared" si="377"/>
        <v>3.6585955892153246</v>
      </c>
      <c r="Y440" s="4">
        <f t="shared" si="378"/>
        <v>-1.2939442816270341</v>
      </c>
      <c r="Z440" t="str">
        <f t="shared" si="364"/>
        <v>0,889830851866473+0,579305115155517i</v>
      </c>
      <c r="AA440" s="4">
        <f t="shared" si="379"/>
        <v>1.0617878137268104</v>
      </c>
      <c r="AB440" s="4">
        <f t="shared" si="380"/>
        <v>0.57709780139468614</v>
      </c>
      <c r="AC440" s="47" t="str">
        <f t="shared" si="381"/>
        <v>-0,16652404437318-0,482823831910267i</v>
      </c>
      <c r="AD440" s="20">
        <f t="shared" si="382"/>
        <v>-5.8361064069844337</v>
      </c>
      <c r="AE440" s="43">
        <f t="shared" si="383"/>
        <v>-109.02911304858141</v>
      </c>
      <c r="AF440" t="str">
        <f t="shared" si="365"/>
        <v>171,846459675999</v>
      </c>
      <c r="AG440" t="str">
        <f t="shared" si="366"/>
        <v>1+12317,4750109942i</v>
      </c>
      <c r="AH440">
        <f t="shared" si="384"/>
        <v>12317.475051586935</v>
      </c>
      <c r="AI440">
        <f t="shared" si="385"/>
        <v>1.570715141324911</v>
      </c>
      <c r="AJ440" t="str">
        <f t="shared" si="367"/>
        <v>1+31,2824762183979i</v>
      </c>
      <c r="AK440">
        <f t="shared" si="386"/>
        <v>31.298455526665055</v>
      </c>
      <c r="AL440">
        <f t="shared" si="387"/>
        <v>1.5388404299301364</v>
      </c>
      <c r="AM440" t="str">
        <f t="shared" si="368"/>
        <v>1-1,19461929330387i</v>
      </c>
      <c r="AN440">
        <f t="shared" si="388"/>
        <v>1.5579201699489731</v>
      </c>
      <c r="AO440">
        <f t="shared" si="389"/>
        <v>-0.87384699552672396</v>
      </c>
      <c r="AP440" s="41" t="str">
        <f t="shared" si="390"/>
        <v>0,419812256876144-0,535291565578652i</v>
      </c>
      <c r="AQ440">
        <f t="shared" si="391"/>
        <v>-3.3462598957781955</v>
      </c>
      <c r="AR440" s="43">
        <f t="shared" si="392"/>
        <v>-51.894031219986765</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0,360389703782201-0,0495466944302094i</v>
      </c>
      <c r="BG440" s="20">
        <f t="shared" si="403"/>
        <v>-8.783232648497254</v>
      </c>
      <c r="BH440" s="43">
        <f t="shared" si="404"/>
        <v>-7.8280014659636068</v>
      </c>
      <c r="BI440" s="41" t="str">
        <f t="shared" si="409"/>
        <v>0,31592313286071+0,367386349514152i</v>
      </c>
      <c r="BJ440" s="20">
        <f t="shared" si="405"/>
        <v>-6.2933861372910291</v>
      </c>
      <c r="BK440" s="43">
        <f t="shared" si="410"/>
        <v>49.307080362631012</v>
      </c>
      <c r="BL440">
        <f t="shared" si="406"/>
        <v>-8.783232648497254</v>
      </c>
      <c r="BM440" s="43">
        <f t="shared" si="407"/>
        <v>-7.8280014659636068</v>
      </c>
    </row>
    <row r="441" spans="14:65" x14ac:dyDescent="0.25">
      <c r="N441" s="9">
        <v>23</v>
      </c>
      <c r="O441" s="34">
        <f t="shared" si="408"/>
        <v>169824.36524617471</v>
      </c>
      <c r="P441" s="33" t="str">
        <f t="shared" si="360"/>
        <v>58,4837545126354</v>
      </c>
      <c r="Q441" s="4" t="str">
        <f t="shared" si="361"/>
        <v>1+12636,8881456689i</v>
      </c>
      <c r="R441" s="4">
        <f t="shared" si="373"/>
        <v>12636.888185235601</v>
      </c>
      <c r="S441" s="4">
        <f t="shared" si="374"/>
        <v>1.5707171933890782</v>
      </c>
      <c r="T441" s="4" t="str">
        <f t="shared" si="362"/>
        <v>1+32,0111386954758i</v>
      </c>
      <c r="U441" s="4">
        <f t="shared" si="375"/>
        <v>32.026754449693897</v>
      </c>
      <c r="V441" s="4">
        <f t="shared" si="376"/>
        <v>1.5395673566069701</v>
      </c>
      <c r="W441" t="str">
        <f t="shared" si="363"/>
        <v>1-3,60125310324103i</v>
      </c>
      <c r="X441" s="4">
        <f t="shared" si="377"/>
        <v>3.7375157409171065</v>
      </c>
      <c r="Y441" s="4">
        <f t="shared" si="378"/>
        <v>-1.2999392113009158</v>
      </c>
      <c r="Z441" t="str">
        <f t="shared" si="364"/>
        <v>0,884638739874936+0,592798864731033i</v>
      </c>
      <c r="AA441" s="4">
        <f t="shared" si="379"/>
        <v>1.0648925739782</v>
      </c>
      <c r="AB441" s="4">
        <f t="shared" si="380"/>
        <v>0.59037766909423861</v>
      </c>
      <c r="AC441" s="47" t="str">
        <f t="shared" si="381"/>
        <v>-0,178709131491249-0,488558774620161i</v>
      </c>
      <c r="AD441" s="20">
        <f t="shared" si="382"/>
        <v>-5.6762947061521629</v>
      </c>
      <c r="AE441" s="43">
        <f t="shared" si="383"/>
        <v>-110.09193336911453</v>
      </c>
      <c r="AF441" t="str">
        <f t="shared" si="365"/>
        <v>171,846459675999</v>
      </c>
      <c r="AG441" t="str">
        <f t="shared" si="366"/>
        <v>1+12604,3858613436i</v>
      </c>
      <c r="AH441">
        <f t="shared" si="384"/>
        <v>12604.385901012331</v>
      </c>
      <c r="AI441">
        <f t="shared" si="385"/>
        <v>1.570716989331818</v>
      </c>
      <c r="AJ441" t="str">
        <f t="shared" si="367"/>
        <v>1+32,0111386954758i</v>
      </c>
      <c r="AK441">
        <f t="shared" si="386"/>
        <v>32.026754449693897</v>
      </c>
      <c r="AL441">
        <f t="shared" si="387"/>
        <v>1.5395673566069701</v>
      </c>
      <c r="AM441" t="str">
        <f t="shared" si="368"/>
        <v>1-1,22244555128123i</v>
      </c>
      <c r="AN441">
        <f t="shared" si="388"/>
        <v>1.5793584538815977</v>
      </c>
      <c r="AO441">
        <f t="shared" si="389"/>
        <v>-0.88515635882907939</v>
      </c>
      <c r="AP441" s="41" t="str">
        <f t="shared" si="390"/>
        <v>0,41981220602286-0,547119133461856i</v>
      </c>
      <c r="AQ441">
        <f t="shared" si="391"/>
        <v>-3.2277492482309178</v>
      </c>
      <c r="AR441" s="43">
        <f t="shared" si="392"/>
        <v>-52.500466058590114</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0,357816445725905-0,057564501367329i</v>
      </c>
      <c r="BG441" s="20">
        <f t="shared" si="403"/>
        <v>-8.8158222067943282</v>
      </c>
      <c r="BH441" s="43">
        <f t="shared" si="404"/>
        <v>-9.1392745050128816</v>
      </c>
      <c r="BI441" s="41" t="str">
        <f t="shared" si="409"/>
        <v>0,31864710527672+0,359560052724408i</v>
      </c>
      <c r="BJ441" s="20">
        <f t="shared" si="405"/>
        <v>-6.3672767488730955</v>
      </c>
      <c r="BK441" s="43">
        <f t="shared" si="410"/>
        <v>48.452192805511515</v>
      </c>
      <c r="BL441">
        <f t="shared" si="406"/>
        <v>-8.8158222067943282</v>
      </c>
      <c r="BM441" s="43">
        <f t="shared" si="407"/>
        <v>-9.1392745050128816</v>
      </c>
    </row>
    <row r="442" spans="14:65" x14ac:dyDescent="0.25">
      <c r="N442" s="9">
        <v>24</v>
      </c>
      <c r="O442" s="34">
        <f t="shared" si="408"/>
        <v>173780.0828749378</v>
      </c>
      <c r="P442" s="33" t="str">
        <f t="shared" si="360"/>
        <v>58,4837545126354</v>
      </c>
      <c r="Q442" s="4" t="str">
        <f t="shared" si="361"/>
        <v>1+12931,2390836987i</v>
      </c>
      <c r="R442" s="4">
        <f t="shared" si="373"/>
        <v>12931.239122364754</v>
      </c>
      <c r="S442" s="4">
        <f t="shared" si="374"/>
        <v>1.5707189946853026</v>
      </c>
      <c r="T442" s="4" t="str">
        <f t="shared" si="362"/>
        <v>1+32,7567739020078i</v>
      </c>
      <c r="U442" s="4">
        <f t="shared" si="375"/>
        <v>32.772034365709729</v>
      </c>
      <c r="V442" s="4">
        <f t="shared" si="376"/>
        <v>1.5402777683157312</v>
      </c>
      <c r="W442" t="str">
        <f t="shared" si="363"/>
        <v>1-3,68513706397588i</v>
      </c>
      <c r="X442" s="4">
        <f t="shared" si="377"/>
        <v>3.8184074141307613</v>
      </c>
      <c r="Y442" s="4">
        <f t="shared" si="378"/>
        <v>-1.3058170292937952</v>
      </c>
      <c r="Z442" t="str">
        <f t="shared" si="364"/>
        <v>0,879201931183919+0,606606924111256i</v>
      </c>
      <c r="AA442" s="4">
        <f t="shared" si="379"/>
        <v>1.0681610347589223</v>
      </c>
      <c r="AB442" s="4">
        <f t="shared" si="380"/>
        <v>0.60395030011338036</v>
      </c>
      <c r="AC442" s="47" t="str">
        <f t="shared" si="381"/>
        <v>-0,191307627435119-0,494096050002913i</v>
      </c>
      <c r="AD442" s="20">
        <f t="shared" si="382"/>
        <v>-5.5171192472512285</v>
      </c>
      <c r="AE442" s="43">
        <f t="shared" si="383"/>
        <v>-111.16576162118035</v>
      </c>
      <c r="AF442" t="str">
        <f t="shared" si="365"/>
        <v>171,846459675999</v>
      </c>
      <c r="AG442" t="str">
        <f t="shared" si="366"/>
        <v>1+12897,9797239156i</v>
      </c>
      <c r="AH442">
        <f t="shared" si="384"/>
        <v>12897.979762681362</v>
      </c>
      <c r="AI442">
        <f t="shared" si="385"/>
        <v>1.5707187952729527</v>
      </c>
      <c r="AJ442" t="str">
        <f t="shared" si="367"/>
        <v>1+32,7567739020078i</v>
      </c>
      <c r="AK442">
        <f t="shared" si="386"/>
        <v>32.772034365709729</v>
      </c>
      <c r="AL442">
        <f t="shared" si="387"/>
        <v>1.5402777683157312</v>
      </c>
      <c r="AM442" t="str">
        <f t="shared" si="368"/>
        <v>1-1,25091996607087i</v>
      </c>
      <c r="AN442">
        <f t="shared" si="388"/>
        <v>1.6014995352839623</v>
      </c>
      <c r="AO442">
        <f t="shared" si="389"/>
        <v>-0.89641423466655989</v>
      </c>
      <c r="AP442" s="41" t="str">
        <f t="shared" si="390"/>
        <v>0,419812157458349-0,559236791151238i</v>
      </c>
      <c r="AQ442">
        <f t="shared" si="391"/>
        <v>-3.1070176645429841</v>
      </c>
      <c r="AR442" s="43">
        <f t="shared" si="392"/>
        <v>-53.104894710536414</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0,355024622317852-0,0655200253589774i</v>
      </c>
      <c r="BG442" s="20">
        <f t="shared" si="403"/>
        <v>-8.8493775689812963</v>
      </c>
      <c r="BH442" s="43">
        <f t="shared" si="404"/>
        <v>-10.456322363571747</v>
      </c>
      <c r="BI442" s="41" t="str">
        <f t="shared" si="409"/>
        <v>0,321257422605024+0,351877816512911i</v>
      </c>
      <c r="BJ442" s="20">
        <f t="shared" si="405"/>
        <v>-6.4392759862730466</v>
      </c>
      <c r="BK442" s="43">
        <f t="shared" si="410"/>
        <v>47.604544547072159</v>
      </c>
      <c r="BL442">
        <f t="shared" si="406"/>
        <v>-8.8493775689812963</v>
      </c>
      <c r="BM442" s="43">
        <f t="shared" si="407"/>
        <v>-10.456322363571747</v>
      </c>
    </row>
    <row r="443" spans="14:65" x14ac:dyDescent="0.25">
      <c r="N443" s="9">
        <v>25</v>
      </c>
      <c r="O443" s="34">
        <f t="shared" si="408"/>
        <v>177827.94100389251</v>
      </c>
      <c r="P443" s="33" t="str">
        <f t="shared" si="360"/>
        <v>58,4837545126354</v>
      </c>
      <c r="Q443" s="4" t="str">
        <f t="shared" si="361"/>
        <v>1+13232,446335856i</v>
      </c>
      <c r="R443" s="4">
        <f t="shared" si="373"/>
        <v>13232.446373641907</v>
      </c>
      <c r="S443" s="4">
        <f t="shared" si="374"/>
        <v>1.5707207549790196</v>
      </c>
      <c r="T443" s="4" t="str">
        <f t="shared" si="362"/>
        <v>1+33,5197771836498i</v>
      </c>
      <c r="U443" s="4">
        <f t="shared" si="375"/>
        <v>33.534690433065421</v>
      </c>
      <c r="V443" s="4">
        <f t="shared" si="376"/>
        <v>1.5409720388561985</v>
      </c>
      <c r="W443" t="str">
        <f t="shared" si="363"/>
        <v>1-3,77097493316061i</v>
      </c>
      <c r="X443" s="4">
        <f t="shared" si="377"/>
        <v>3.9013141307161701</v>
      </c>
      <c r="Y443" s="4">
        <f t="shared" si="378"/>
        <v>-1.3115792268802471</v>
      </c>
      <c r="Z443" t="str">
        <f t="shared" si="364"/>
        <v>0,873508893593263+0,620736614512033i</v>
      </c>
      <c r="AA443" s="4">
        <f t="shared" si="379"/>
        <v>1.0716024131096322</v>
      </c>
      <c r="AB443" s="4">
        <f t="shared" si="380"/>
        <v>0.61782081094027574</v>
      </c>
      <c r="AC443" s="47" t="str">
        <f t="shared" si="381"/>
        <v>-0,204324625634864-0,499412157000984i</v>
      </c>
      <c r="AD443" s="20">
        <f t="shared" si="382"/>
        <v>-5.3586671535596251</v>
      </c>
      <c r="AE443" s="43">
        <f t="shared" si="383"/>
        <v>-112.25095503926778</v>
      </c>
      <c r="AF443" t="str">
        <f t="shared" si="365"/>
        <v>171,846459675999</v>
      </c>
      <c r="AG443" t="str">
        <f t="shared" si="366"/>
        <v>1+13198,4122660621i</v>
      </c>
      <c r="AH443">
        <f t="shared" si="384"/>
        <v>13198.412303945444</v>
      </c>
      <c r="AI443">
        <f t="shared" si="385"/>
        <v>1.5707205601058489</v>
      </c>
      <c r="AJ443" t="str">
        <f t="shared" si="367"/>
        <v>1+33,5197771836498i</v>
      </c>
      <c r="AK443">
        <f t="shared" si="386"/>
        <v>33.534690433065421</v>
      </c>
      <c r="AL443">
        <f t="shared" si="387"/>
        <v>1.5409720388561985</v>
      </c>
      <c r="AM443" t="str">
        <f t="shared" si="368"/>
        <v>1-1,28005763518441i</v>
      </c>
      <c r="AN443">
        <f t="shared" si="388"/>
        <v>1.6243606586574004</v>
      </c>
      <c r="AO443">
        <f t="shared" si="389"/>
        <v>-0.90761517822649762</v>
      </c>
      <c r="AP443" s="41" t="str">
        <f t="shared" si="390"/>
        <v>0,419812111079604-0,57165096358933i</v>
      </c>
      <c r="AQ443">
        <f t="shared" si="391"/>
        <v>-2.9840867523737851</v>
      </c>
      <c r="AR443" s="43">
        <f t="shared" si="392"/>
        <v>-53.706983848752515</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0,352012057517136-0,0734083219848572i</v>
      </c>
      <c r="BG443" s="20">
        <f t="shared" si="403"/>
        <v>-8.8839720819197581</v>
      </c>
      <c r="BH443" s="43">
        <f t="shared" si="404"/>
        <v>-11.779594528197121</v>
      </c>
      <c r="BI443" s="41" t="str">
        <f t="shared" si="409"/>
        <v>0,323758454300683+0,344338457832925i</v>
      </c>
      <c r="BJ443" s="20">
        <f t="shared" si="405"/>
        <v>-6.5093916807339278</v>
      </c>
      <c r="BK443" s="43">
        <f t="shared" si="410"/>
        <v>46.764376662318114</v>
      </c>
      <c r="BL443">
        <f t="shared" si="406"/>
        <v>-8.8839720819197581</v>
      </c>
      <c r="BM443" s="43">
        <f t="shared" si="407"/>
        <v>-11.779594528197121</v>
      </c>
    </row>
    <row r="444" spans="14:65" x14ac:dyDescent="0.25">
      <c r="N444" s="9">
        <v>26</v>
      </c>
      <c r="O444" s="34">
        <f t="shared" si="408"/>
        <v>181970.08586099857</v>
      </c>
      <c r="P444" s="33" t="str">
        <f t="shared" si="360"/>
        <v>58,4837545126354</v>
      </c>
      <c r="Q444" s="4" t="str">
        <f t="shared" si="361"/>
        <v>1+13540,6696062125i</v>
      </c>
      <c r="R444" s="4">
        <f t="shared" si="373"/>
        <v>13540.669643138295</v>
      </c>
      <c r="S444" s="4">
        <f t="shared" si="374"/>
        <v>1.57072247520356</v>
      </c>
      <c r="T444" s="4" t="str">
        <f t="shared" si="362"/>
        <v>1+34,3005530948409i</v>
      </c>
      <c r="U444" s="4">
        <f t="shared" si="375"/>
        <v>34.315127023107458</v>
      </c>
      <c r="V444" s="4">
        <f t="shared" si="376"/>
        <v>1.5416505336610986</v>
      </c>
      <c r="W444" t="str">
        <f t="shared" si="363"/>
        <v>1-3,8588122231696i</v>
      </c>
      <c r="X444" s="4">
        <f t="shared" si="377"/>
        <v>3.9862804434313341</v>
      </c>
      <c r="Y444" s="4">
        <f t="shared" si="378"/>
        <v>-1.3172273280543392</v>
      </c>
      <c r="Z444" t="str">
        <f t="shared" si="364"/>
        <v>0,867547551406964+0,635195427682239i</v>
      </c>
      <c r="AA444" s="4">
        <f t="shared" si="379"/>
        <v>1.0752264809335015</v>
      </c>
      <c r="AB444" s="4">
        <f t="shared" si="380"/>
        <v>0.63199426632774658</v>
      </c>
      <c r="AC444" s="47" t="str">
        <f t="shared" si="381"/>
        <v>-0,217764269607317-0,50448234327321i</v>
      </c>
      <c r="AD444" s="20">
        <f t="shared" si="382"/>
        <v>-5.2010277801350133</v>
      </c>
      <c r="AE444" s="43">
        <f t="shared" si="383"/>
        <v>-113.34787024648895</v>
      </c>
      <c r="AF444" t="str">
        <f t="shared" si="365"/>
        <v>171,846459675999</v>
      </c>
      <c r="AG444" t="str">
        <f t="shared" si="366"/>
        <v>1+13505,8427810936i</v>
      </c>
      <c r="AH444">
        <f t="shared" si="384"/>
        <v>13505.842818114612</v>
      </c>
      <c r="AI444">
        <f t="shared" si="385"/>
        <v>1.5707222847662443</v>
      </c>
      <c r="AJ444" t="str">
        <f t="shared" si="367"/>
        <v>1+34,3005530948409i</v>
      </c>
      <c r="AK444">
        <f t="shared" si="386"/>
        <v>34.315127023107458</v>
      </c>
      <c r="AL444">
        <f t="shared" si="387"/>
        <v>1.5416505336610986</v>
      </c>
      <c r="AM444" t="str">
        <f t="shared" si="368"/>
        <v>1-1,30987400779967i</v>
      </c>
      <c r="AN444">
        <f t="shared" si="388"/>
        <v>1.6479593187664461</v>
      </c>
      <c r="AO444">
        <f t="shared" si="389"/>
        <v>-0.91875388672763891</v>
      </c>
      <c r="AP444" s="41" t="str">
        <f t="shared" si="390"/>
        <v>0,419812066788244-0,584368232934685i</v>
      </c>
      <c r="AQ444">
        <f t="shared" si="391"/>
        <v>-2.8589800854648546</v>
      </c>
      <c r="AR444" s="43">
        <f t="shared" si="392"/>
        <v>-54.306408762113861</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0,348776580318326-0,081224069016144i</v>
      </c>
      <c r="BG444" s="20">
        <f t="shared" si="403"/>
        <v>-8.9196818560965969</v>
      </c>
      <c r="BH444" s="43">
        <f t="shared" si="404"/>
        <v>-13.109539429448972</v>
      </c>
      <c r="BI444" s="41" t="str">
        <f t="shared" si="409"/>
        <v>0,326154433721544+0,336940699021746i</v>
      </c>
      <c r="BJ444" s="20">
        <f t="shared" si="405"/>
        <v>-6.5776341614264364</v>
      </c>
      <c r="BK444" s="43">
        <f t="shared" si="410"/>
        <v>45.931922054926169</v>
      </c>
      <c r="BL444">
        <f t="shared" si="406"/>
        <v>-8.9196818560965969</v>
      </c>
      <c r="BM444" s="43">
        <f t="shared" si="407"/>
        <v>-13.109539429448972</v>
      </c>
    </row>
    <row r="445" spans="14:65" x14ac:dyDescent="0.25">
      <c r="N445" s="9">
        <v>27</v>
      </c>
      <c r="O445" s="34">
        <f t="shared" si="408"/>
        <v>186208.71366628664</v>
      </c>
      <c r="P445" s="33" t="str">
        <f t="shared" si="360"/>
        <v>58,4837545126354</v>
      </c>
      <c r="Q445" s="4" t="str">
        <f t="shared" si="361"/>
        <v>1+13856,0723188262i</v>
      </c>
      <c r="R445" s="4">
        <f t="shared" si="373"/>
        <v>13856.072354911459</v>
      </c>
      <c r="S445" s="4">
        <f t="shared" si="374"/>
        <v>1.5707241562710097</v>
      </c>
      <c r="T445" s="4" t="str">
        <f t="shared" si="362"/>
        <v>1+35,0995156133046i</v>
      </c>
      <c r="U445" s="4">
        <f t="shared" si="375"/>
        <v>35.113757934584747</v>
      </c>
      <c r="V445" s="4">
        <f t="shared" si="376"/>
        <v>1.54231360997714</v>
      </c>
      <c r="W445" t="str">
        <f t="shared" si="363"/>
        <v>1-3,94869550649677i</v>
      </c>
      <c r="X445" s="4">
        <f t="shared" si="377"/>
        <v>4.0733519615947476</v>
      </c>
      <c r="Y445" s="4">
        <f t="shared" si="378"/>
        <v>-1.32276288547334</v>
      </c>
      <c r="Z445" t="str">
        <f t="shared" si="364"/>
        <v>0,861305259818988+0,649991029876011i</v>
      </c>
      <c r="AA445" s="4">
        <f t="shared" si="379"/>
        <v>1.0790435994486656</v>
      </c>
      <c r="AB445" s="4">
        <f t="shared" si="380"/>
        <v>0.64647566213314378</v>
      </c>
      <c r="AC445" s="47" t="str">
        <f t="shared" si="381"/>
        <v>-0,231629627004589-0,509280598410754i</v>
      </c>
      <c r="AD445" s="20">
        <f t="shared" si="382"/>
        <v>-5.0442928364743249</v>
      </c>
      <c r="AE445" s="43">
        <f t="shared" si="383"/>
        <v>-114.45686202862322</v>
      </c>
      <c r="AF445" t="str">
        <f t="shared" si="365"/>
        <v>171,846459675999</v>
      </c>
      <c r="AG445" t="str">
        <f t="shared" si="366"/>
        <v>1+13820,4342727387i</v>
      </c>
      <c r="AH445">
        <f t="shared" si="384"/>
        <v>13820.434308917012</v>
      </c>
      <c r="AI445">
        <f t="shared" si="385"/>
        <v>1.5707239701685765</v>
      </c>
      <c r="AJ445" t="str">
        <f t="shared" si="367"/>
        <v>1+35,0995156133046i</v>
      </c>
      <c r="AK445">
        <f t="shared" si="386"/>
        <v>35.113757934584747</v>
      </c>
      <c r="AL445">
        <f t="shared" si="387"/>
        <v>1.54231360997714</v>
      </c>
      <c r="AM445" t="str">
        <f t="shared" si="368"/>
        <v>1-1,3403848929521i</v>
      </c>
      <c r="AN445">
        <f t="shared" si="388"/>
        <v>1.6723132664827522</v>
      </c>
      <c r="AO445">
        <f t="shared" si="389"/>
        <v>-0.92982521065889023</v>
      </c>
      <c r="AP445" s="41" t="str">
        <f t="shared" si="390"/>
        <v>0,419812024490323-0,597395342051874i</v>
      </c>
      <c r="AQ445">
        <f t="shared" si="391"/>
        <v>-2.7317231140804181</v>
      </c>
      <c r="AR445" s="43">
        <f t="shared" si="392"/>
        <v>-54.902853989032927</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0,345316054212011-0,0889615445508969i</v>
      </c>
      <c r="BG445" s="20">
        <f t="shared" si="403"/>
        <v>-8.9565858715202289</v>
      </c>
      <c r="BH445" s="43">
        <f t="shared" si="404"/>
        <v>-14.446603129749526</v>
      </c>
      <c r="BI445" s="41" t="str">
        <f t="shared" si="409"/>
        <v>0,328449459540833+0,32968317622654i</v>
      </c>
      <c r="BJ445" s="20">
        <f t="shared" si="405"/>
        <v>-6.6440161491263225</v>
      </c>
      <c r="BK445" s="43">
        <f t="shared" si="410"/>
        <v>45.107404909840774</v>
      </c>
      <c r="BL445">
        <f t="shared" si="406"/>
        <v>-8.9565858715202289</v>
      </c>
      <c r="BM445" s="43">
        <f t="shared" si="407"/>
        <v>-14.446603129749526</v>
      </c>
    </row>
    <row r="446" spans="14:65" x14ac:dyDescent="0.25">
      <c r="N446" s="9">
        <v>28</v>
      </c>
      <c r="O446" s="34">
        <f t="shared" si="408"/>
        <v>190546.07179632492</v>
      </c>
      <c r="P446" s="33" t="str">
        <f t="shared" si="360"/>
        <v>58,4837545126354</v>
      </c>
      <c r="Q446" s="4" t="str">
        <f t="shared" si="361"/>
        <v>1+14178,8217043903i</v>
      </c>
      <c r="R446" s="4">
        <f t="shared" si="373"/>
        <v>14178.821739654159</v>
      </c>
      <c r="S446" s="4">
        <f t="shared" si="374"/>
        <v>1.5707257990726931</v>
      </c>
      <c r="T446" s="4" t="str">
        <f t="shared" si="362"/>
        <v>1+35,9170883595438i</v>
      </c>
      <c r="U446" s="4">
        <f t="shared" si="375"/>
        <v>35.931006613053249</v>
      </c>
      <c r="V446" s="4">
        <f t="shared" si="376"/>
        <v>1.5429616170425484</v>
      </c>
      <c r="W446" t="str">
        <f t="shared" si="363"/>
        <v>1-4,04067244044868i</v>
      </c>
      <c r="X446" s="4">
        <f t="shared" si="377"/>
        <v>4.1625753772155871</v>
      </c>
      <c r="Y446" s="4">
        <f t="shared" si="378"/>
        <v>-1.3281874766096031</v>
      </c>
      <c r="Z446" t="str">
        <f t="shared" si="364"/>
        <v>0,854768778091957+0,665131265917478i</v>
      </c>
      <c r="AA446" s="4">
        <f t="shared" si="379"/>
        <v>1.0830647556364317</v>
      </c>
      <c r="AB446" s="4">
        <f t="shared" si="380"/>
        <v>0.66126990650781714</v>
      </c>
      <c r="AC446" s="47" t="str">
        <f t="shared" si="381"/>
        <v>-0,245922555261545-0,513779655965318i</v>
      </c>
      <c r="AD446" s="20">
        <f t="shared" si="382"/>
        <v>-4.8885565080516376</v>
      </c>
      <c r="AE446" s="43">
        <f t="shared" si="383"/>
        <v>-115.57828202572978</v>
      </c>
      <c r="AF446" t="str">
        <f t="shared" si="365"/>
        <v>171,846459675999</v>
      </c>
      <c r="AG446" t="str">
        <f t="shared" si="366"/>
        <v>1+14142,3535415704i</v>
      </c>
      <c r="AH446">
        <f t="shared" si="384"/>
        <v>14142.353576925194</v>
      </c>
      <c r="AI446">
        <f t="shared" si="385"/>
        <v>1.5707256172064683</v>
      </c>
      <c r="AJ446" t="str">
        <f t="shared" si="367"/>
        <v>1+35,9170883595438i</v>
      </c>
      <c r="AK446">
        <f t="shared" si="386"/>
        <v>35.931006613053249</v>
      </c>
      <c r="AL446">
        <f t="shared" si="387"/>
        <v>1.5429616170425484</v>
      </c>
      <c r="AM446" t="str">
        <f t="shared" si="368"/>
        <v>1-1,37160646791689i</v>
      </c>
      <c r="AN446">
        <f t="shared" si="388"/>
        <v>1.6974405152556735</v>
      </c>
      <c r="AO446">
        <f t="shared" si="389"/>
        <v>-0.9408241641302123</v>
      </c>
      <c r="AP446" s="41" t="str">
        <f t="shared" si="390"/>
        <v>0,419811984096123-0,610739198086617i</v>
      </c>
      <c r="AQ446">
        <f t="shared" si="391"/>
        <v>-2.6023430697019077</v>
      </c>
      <c r="AR446" s="43">
        <f t="shared" si="392"/>
        <v>-55.496013900377747</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0,34162840980015-0,0966146063271261i</v>
      </c>
      <c r="BG446" s="20">
        <f t="shared" si="403"/>
        <v>-8.9947660826907168</v>
      </c>
      <c r="BH446" s="43">
        <f t="shared" si="404"/>
        <v>-15.791227935776668</v>
      </c>
      <c r="BI446" s="41" t="str">
        <f t="shared" si="409"/>
        <v>0,33064749743739+0,322564447397946i</v>
      </c>
      <c r="BJ446" s="20">
        <f t="shared" si="405"/>
        <v>-6.7085526443409735</v>
      </c>
      <c r="BK446" s="43">
        <f t="shared" si="410"/>
        <v>44.291040189575412</v>
      </c>
      <c r="BL446">
        <f t="shared" si="406"/>
        <v>-8.9947660826907168</v>
      </c>
      <c r="BM446" s="43">
        <f t="shared" si="407"/>
        <v>-15.791227935776668</v>
      </c>
    </row>
    <row r="447" spans="14:65" x14ac:dyDescent="0.25">
      <c r="N447" s="9">
        <v>29</v>
      </c>
      <c r="O447" s="34">
        <f t="shared" si="408"/>
        <v>194984.45997580473</v>
      </c>
      <c r="P447" s="33" t="str">
        <f t="shared" si="360"/>
        <v>58,4837545126354</v>
      </c>
      <c r="Q447" s="4" t="str">
        <f t="shared" si="361"/>
        <v>1+14509,0888889008i</v>
      </c>
      <c r="R447" s="4">
        <f t="shared" si="373"/>
        <v>14509.088923361958</v>
      </c>
      <c r="S447" s="4">
        <f t="shared" si="374"/>
        <v>1.5707274044796449</v>
      </c>
      <c r="T447" s="4" t="str">
        <f t="shared" si="362"/>
        <v>1+36,7537048214496i</v>
      </c>
      <c r="U447" s="4">
        <f t="shared" si="375"/>
        <v>36.767306375396174</v>
      </c>
      <c r="V447" s="4">
        <f t="shared" si="376"/>
        <v>1.5435948962611472</v>
      </c>
      <c r="W447" t="str">
        <f t="shared" si="363"/>
        <v>1-4,13479179241308i</v>
      </c>
      <c r="X447" s="4">
        <f t="shared" si="377"/>
        <v>4.253998491608403</v>
      </c>
      <c r="Y447" s="4">
        <f t="shared" si="378"/>
        <v>-1.3335027001071871</v>
      </c>
      <c r="Z447" t="str">
        <f t="shared" si="364"/>
        <v>0,847924241471776+0,680624163360178i</v>
      </c>
      <c r="AA447" s="4">
        <f t="shared" si="379"/>
        <v>1.087301600764585</v>
      </c>
      <c r="AB447" s="4">
        <f t="shared" si="380"/>
        <v>0.6763817993434148</v>
      </c>
      <c r="AC447" s="47" t="str">
        <f t="shared" si="381"/>
        <v>-0,260643558980416-0,517951005658852i</v>
      </c>
      <c r="AD447" s="20">
        <f t="shared" si="382"/>
        <v>-4.7339155754699656</v>
      </c>
      <c r="AE447" s="43">
        <f t="shared" si="383"/>
        <v>-116.71247733580746</v>
      </c>
      <c r="AF447" t="str">
        <f t="shared" si="365"/>
        <v>171,846459675999</v>
      </c>
      <c r="AG447" t="str">
        <f t="shared" si="366"/>
        <v>1+14471,7712734458i</v>
      </c>
      <c r="AH447">
        <f t="shared" si="384"/>
        <v>14471.771307995819</v>
      </c>
      <c r="AI447">
        <f t="shared" si="385"/>
        <v>1.5707272267532006</v>
      </c>
      <c r="AJ447" t="str">
        <f t="shared" si="367"/>
        <v>1+36,7537048214496i</v>
      </c>
      <c r="AK447">
        <f t="shared" si="386"/>
        <v>36.767306375396174</v>
      </c>
      <c r="AL447">
        <f t="shared" si="387"/>
        <v>1.5435948962611472</v>
      </c>
      <c r="AM447" t="str">
        <f t="shared" si="368"/>
        <v>1-1,4035552867863i</v>
      </c>
      <c r="AN447">
        <f t="shared" si="388"/>
        <v>1.7233593482108636</v>
      </c>
      <c r="AO447">
        <f t="shared" si="389"/>
        <v>-0.95174593429607268</v>
      </c>
      <c r="AP447" s="41" t="str">
        <f t="shared" si="390"/>
        <v>0,419811945519962-0,624406876128007i</v>
      </c>
      <c r="AQ447">
        <f t="shared" si="391"/>
        <v>-2.4708688647276191</v>
      </c>
      <c r="AR447" s="43">
        <f t="shared" si="392"/>
        <v>-56.08559322944911</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0,337711680691039-0,104176672530668i</v>
      </c>
      <c r="BG447" s="20">
        <f t="shared" si="403"/>
        <v>-9.0343075214091435</v>
      </c>
      <c r="BH447" s="43">
        <f t="shared" si="404"/>
        <v>-17.14385092951748</v>
      </c>
      <c r="BI447" s="41" t="str">
        <f t="shared" si="409"/>
        <v>0,332752382029644+0,315582999861023i</v>
      </c>
      <c r="BJ447" s="20">
        <f t="shared" si="405"/>
        <v>-6.7712608106668117</v>
      </c>
      <c r="BK447" s="43">
        <f t="shared" si="410"/>
        <v>43.483033176840976</v>
      </c>
      <c r="BL447">
        <f t="shared" si="406"/>
        <v>-9.0343075214091435</v>
      </c>
      <c r="BM447" s="43">
        <f t="shared" si="407"/>
        <v>-17.14385092951748</v>
      </c>
    </row>
    <row r="448" spans="14:65" x14ac:dyDescent="0.25">
      <c r="N448" s="9">
        <v>30</v>
      </c>
      <c r="O448" s="34">
        <f t="shared" si="408"/>
        <v>199526.23149688813</v>
      </c>
      <c r="P448" s="33" t="str">
        <f t="shared" si="360"/>
        <v>58,4837545126354</v>
      </c>
      <c r="Q448" s="4" t="str">
        <f t="shared" si="361"/>
        <v>1+14847,0489843907i</v>
      </c>
      <c r="R448" s="4">
        <f t="shared" si="373"/>
        <v>14847.049018067424</v>
      </c>
      <c r="S448" s="4">
        <f t="shared" si="374"/>
        <v>1.5707289733430734</v>
      </c>
      <c r="T448" s="4" t="str">
        <f t="shared" si="362"/>
        <v>1+37,6098085841448i</v>
      </c>
      <c r="U448" s="4">
        <f t="shared" si="375"/>
        <v>37.623100639580628</v>
      </c>
      <c r="V448" s="4">
        <f t="shared" si="376"/>
        <v>1.5442137813730221</v>
      </c>
      <c r="W448" t="str">
        <f t="shared" si="363"/>
        <v>1-4,23110346571629i</v>
      </c>
      <c r="X448" s="4">
        <f t="shared" si="377"/>
        <v>4.3476702425087845</v>
      </c>
      <c r="Y448" s="4">
        <f t="shared" si="378"/>
        <v>-1.3387101723390431</v>
      </c>
      <c r="Z448" t="str">
        <f t="shared" si="364"/>
        <v>0,840757131778601+0,696477936743422i</v>
      </c>
      <c r="AA448" s="4">
        <f t="shared" si="379"/>
        <v>1.0917664910625138</v>
      </c>
      <c r="AB448" s="4">
        <f t="shared" si="380"/>
        <v>0.6918160098861732</v>
      </c>
      <c r="AC448" s="47" t="str">
        <f t="shared" si="381"/>
        <v>-0,275791639338679-0,521764917245801i</v>
      </c>
      <c r="AD448" s="20">
        <f t="shared" si="382"/>
        <v>-4.5804695298146916</v>
      </c>
      <c r="AE448" s="43">
        <f t="shared" si="383"/>
        <v>-117.85978902517989</v>
      </c>
      <c r="AF448" t="str">
        <f t="shared" si="365"/>
        <v>171,846459675999</v>
      </c>
      <c r="AG448" t="str">
        <f t="shared" si="366"/>
        <v>1+14808,862130007i</v>
      </c>
      <c r="AH448">
        <f t="shared" si="384"/>
        <v>14808.862163770566</v>
      </c>
      <c r="AI448">
        <f t="shared" si="385"/>
        <v>1.570728799662177</v>
      </c>
      <c r="AJ448" t="str">
        <f t="shared" si="367"/>
        <v>1+37,6098085841448i</v>
      </c>
      <c r="AK448">
        <f t="shared" si="386"/>
        <v>37.623100639580628</v>
      </c>
      <c r="AL448">
        <f t="shared" si="387"/>
        <v>1.5442137813730221</v>
      </c>
      <c r="AM448" t="str">
        <f t="shared" si="368"/>
        <v>1-1,43624828924703i</v>
      </c>
      <c r="AN448">
        <f t="shared" si="388"/>
        <v>1.7500883258753031</v>
      </c>
      <c r="AO448">
        <f t="shared" si="389"/>
        <v>-0.96258588982122451</v>
      </c>
      <c r="AP448" s="41" t="str">
        <f t="shared" si="390"/>
        <v>0,419811908680015-0,63840562295989i</v>
      </c>
      <c r="AQ448">
        <f t="shared" si="391"/>
        <v>-2.3373309879457338</v>
      </c>
      <c r="AR448" s="43">
        <f t="shared" si="392"/>
        <v>-56.671307547281792</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0,333564042780385-0,111640704455786i</v>
      </c>
      <c r="BG448" s="20">
        <f t="shared" si="403"/>
        <v>-9.0752983960440972</v>
      </c>
      <c r="BH448" s="43">
        <f t="shared" si="404"/>
        <v>-18.504902412312596</v>
      </c>
      <c r="BI448" s="41" t="str">
        <f t="shared" si="409"/>
        <v>0,334767819021778+0,308737257474214i</v>
      </c>
      <c r="BJ448" s="20">
        <f t="shared" si="405"/>
        <v>-6.8321598541751225</v>
      </c>
      <c r="BK448" s="43">
        <f t="shared" si="410"/>
        <v>42.683579065585462</v>
      </c>
      <c r="BL448">
        <f t="shared" si="406"/>
        <v>-9.0752983960440972</v>
      </c>
      <c r="BM448" s="43">
        <f t="shared" si="407"/>
        <v>-18.504902412312596</v>
      </c>
    </row>
    <row r="449" spans="14:65" x14ac:dyDescent="0.25">
      <c r="N449" s="9">
        <v>31</v>
      </c>
      <c r="O449" s="34">
        <f t="shared" si="408"/>
        <v>204173.79446695308</v>
      </c>
      <c r="P449" s="33" t="str">
        <f t="shared" si="360"/>
        <v>58,4837545126354</v>
      </c>
      <c r="Q449" s="4" t="str">
        <f t="shared" si="361"/>
        <v>1+15192,8811817761i</v>
      </c>
      <c r="R449" s="4">
        <f t="shared" si="373"/>
        <v>15192.881214686249</v>
      </c>
      <c r="S449" s="4">
        <f t="shared" si="374"/>
        <v>1.5707305064948105</v>
      </c>
      <c r="T449" s="4" t="str">
        <f t="shared" si="362"/>
        <v>1+38,4858535651758i</v>
      </c>
      <c r="U449" s="4">
        <f t="shared" si="375"/>
        <v>38.498843159764618</v>
      </c>
      <c r="V449" s="4">
        <f t="shared" si="376"/>
        <v>1.5448185986218088</v>
      </c>
      <c r="W449" t="str">
        <f t="shared" si="363"/>
        <v>1-4,32965852608228i</v>
      </c>
      <c r="X449" s="4">
        <f t="shared" si="377"/>
        <v>4.4436407317060391</v>
      </c>
      <c r="Y449" s="4">
        <f t="shared" si="378"/>
        <v>-1.3438115241599955</v>
      </c>
      <c r="Z449" t="str">
        <f t="shared" si="364"/>
        <v>0,833252246611867+0,7127009919477i</v>
      </c>
      <c r="AA449" s="4">
        <f t="shared" si="379"/>
        <v>1.0964725306212459</v>
      </c>
      <c r="AB449" s="4">
        <f t="shared" si="380"/>
        <v>0.70757705243618507</v>
      </c>
      <c r="AC449" s="47" t="str">
        <f t="shared" si="381"/>
        <v>-0,291364135979449-0,525190477593608i</v>
      </c>
      <c r="AD449" s="20">
        <f t="shared" si="382"/>
        <v>-4.4283206826411252</v>
      </c>
      <c r="AE449" s="43">
        <f t="shared" si="383"/>
        <v>-119.02055054056557</v>
      </c>
      <c r="AF449" t="str">
        <f t="shared" si="365"/>
        <v>171,846459675999</v>
      </c>
      <c r="AG449" t="str">
        <f t="shared" si="366"/>
        <v>1+15153,804841288i</v>
      </c>
      <c r="AH449">
        <f t="shared" si="384"/>
        <v>15153.804874283014</v>
      </c>
      <c r="AI449">
        <f t="shared" si="385"/>
        <v>1.5707303367673739</v>
      </c>
      <c r="AJ449" t="str">
        <f t="shared" si="367"/>
        <v>1+38,4858535651758i</v>
      </c>
      <c r="AK449">
        <f t="shared" si="386"/>
        <v>38.498843159764618</v>
      </c>
      <c r="AL449">
        <f t="shared" si="387"/>
        <v>1.5448185986218088</v>
      </c>
      <c r="AM449" t="str">
        <f t="shared" si="368"/>
        <v>1-1,4697028095617i</v>
      </c>
      <c r="AN449">
        <f t="shared" si="388"/>
        <v>1.7776462945236193</v>
      </c>
      <c r="AO449">
        <f t="shared" si="389"/>
        <v>-0.97333958836756895</v>
      </c>
      <c r="AP449" s="41" t="str">
        <f t="shared" si="390"/>
        <v>0,419811873498136-0,65274286090313i</v>
      </c>
      <c r="AQ449">
        <f t="shared" si="391"/>
        <v>-2.201761396560455</v>
      </c>
      <c r="AR449" s="43">
        <f t="shared" si="392"/>
        <v>-57.252883682051568</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0,32918385700033-0,118999191418862i</v>
      </c>
      <c r="BG449" s="20">
        <f t="shared" si="403"/>
        <v>-9.1178301857106607</v>
      </c>
      <c r="BH449" s="43">
        <f t="shared" si="404"/>
        <v>-19.87480425651512</v>
      </c>
      <c r="BI449" s="41" t="str">
        <f t="shared" si="409"/>
        <v>0,33669738753278+0,302025587387956i</v>
      </c>
      <c r="BJ449" s="20">
        <f t="shared" si="405"/>
        <v>-6.8912708996299799</v>
      </c>
      <c r="BK449" s="43">
        <f t="shared" si="410"/>
        <v>41.892862601998978</v>
      </c>
      <c r="BL449">
        <f t="shared" si="406"/>
        <v>-9.1178301857106607</v>
      </c>
      <c r="BM449" s="43">
        <f t="shared" si="407"/>
        <v>-19.87480425651512</v>
      </c>
    </row>
    <row r="450" spans="14:65" x14ac:dyDescent="0.25">
      <c r="N450" s="9">
        <v>32</v>
      </c>
      <c r="O450" s="34">
        <f t="shared" si="408"/>
        <v>208929.61308540447</v>
      </c>
      <c r="P450" s="33" t="str">
        <f t="shared" si="360"/>
        <v>58,4837545126354</v>
      </c>
      <c r="Q450" s="4" t="str">
        <f t="shared" si="361"/>
        <v>1+15546,7688458657i</v>
      </c>
      <c r="R450" s="4">
        <f t="shared" si="373"/>
        <v>15546.768878026722</v>
      </c>
      <c r="S450" s="4">
        <f t="shared" si="374"/>
        <v>1.570732004747754</v>
      </c>
      <c r="T450" s="4" t="str">
        <f t="shared" si="362"/>
        <v>1+39,3823042551879i</v>
      </c>
      <c r="U450" s="4">
        <f t="shared" si="375"/>
        <v>39.394998266889047</v>
      </c>
      <c r="V450" s="4">
        <f t="shared" si="376"/>
        <v>1.5454096669186486</v>
      </c>
      <c r="W450" t="str">
        <f t="shared" si="363"/>
        <v>1-4,43050922870864i</v>
      </c>
      <c r="X450" s="4">
        <f t="shared" si="377"/>
        <v>4.5419612532112632</v>
      </c>
      <c r="Y450" s="4">
        <f t="shared" si="378"/>
        <v>-1.3488083978503735</v>
      </c>
      <c r="Z450" t="str">
        <f t="shared" si="364"/>
        <v>0,825393667103932+0,729301930651628i</v>
      </c>
      <c r="AA450" s="4">
        <f t="shared" si="379"/>
        <v>1.1014336165867957</v>
      </c>
      <c r="AB450" s="4">
        <f t="shared" si="380"/>
        <v>0.72366926005755861</v>
      </c>
      <c r="AC450" s="47" t="str">
        <f t="shared" si="381"/>
        <v>-0,307356562045082-0,528195642630805i</v>
      </c>
      <c r="AD450" s="20">
        <f t="shared" si="382"/>
        <v>-4.2775742688569149</v>
      </c>
      <c r="AE450" s="43">
        <f t="shared" si="383"/>
        <v>-120.19508601829421</v>
      </c>
      <c r="AF450" t="str">
        <f t="shared" si="365"/>
        <v>171,846459675999</v>
      </c>
      <c r="AG450" t="str">
        <f t="shared" si="366"/>
        <v>1+15506,7823004802i</v>
      </c>
      <c r="AH450">
        <f t="shared" si="384"/>
        <v>15506.782332724155</v>
      </c>
      <c r="AI450">
        <f t="shared" si="385"/>
        <v>1.5707318388837854</v>
      </c>
      <c r="AJ450" t="str">
        <f t="shared" si="367"/>
        <v>1+39,3823042551879i</v>
      </c>
      <c r="AK450">
        <f t="shared" si="386"/>
        <v>39.394998266889047</v>
      </c>
      <c r="AL450">
        <f t="shared" si="387"/>
        <v>1.5454096669186486</v>
      </c>
      <c r="AM450" t="str">
        <f t="shared" si="368"/>
        <v>1-1,50393658575983i</v>
      </c>
      <c r="AN450">
        <f t="shared" si="388"/>
        <v>1.8060523951388934</v>
      </c>
      <c r="AO450">
        <f t="shared" si="389"/>
        <v>-0.98400278309040212</v>
      </c>
      <c r="AP450" s="41" t="str">
        <f t="shared" si="390"/>
        <v>0,419811839899706-0,667426191751096i</v>
      </c>
      <c r="AQ450">
        <f t="shared" si="391"/>
        <v>-2.0641934055441338</v>
      </c>
      <c r="AR450" s="43">
        <f t="shared" si="392"/>
        <v>-57.830060081913864</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0,324569715586086-0,126244138369659i</v>
      </c>
      <c r="BG450" s="20">
        <f t="shared" si="403"/>
        <v>-9.1619977276434774</v>
      </c>
      <c r="BH450" s="43">
        <f t="shared" si="404"/>
        <v>-21.253968159896644</v>
      </c>
      <c r="BI450" s="41" t="str">
        <f t="shared" si="409"/>
        <v>0,338544542581728+0,295446306415446i</v>
      </c>
      <c r="BJ450" s="20">
        <f t="shared" si="405"/>
        <v>-6.9486168643307034</v>
      </c>
      <c r="BK450" s="43">
        <f t="shared" si="410"/>
        <v>41.111057776483769</v>
      </c>
      <c r="BL450">
        <f t="shared" si="406"/>
        <v>-9.1619977276434774</v>
      </c>
      <c r="BM450" s="43">
        <f t="shared" si="407"/>
        <v>-21.253968159896644</v>
      </c>
    </row>
    <row r="451" spans="14:65" x14ac:dyDescent="0.25">
      <c r="N451" s="9">
        <v>33</v>
      </c>
      <c r="O451" s="34">
        <f t="shared" si="408"/>
        <v>213796.20895022334</v>
      </c>
      <c r="P451" s="33" t="str">
        <f t="shared" si="360"/>
        <v>58,4837545126354</v>
      </c>
      <c r="Q451" s="4" t="str">
        <f t="shared" si="361"/>
        <v>1+15908,8996125831i</v>
      </c>
      <c r="R451" s="4">
        <f t="shared" si="373"/>
        <v>15908.89964401205</v>
      </c>
      <c r="S451" s="4">
        <f t="shared" si="374"/>
        <v>1.5707334688962968</v>
      </c>
      <c r="T451" s="4" t="str">
        <f t="shared" si="362"/>
        <v>1+40,2996359642022i</v>
      </c>
      <c r="U451" s="4">
        <f t="shared" si="375"/>
        <v>40.312041114873104</v>
      </c>
      <c r="V451" s="4">
        <f t="shared" si="376"/>
        <v>1.5459872980028564</v>
      </c>
      <c r="W451" t="str">
        <f t="shared" si="363"/>
        <v>1-4,53370904597275i</v>
      </c>
      <c r="X451" s="4">
        <f t="shared" si="377"/>
        <v>4.642684321977443</v>
      </c>
      <c r="Y451" s="4">
        <f t="shared" si="378"/>
        <v>-1.3537024442446435</v>
      </c>
      <c r="Z451" t="str">
        <f t="shared" si="364"/>
        <v>0,817164724154049+0,746289554892633i</v>
      </c>
      <c r="AA451" s="4">
        <f t="shared" si="379"/>
        <v>1.106664486709322</v>
      </c>
      <c r="AB451" s="4">
        <f t="shared" si="380"/>
        <v>0.74009675623636484</v>
      </c>
      <c r="AC451" s="47" t="str">
        <f t="shared" si="381"/>
        <v>-0,323762433244151-0,530747305879378i</v>
      </c>
      <c r="AD451" s="20">
        <f t="shared" si="382"/>
        <v>-4.1283385405896622</v>
      </c>
      <c r="AE451" s="43">
        <f t="shared" si="383"/>
        <v>-121.38370848673156</v>
      </c>
      <c r="AF451" t="str">
        <f t="shared" si="365"/>
        <v>171,846459675999</v>
      </c>
      <c r="AG451" t="str">
        <f t="shared" si="366"/>
        <v>1+15867,9816609046i</v>
      </c>
      <c r="AH451">
        <f t="shared" si="384"/>
        <v>15867.981692414593</v>
      </c>
      <c r="AI451">
        <f t="shared" si="385"/>
        <v>1.5707333068078531</v>
      </c>
      <c r="AJ451" t="str">
        <f t="shared" si="367"/>
        <v>1+40,2996359642022i</v>
      </c>
      <c r="AK451">
        <f t="shared" si="386"/>
        <v>40.312041114873104</v>
      </c>
      <c r="AL451">
        <f t="shared" si="387"/>
        <v>1.5459872980028564</v>
      </c>
      <c r="AM451" t="str">
        <f t="shared" si="368"/>
        <v>1-1,53896776904268i</v>
      </c>
      <c r="AN451">
        <f t="shared" si="388"/>
        <v>1.8353260729778249</v>
      </c>
      <c r="AO451">
        <f t="shared" si="389"/>
        <v>-0.99457142814079991</v>
      </c>
      <c r="AP451" s="41" t="str">
        <f t="shared" si="390"/>
        <v>0,419811807813452-0,682463400800158i</v>
      </c>
      <c r="AQ451">
        <f t="shared" si="391"/>
        <v>-1.924661575084573</v>
      </c>
      <c r="AR451" s="43">
        <f t="shared" si="392"/>
        <v>-58.402587121086512</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0,319720491868964-0,133367056688632i</v>
      </c>
      <c r="BG451" s="20">
        <f t="shared" si="403"/>
        <v>-9.2078992958725756</v>
      </c>
      <c r="BH451" s="43">
        <f t="shared" si="404"/>
        <v>-22.642793798549913</v>
      </c>
      <c r="BI451" s="41" t="str">
        <f t="shared" si="409"/>
        <v>0,340312617704344+0,288997687028464i</v>
      </c>
      <c r="BJ451" s="20">
        <f t="shared" si="405"/>
        <v>-7.0042223303674822</v>
      </c>
      <c r="BK451" s="43">
        <f t="shared" si="410"/>
        <v>40.338327567095028</v>
      </c>
      <c r="BL451">
        <f t="shared" si="406"/>
        <v>-9.2078992958725756</v>
      </c>
      <c r="BM451" s="43">
        <f t="shared" si="407"/>
        <v>-22.642793798549913</v>
      </c>
    </row>
    <row r="452" spans="14:65" x14ac:dyDescent="0.25">
      <c r="N452" s="9">
        <v>34</v>
      </c>
      <c r="O452" s="34">
        <f t="shared" si="408"/>
        <v>218776.16239495538</v>
      </c>
      <c r="P452" s="33" t="str">
        <f t="shared" si="360"/>
        <v>58,4837545126354</v>
      </c>
      <c r="Q452" s="4" t="str">
        <f t="shared" si="361"/>
        <v>1+16279,4654884543i</v>
      </c>
      <c r="R452" s="4">
        <f t="shared" si="373"/>
        <v>16279.465519167838</v>
      </c>
      <c r="S452" s="4">
        <f t="shared" si="374"/>
        <v>1.5707348997167501</v>
      </c>
      <c r="T452" s="4" t="str">
        <f t="shared" si="362"/>
        <v>1+41,2383350736336i</v>
      </c>
      <c r="U452" s="4">
        <f t="shared" si="375"/>
        <v>41.25045793255245</v>
      </c>
      <c r="V452" s="4">
        <f t="shared" si="376"/>
        <v>1.5465517965993478</v>
      </c>
      <c r="W452" t="str">
        <f t="shared" si="363"/>
        <v>1-4,63931269578378i</v>
      </c>
      <c r="X452" s="4">
        <f t="shared" si="377"/>
        <v>4.7458637031904498</v>
      </c>
      <c r="Y452" s="4">
        <f t="shared" si="378"/>
        <v>-1.3584953200391732</v>
      </c>
      <c r="Z452" t="str">
        <f t="shared" si="364"/>
        <v>0,808547963070944+0,763672871733955i</v>
      </c>
      <c r="AA452" s="4">
        <f t="shared" si="379"/>
        <v>1.1121807693035148</v>
      </c>
      <c r="AB452" s="4">
        <f t="shared" si="380"/>
        <v>0.75686342443822574</v>
      </c>
      <c r="AC452" s="47" t="str">
        <f t="shared" si="381"/>
        <v>-0,340573092101785-0,532811385334195i</v>
      </c>
      <c r="AD452" s="20">
        <f t="shared" si="382"/>
        <v>-3.9807248499462959</v>
      </c>
      <c r="AE452" s="43">
        <f t="shared" si="383"/>
        <v>-122.58671795880444</v>
      </c>
      <c r="AF452" t="str">
        <f t="shared" si="365"/>
        <v>171,846459675999</v>
      </c>
      <c r="AG452" t="str">
        <f t="shared" si="366"/>
        <v>1+16237,5944352432i</v>
      </c>
      <c r="AH452">
        <f t="shared" si="384"/>
        <v>16237.594466035938</v>
      </c>
      <c r="AI452">
        <f t="shared" si="385"/>
        <v>1.5707347413178898</v>
      </c>
      <c r="AJ452" t="str">
        <f t="shared" si="367"/>
        <v>1+41,2383350736336i</v>
      </c>
      <c r="AK452">
        <f t="shared" si="386"/>
        <v>41.25045793255245</v>
      </c>
      <c r="AL452">
        <f t="shared" si="387"/>
        <v>1.5465517965993478</v>
      </c>
      <c r="AM452" t="str">
        <f t="shared" si="368"/>
        <v>1-1,57481493340732i</v>
      </c>
      <c r="AN452">
        <f t="shared" si="388"/>
        <v>1.8654870877287524</v>
      </c>
      <c r="AO452">
        <f t="shared" si="389"/>
        <v>-1.0050416831796423</v>
      </c>
      <c r="AP452" s="41" t="str">
        <f t="shared" si="390"/>
        <v>0,419811777171318-0,697862460977614i</v>
      </c>
      <c r="AQ452">
        <f t="shared" si="391"/>
        <v>-1.7832015968723982</v>
      </c>
      <c r="AR452" s="43">
        <f t="shared" si="392"/>
        <v>-58.970227349488525</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0,314635393554691-0,140358958702295i</v>
      </c>
      <c r="BG452" s="20">
        <f t="shared" si="403"/>
        <v>-9.2556366691223406</v>
      </c>
      <c r="BH452" s="43">
        <f t="shared" si="404"/>
        <v>-24.041666874871403</v>
      </c>
      <c r="BI452" s="41" t="str">
        <f t="shared" si="409"/>
        <v>0,342004827678388+0,28267796299182i</v>
      </c>
      <c r="BJ452" s="20">
        <f t="shared" si="405"/>
        <v>-7.058113416048446</v>
      </c>
      <c r="BK452" s="43">
        <f t="shared" si="410"/>
        <v>39.57482373444455</v>
      </c>
      <c r="BL452">
        <f t="shared" si="406"/>
        <v>-9.2556366691223406</v>
      </c>
      <c r="BM452" s="43">
        <f t="shared" si="407"/>
        <v>-24.041666874871403</v>
      </c>
    </row>
    <row r="453" spans="14:65" x14ac:dyDescent="0.25">
      <c r="N453" s="9">
        <v>35</v>
      </c>
      <c r="O453" s="34">
        <f t="shared" si="408"/>
        <v>223872.11385683404</v>
      </c>
      <c r="P453" s="33" t="str">
        <f t="shared" si="360"/>
        <v>58,4837545126354</v>
      </c>
      <c r="Q453" s="4" t="str">
        <f t="shared" si="361"/>
        <v>1+16658,6629524117i</v>
      </c>
      <c r="R453" s="4">
        <f t="shared" si="373"/>
        <v>16658.662982426114</v>
      </c>
      <c r="S453" s="4">
        <f t="shared" si="374"/>
        <v>1.5707362979677539</v>
      </c>
      <c r="T453" s="4" t="str">
        <f t="shared" si="362"/>
        <v>1+42,198899294175i</v>
      </c>
      <c r="U453" s="4">
        <f t="shared" si="375"/>
        <v>42.210746281485285</v>
      </c>
      <c r="V453" s="4">
        <f t="shared" si="376"/>
        <v>1.5471034605728673</v>
      </c>
      <c r="W453" t="str">
        <f t="shared" si="363"/>
        <v>1-4,74737617059469i</v>
      </c>
      <c r="X453" s="4">
        <f t="shared" si="377"/>
        <v>4.8515544421484442</v>
      </c>
      <c r="Y453" s="4">
        <f t="shared" si="378"/>
        <v>-1.3631886852729327</v>
      </c>
      <c r="Z453" t="str">
        <f t="shared" si="364"/>
        <v>0,799525106549089+0,781461098040278i</v>
      </c>
      <c r="AA453" s="4">
        <f t="shared" si="379"/>
        <v>1.1179990356671374</v>
      </c>
      <c r="AB453" s="4">
        <f t="shared" si="380"/>
        <v>0.77397287553525462</v>
      </c>
      <c r="AC453" s="47" t="str">
        <f t="shared" si="381"/>
        <v>-0,357777528832713-0,534352930470053i</v>
      </c>
      <c r="AD453" s="20">
        <f t="shared" si="382"/>
        <v>-3.8348477183919965</v>
      </c>
      <c r="AE453" s="43">
        <f t="shared" si="383"/>
        <v>-123.80439941254662</v>
      </c>
      <c r="AF453" t="str">
        <f t="shared" si="365"/>
        <v>171,846459675999</v>
      </c>
      <c r="AG453" t="str">
        <f t="shared" si="366"/>
        <v>1+16615,8165970814i</v>
      </c>
      <c r="AH453">
        <f t="shared" si="384"/>
        <v>16615.816627173208</v>
      </c>
      <c r="AI453">
        <f t="shared" si="385"/>
        <v>1.5707361431744919</v>
      </c>
      <c r="AJ453" t="str">
        <f t="shared" si="367"/>
        <v>1+42,198899294175i</v>
      </c>
      <c r="AK453">
        <f t="shared" si="386"/>
        <v>42.210746281485285</v>
      </c>
      <c r="AL453">
        <f t="shared" si="387"/>
        <v>1.5471034605728673</v>
      </c>
      <c r="AM453" t="str">
        <f t="shared" si="368"/>
        <v>1-1,61149708549479i</v>
      </c>
      <c r="AN453">
        <f t="shared" si="388"/>
        <v>1.8965555242486845</v>
      </c>
      <c r="AO453">
        <f t="shared" si="389"/>
        <v>-1.0154099169165289</v>
      </c>
      <c r="AP453" s="41" t="str">
        <f t="shared" si="390"/>
        <v>0,419811747908306-0,713631537069011i</v>
      </c>
      <c r="AQ453">
        <f t="shared" si="391"/>
        <v>-1.6398501799538363</v>
      </c>
      <c r="AR453" s="43">
        <f t="shared" si="392"/>
        <v>-59.532755686692077</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0,309314019385353-0,147210356489884i</v>
      </c>
      <c r="BG453" s="20">
        <f t="shared" si="403"/>
        <v>-9.3053151856743561</v>
      </c>
      <c r="BH453" s="43">
        <f t="shared" si="404"/>
        <v>-25.450957058250744</v>
      </c>
      <c r="BI453" s="41" t="str">
        <f t="shared" si="409"/>
        <v>0,343624271337054+0,276485334650089i</v>
      </c>
      <c r="BJ453" s="20">
        <f t="shared" si="405"/>
        <v>-7.1103176472362106</v>
      </c>
      <c r="BK453" s="43">
        <f t="shared" si="410"/>
        <v>38.820686667603773</v>
      </c>
      <c r="BL453">
        <f t="shared" si="406"/>
        <v>-9.3053151856743561</v>
      </c>
      <c r="BM453" s="43">
        <f t="shared" si="407"/>
        <v>-25.450957058250744</v>
      </c>
    </row>
    <row r="454" spans="14:65" x14ac:dyDescent="0.25">
      <c r="N454" s="9">
        <v>36</v>
      </c>
      <c r="O454" s="34">
        <f t="shared" si="408"/>
        <v>229086.76527677779</v>
      </c>
      <c r="P454" s="33" t="str">
        <f t="shared" si="360"/>
        <v>58,4837545126354</v>
      </c>
      <c r="Q454" s="4" t="str">
        <f t="shared" si="361"/>
        <v>1+17046,6930599699i</v>
      </c>
      <c r="R454" s="4">
        <f t="shared" si="373"/>
        <v>17046.693089301101</v>
      </c>
      <c r="S454" s="4">
        <f t="shared" si="374"/>
        <v>1.5707376643906792</v>
      </c>
      <c r="T454" s="4" t="str">
        <f t="shared" si="362"/>
        <v>1+43,1818379296905i</v>
      </c>
      <c r="U454" s="4">
        <f t="shared" si="375"/>
        <v>43.193415319769031</v>
      </c>
      <c r="V454" s="4">
        <f t="shared" si="376"/>
        <v>1.5476425810790688</v>
      </c>
      <c r="W454" t="str">
        <f t="shared" si="363"/>
        <v>1-4,85795676709019i</v>
      </c>
      <c r="X454" s="4">
        <f t="shared" si="377"/>
        <v>4.9598128947488904</v>
      </c>
      <c r="Y454" s="4">
        <f t="shared" si="378"/>
        <v>-1.3677842009748293</v>
      </c>
      <c r="Z454" t="str">
        <f t="shared" si="364"/>
        <v>0,790077015900089+0,799663665364639i</v>
      </c>
      <c r="AA454" s="4">
        <f t="shared" si="379"/>
        <v>1.1241368549949775</v>
      </c>
      <c r="AB454" s="4">
        <f t="shared" si="380"/>
        <v>0.79142841309449385</v>
      </c>
      <c r="AC454" s="47" t="str">
        <f t="shared" si="381"/>
        <v>-0,375362200595007-0,535336251140289i</v>
      </c>
      <c r="AD454" s="20">
        <f t="shared" si="382"/>
        <v>-3.6908248902899916</v>
      </c>
      <c r="AE454" s="43">
        <f t="shared" si="383"/>
        <v>-125.0370206588405</v>
      </c>
      <c r="AF454" t="str">
        <f t="shared" si="365"/>
        <v>171,846459675999</v>
      </c>
      <c r="AG454" t="str">
        <f t="shared" si="366"/>
        <v>1+17002,8486848156i</v>
      </c>
      <c r="AH454">
        <f t="shared" si="384"/>
        <v>17002.848714222437</v>
      </c>
      <c r="AI454">
        <f t="shared" si="385"/>
        <v>1.570737513120942</v>
      </c>
      <c r="AJ454" t="str">
        <f t="shared" si="367"/>
        <v>1+43,1818379296905i</v>
      </c>
      <c r="AK454">
        <f t="shared" si="386"/>
        <v>43.193415319769031</v>
      </c>
      <c r="AL454">
        <f t="shared" si="387"/>
        <v>1.5476425810790688</v>
      </c>
      <c r="AM454" t="str">
        <f t="shared" si="368"/>
        <v>1-1,64903367466768i</v>
      </c>
      <c r="AN454">
        <f t="shared" si="388"/>
        <v>1.9285518038642342</v>
      </c>
      <c r="AO454">
        <f t="shared" si="389"/>
        <v>-1.0256727096943372</v>
      </c>
      <c r="AP454" s="41" t="str">
        <f t="shared" si="390"/>
        <v>0,419811719962348-0,729778990047232i</v>
      </c>
      <c r="AQ454">
        <f t="shared" si="391"/>
        <v>-1.4946449368383397</v>
      </c>
      <c r="AR454" s="43">
        <f t="shared" si="392"/>
        <v>-60.089959561373135</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0,303756419012277-0,153911265592137i</v>
      </c>
      <c r="BG454" s="20">
        <f t="shared" si="403"/>
        <v>-9.3570437827433999</v>
      </c>
      <c r="BH454" s="43">
        <f t="shared" si="404"/>
        <v>-26.871015817361737</v>
      </c>
      <c r="BI454" s="41" t="str">
        <f t="shared" si="409"/>
        <v>0,345173934451619+0,270417973880656i</v>
      </c>
      <c r="BJ454" s="20">
        <f t="shared" si="405"/>
        <v>-7.1608638292917579</v>
      </c>
      <c r="BK454" s="43">
        <f t="shared" si="410"/>
        <v>38.076045280105618</v>
      </c>
      <c r="BL454">
        <f t="shared" si="406"/>
        <v>-9.3570437827433999</v>
      </c>
      <c r="BM454" s="43">
        <f t="shared" si="407"/>
        <v>-26.871015817361737</v>
      </c>
    </row>
    <row r="455" spans="14:65" x14ac:dyDescent="0.25">
      <c r="N455" s="9">
        <v>37</v>
      </c>
      <c r="O455" s="34">
        <f t="shared" si="408"/>
        <v>234422.88153199267</v>
      </c>
      <c r="P455" s="33" t="str">
        <f t="shared" si="360"/>
        <v>58,4837545126354</v>
      </c>
      <c r="Q455" s="4" t="str">
        <f t="shared" si="361"/>
        <v>1+17443,7615498282i</v>
      </c>
      <c r="R455" s="4">
        <f t="shared" si="373"/>
        <v>17443.761578491743</v>
      </c>
      <c r="S455" s="4">
        <f t="shared" si="374"/>
        <v>1.5707389997100216</v>
      </c>
      <c r="T455" s="4" t="str">
        <f t="shared" si="362"/>
        <v>1+44,1876721472556i</v>
      </c>
      <c r="U455" s="4">
        <f t="shared" si="375"/>
        <v>44.198986072005631</v>
      </c>
      <c r="V455" s="4">
        <f t="shared" si="376"/>
        <v>1.5481694427124959</v>
      </c>
      <c r="W455" t="str">
        <f t="shared" si="363"/>
        <v>1-4,97111311656626i</v>
      </c>
      <c r="X455" s="4">
        <f t="shared" si="377"/>
        <v>5.0706967586020282</v>
      </c>
      <c r="Y455" s="4">
        <f t="shared" si="378"/>
        <v>-1.372283526971205</v>
      </c>
      <c r="Z455" t="str">
        <f t="shared" si="364"/>
        <v>0,780183650456948+0,818290224949178i</v>
      </c>
      <c r="AA455" s="4">
        <f t="shared" si="379"/>
        <v>1.1306128518143184</v>
      </c>
      <c r="AB455" s="4">
        <f t="shared" si="380"/>
        <v>0.80923299654635095</v>
      </c>
      <c r="AC455" s="47" t="str">
        <f t="shared" si="381"/>
        <v>-0,393310851227865-0,53572507007078i</v>
      </c>
      <c r="AD455" s="20">
        <f t="shared" si="382"/>
        <v>-3.5487773679738805</v>
      </c>
      <c r="AE455" s="43">
        <f t="shared" si="383"/>
        <v>-126.2848300970459</v>
      </c>
      <c r="AF455" t="str">
        <f t="shared" si="365"/>
        <v>171,846459675999</v>
      </c>
      <c r="AG455" t="str">
        <f t="shared" si="366"/>
        <v>1+17398,8959079819i</v>
      </c>
      <c r="AH455">
        <f t="shared" si="384"/>
        <v>17398.895936719353</v>
      </c>
      <c r="AI455">
        <f t="shared" si="385"/>
        <v>1.5707388518836041</v>
      </c>
      <c r="AJ455" t="str">
        <f t="shared" si="367"/>
        <v>1+44,1876721472556i</v>
      </c>
      <c r="AK455">
        <f t="shared" si="386"/>
        <v>44.198986072005631</v>
      </c>
      <c r="AL455">
        <f t="shared" si="387"/>
        <v>1.5481694427124959</v>
      </c>
      <c r="AM455" t="str">
        <f t="shared" si="368"/>
        <v>1-1,68744460332242i</v>
      </c>
      <c r="AN455">
        <f t="shared" si="388"/>
        <v>1.9614966962199958</v>
      </c>
      <c r="AO455">
        <f t="shared" si="389"/>
        <v>-1.035826855146851</v>
      </c>
      <c r="AP455" s="41" t="str">
        <f t="shared" si="390"/>
        <v>0,419811693274164-0,7463133815056i</v>
      </c>
      <c r="AQ455">
        <f t="shared" si="391"/>
        <v>-1.3476242705150527</v>
      </c>
      <c r="AR455" s="43">
        <f t="shared" si="392"/>
        <v>-60.641638997831826</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0,297963155823927-0,160451214264549i</v>
      </c>
      <c r="BG455" s="20">
        <f t="shared" si="403"/>
        <v>-9.410935017748228</v>
      </c>
      <c r="BH455" s="43">
        <f t="shared" si="404"/>
        <v>-28.302174144470712</v>
      </c>
      <c r="BI455" s="41" t="str">
        <f t="shared" si="409"/>
        <v>0,34665669266613+0,264474028726962i</v>
      </c>
      <c r="BJ455" s="20">
        <f t="shared" si="405"/>
        <v>-7.2097819202893829</v>
      </c>
      <c r="BK455" s="43">
        <f t="shared" si="410"/>
        <v>37.341016954743374</v>
      </c>
      <c r="BL455">
        <f t="shared" si="406"/>
        <v>-9.410935017748228</v>
      </c>
      <c r="BM455" s="43">
        <f t="shared" si="407"/>
        <v>-28.302174144470712</v>
      </c>
    </row>
    <row r="456" spans="14:65" x14ac:dyDescent="0.25">
      <c r="N456" s="9">
        <v>38</v>
      </c>
      <c r="O456" s="34">
        <f t="shared" si="408"/>
        <v>239883.29190194907</v>
      </c>
      <c r="P456" s="33" t="str">
        <f t="shared" si="360"/>
        <v>58,4837545126354</v>
      </c>
      <c r="Q456" s="4" t="str">
        <f t="shared" si="361"/>
        <v>1+17850,0789529556i</v>
      </c>
      <c r="R456" s="4">
        <f t="shared" si="373"/>
        <v>17850.078980966679</v>
      </c>
      <c r="S456" s="4">
        <f t="shared" si="374"/>
        <v>1.5707403046337851</v>
      </c>
      <c r="T456" s="4" t="str">
        <f t="shared" si="362"/>
        <v>1+45,216935253486i</v>
      </c>
      <c r="U456" s="4">
        <f t="shared" si="375"/>
        <v>45.227991705557137</v>
      </c>
      <c r="V456" s="4">
        <f t="shared" si="376"/>
        <v>1.548684323651506</v>
      </c>
      <c r="W456" t="str">
        <f t="shared" si="363"/>
        <v>1-5,08690521601718i</v>
      </c>
      <c r="X456" s="4">
        <f t="shared" si="377"/>
        <v>5.1842651047899544</v>
      </c>
      <c r="Y456" s="4">
        <f t="shared" si="378"/>
        <v>-1.3766883198469677</v>
      </c>
      <c r="Z456" t="str">
        <f t="shared" si="364"/>
        <v>0,769824025065136+0,837350652842333i</v>
      </c>
      <c r="AA456" s="4">
        <f t="shared" si="379"/>
        <v>1.1374467659556506</v>
      </c>
      <c r="AB456" s="4">
        <f t="shared" si="380"/>
        <v>0.82738920228260993</v>
      </c>
      <c r="AC456" s="47" t="str">
        <f t="shared" si="381"/>
        <v>-0,411604333945924-0,535482700542873i</v>
      </c>
      <c r="AD456" s="20">
        <f t="shared" si="382"/>
        <v>-3.4088294255536122</v>
      </c>
      <c r="AE456" s="43">
        <f t="shared" si="383"/>
        <v>-127.54805436098249</v>
      </c>
      <c r="AF456" t="str">
        <f t="shared" si="365"/>
        <v>171,846459675999</v>
      </c>
      <c r="AG456" t="str">
        <f t="shared" si="366"/>
        <v>1+17804,1682560601i</v>
      </c>
      <c r="AH456">
        <f t="shared" si="384"/>
        <v>17804.168284143412</v>
      </c>
      <c r="AI456">
        <f t="shared" si="385"/>
        <v>1.5707401601723077</v>
      </c>
      <c r="AJ456" t="str">
        <f t="shared" si="367"/>
        <v>1+45,216935253486i</v>
      </c>
      <c r="AK456">
        <f t="shared" si="386"/>
        <v>45.227991705557137</v>
      </c>
      <c r="AL456">
        <f t="shared" si="387"/>
        <v>1.548684323651506</v>
      </c>
      <c r="AM456" t="str">
        <f t="shared" si="368"/>
        <v>1-1,72675023744181i</v>
      </c>
      <c r="AN456">
        <f t="shared" si="388"/>
        <v>1.9954113316570465</v>
      </c>
      <c r="AO456">
        <f t="shared" si="389"/>
        <v>-1.0458693609629801</v>
      </c>
      <c r="AP456" s="41" t="str">
        <f t="shared" si="390"/>
        <v>0,419811667787147-0,763243478197325i</v>
      </c>
      <c r="AQ456">
        <f t="shared" si="391"/>
        <v>-1.1988272629892611</v>
      </c>
      <c r="AR456" s="43">
        <f t="shared" si="392"/>
        <v>-61.187606651495607</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0,291935372378562-0,166819258941326i</v>
      </c>
      <c r="BG456" s="20">
        <f t="shared" si="403"/>
        <v>-9.4671050686809686</v>
      </c>
      <c r="BH456" s="43">
        <f t="shared" si="404"/>
        <v>-29.744740173973703</v>
      </c>
      <c r="BI456" s="41" t="str">
        <f t="shared" si="409"/>
        <v>0,348075314468718+0,258651627726027i</v>
      </c>
      <c r="BJ456" s="20">
        <f t="shared" si="405"/>
        <v>-7.2571029061166072</v>
      </c>
      <c r="BK456" s="43">
        <f t="shared" si="410"/>
        <v>36.615707535513202</v>
      </c>
      <c r="BL456">
        <f t="shared" si="406"/>
        <v>-9.4671050686809686</v>
      </c>
      <c r="BM456" s="43">
        <f t="shared" si="407"/>
        <v>-29.744740173973703</v>
      </c>
    </row>
    <row r="457" spans="14:65" x14ac:dyDescent="0.25">
      <c r="N457" s="9">
        <v>39</v>
      </c>
      <c r="O457" s="34">
        <f t="shared" si="408"/>
        <v>245470.89156850305</v>
      </c>
      <c r="P457" s="33" t="str">
        <f t="shared" si="360"/>
        <v>58,4837545126354</v>
      </c>
      <c r="Q457" s="4" t="str">
        <f t="shared" si="361"/>
        <v>1+18265,8607042176i</v>
      </c>
      <c r="R457" s="4">
        <f t="shared" si="373"/>
        <v>18265.86073159107</v>
      </c>
      <c r="S457" s="4">
        <f t="shared" si="374"/>
        <v>1.5707415798538575</v>
      </c>
      <c r="T457" s="4" t="str">
        <f t="shared" si="362"/>
        <v>1+46,2701729773047i</v>
      </c>
      <c r="U457" s="4">
        <f t="shared" si="375"/>
        <v>46.280977813240916</v>
      </c>
      <c r="V457" s="4">
        <f t="shared" si="376"/>
        <v>1.5491874958001934</v>
      </c>
      <c r="W457" t="str">
        <f t="shared" si="363"/>
        <v>1-5,20539445994678i</v>
      </c>
      <c r="X457" s="4">
        <f t="shared" si="377"/>
        <v>5.3005784102911484</v>
      </c>
      <c r="Y457" s="4">
        <f t="shared" si="378"/>
        <v>-1.3810002310538105</v>
      </c>
      <c r="Z457" t="str">
        <f t="shared" si="364"/>
        <v>0,758976165570257+0,856855055135272i</v>
      </c>
      <c r="AA457" s="4">
        <f t="shared" si="379"/>
        <v>1.1446595150587795</v>
      </c>
      <c r="AB457" s="4">
        <f t="shared" si="380"/>
        <v>0.845899182769693</v>
      </c>
      <c r="AC457" s="47" t="str">
        <f t="shared" si="381"/>
        <v>-0,430220439849476-0,534572250688178i</v>
      </c>
      <c r="AD457" s="20">
        <f t="shared" si="382"/>
        <v>-3.2711085985147568</v>
      </c>
      <c r="AE457" s="43">
        <f t="shared" si="383"/>
        <v>-128.82689585978895</v>
      </c>
      <c r="AF457" t="str">
        <f t="shared" si="365"/>
        <v>171,846459675999</v>
      </c>
      <c r="AG457" t="str">
        <f t="shared" si="366"/>
        <v>1+18218,8806098137i</v>
      </c>
      <c r="AH457">
        <f t="shared" si="384"/>
        <v>18218.880637257753</v>
      </c>
      <c r="AI457">
        <f t="shared" si="385"/>
        <v>1.5707414386807248</v>
      </c>
      <c r="AJ457" t="str">
        <f t="shared" si="367"/>
        <v>1+46,2701729773047i</v>
      </c>
      <c r="AK457">
        <f t="shared" si="386"/>
        <v>46.280977813240916</v>
      </c>
      <c r="AL457">
        <f t="shared" si="387"/>
        <v>1.5491874958001934</v>
      </c>
      <c r="AM457" t="str">
        <f t="shared" si="368"/>
        <v>1-1,76697141739332i</v>
      </c>
      <c r="AN457">
        <f t="shared" si="388"/>
        <v>2.0303172141034902</v>
      </c>
      <c r="AO457">
        <f t="shared" si="389"/>
        <v>-1.0557974487963535</v>
      </c>
      <c r="AP457" s="41" t="str">
        <f t="shared" si="390"/>
        <v>0,419811643447235-0,780578256683783i</v>
      </c>
      <c r="AQ457">
        <f t="shared" si="391"/>
        <v>-1.0482935659030905</v>
      </c>
      <c r="AR457" s="43">
        <f t="shared" si="392"/>
        <v>-61.72768779563124</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0,285674857984518-0,173004006589037i</v>
      </c>
      <c r="BG457" s="20">
        <f t="shared" si="403"/>
        <v>-9.525673710639964</v>
      </c>
      <c r="BH457" s="43">
        <f t="shared" si="404"/>
        <v>-31.198996699432978</v>
      </c>
      <c r="BI457" s="41" t="str">
        <f t="shared" si="409"/>
        <v>0,349432464185551+0,252948883944081i</v>
      </c>
      <c r="BJ457" s="20">
        <f t="shared" si="405"/>
        <v>-7.3028586780282847</v>
      </c>
      <c r="BK457" s="43">
        <f t="shared" si="410"/>
        <v>35.900211364724825</v>
      </c>
      <c r="BL457">
        <f t="shared" si="406"/>
        <v>-9.525673710639964</v>
      </c>
      <c r="BM457" s="43">
        <f t="shared" si="407"/>
        <v>-31.198996699432978</v>
      </c>
    </row>
    <row r="458" spans="14:65" x14ac:dyDescent="0.25">
      <c r="N458" s="9">
        <v>40</v>
      </c>
      <c r="O458" s="34">
        <f t="shared" si="408"/>
        <v>251188.64315095844</v>
      </c>
      <c r="P458" s="33" t="str">
        <f t="shared" si="360"/>
        <v>58,4837545126354</v>
      </c>
      <c r="Q458" s="4" t="str">
        <f t="shared" si="361"/>
        <v>1+18691,3272566023i</v>
      </c>
      <c r="R458" s="4">
        <f t="shared" si="373"/>
        <v>18691.327283352672</v>
      </c>
      <c r="S458" s="4">
        <f t="shared" si="374"/>
        <v>1.5707428260463774</v>
      </c>
      <c r="T458" s="4" t="str">
        <f t="shared" si="362"/>
        <v>1+47,3479437592945i</v>
      </c>
      <c r="U458" s="4">
        <f t="shared" si="375"/>
        <v>47.358502702612071</v>
      </c>
      <c r="V458" s="4">
        <f t="shared" si="376"/>
        <v>1.5496792249273539</v>
      </c>
      <c r="W458" t="str">
        <f t="shared" si="363"/>
        <v>1-5,32664367292063i</v>
      </c>
      <c r="X458" s="4">
        <f t="shared" si="377"/>
        <v>5.419698591090226</v>
      </c>
      <c r="Y458" s="4">
        <f t="shared" si="378"/>
        <v>-1.385220905158971</v>
      </c>
      <c r="Z458" t="str">
        <f t="shared" si="364"/>
        <v>0,747617062207921+0,876813773320267i</v>
      </c>
      <c r="AA458" s="4">
        <f t="shared" si="379"/>
        <v>1.1522732595997041</v>
      </c>
      <c r="AB458" s="4">
        <f t="shared" si="380"/>
        <v>0.86476462380373365</v>
      </c>
      <c r="AC458" s="47" t="str">
        <f t="shared" si="381"/>
        <v>-0,449133735508179-0,5329568555798i</v>
      </c>
      <c r="AD458" s="20">
        <f t="shared" si="382"/>
        <v>-3.1357456460451019</v>
      </c>
      <c r="AE458" s="43">
        <f t="shared" si="383"/>
        <v>-130.12153022054008</v>
      </c>
      <c r="AF458" t="str">
        <f t="shared" si="365"/>
        <v>171,846459675999</v>
      </c>
      <c r="AG458" t="str">
        <f t="shared" si="366"/>
        <v>1+18643,2528552222i</v>
      </c>
      <c r="AH458">
        <f t="shared" si="384"/>
        <v>18643.252882041554</v>
      </c>
      <c r="AI458">
        <f t="shared" si="385"/>
        <v>1.5707426880867372</v>
      </c>
      <c r="AJ458" t="str">
        <f t="shared" si="367"/>
        <v>1+47,3479437592945i</v>
      </c>
      <c r="AK458">
        <f t="shared" si="386"/>
        <v>47.358502702612071</v>
      </c>
      <c r="AL458">
        <f t="shared" si="387"/>
        <v>1.5496792249273539</v>
      </c>
      <c r="AM458" t="str">
        <f t="shared" si="368"/>
        <v>1-1,80812946897899i</v>
      </c>
      <c r="AN458">
        <f t="shared" si="388"/>
        <v>2.066236234458743</v>
      </c>
      <c r="AO458">
        <f t="shared" si="389"/>
        <v>-1.0656085533636865</v>
      </c>
      <c r="AP458" s="41" t="str">
        <f t="shared" si="390"/>
        <v>0,419811620202799-0,798326908093996i</v>
      </c>
      <c r="AQ458">
        <f t="shared" si="391"/>
        <v>-0.89606329375678384</v>
      </c>
      <c r="AR458" s="43">
        <f t="shared" si="392"/>
        <v>-62.261720261742404</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0,279184117853216-0,178993644628657i</v>
      </c>
      <c r="BG458" s="20">
        <f t="shared" si="403"/>
        <v>-9.5867642654614258</v>
      </c>
      <c r="BH458" s="43">
        <f t="shared" si="404"/>
        <v>-32.665198595760323</v>
      </c>
      <c r="BI458" s="41" t="str">
        <f t="shared" si="409"/>
        <v>0,350730704984831+0,247363898733995i</v>
      </c>
      <c r="BJ458" s="20">
        <f t="shared" si="405"/>
        <v>-7.3470819131731098</v>
      </c>
      <c r="BK458" s="43">
        <f t="shared" si="410"/>
        <v>35.194611363037225</v>
      </c>
      <c r="BL458">
        <f t="shared" si="406"/>
        <v>-9.5867642654614258</v>
      </c>
      <c r="BM458" s="43">
        <f t="shared" si="407"/>
        <v>-32.665198595760323</v>
      </c>
    </row>
    <row r="459" spans="14:65" x14ac:dyDescent="0.25">
      <c r="N459" s="9">
        <v>41</v>
      </c>
      <c r="O459" s="34">
        <f t="shared" si="408"/>
        <v>257039.57827688678</v>
      </c>
      <c r="P459" s="33" t="str">
        <f t="shared" si="360"/>
        <v>58,4837545126354</v>
      </c>
      <c r="Q459" s="4" t="str">
        <f t="shared" si="361"/>
        <v>1+19126,7041981074i</v>
      </c>
      <c r="R459" s="4">
        <f t="shared" si="373"/>
        <v>19126.704224248861</v>
      </c>
      <c r="S459" s="4">
        <f t="shared" si="374"/>
        <v>1.5707440438720923</v>
      </c>
      <c r="T459" s="4" t="str">
        <f t="shared" si="362"/>
        <v>1+48,4508190477892i</v>
      </c>
      <c r="U459" s="4">
        <f t="shared" si="375"/>
        <v>48.461137691985861</v>
      </c>
      <c r="V459" s="4">
        <f t="shared" si="376"/>
        <v>1.5501597708025421</v>
      </c>
      <c r="W459" t="str">
        <f t="shared" si="363"/>
        <v>1-5,45071714287628i</v>
      </c>
      <c r="X459" s="4">
        <f t="shared" si="377"/>
        <v>5.5416890359930289</v>
      </c>
      <c r="Y459" s="4">
        <f t="shared" si="378"/>
        <v>-1.3893519782280379</v>
      </c>
      <c r="Z459" t="str">
        <f t="shared" si="364"/>
        <v>0,735722620796961+0,897237389773872i</v>
      </c>
      <c r="AA459" s="4">
        <f t="shared" si="379"/>
        <v>1.1603114704080884</v>
      </c>
      <c r="AB459" s="4">
        <f t="shared" si="380"/>
        <v>0.88398670008017888</v>
      </c>
      <c r="AC459" s="47" t="str">
        <f t="shared" si="381"/>
        <v>-0,468315413274974-0,530599937989327i</v>
      </c>
      <c r="AD459" s="20">
        <f t="shared" si="382"/>
        <v>-3.0028744829367691</v>
      </c>
      <c r="AE459" s="43">
        <f t="shared" si="383"/>
        <v>-131.43210364213951</v>
      </c>
      <c r="AF459" t="str">
        <f t="shared" si="365"/>
        <v>171,846459675999</v>
      </c>
      <c r="AG459" t="str">
        <f t="shared" si="366"/>
        <v>1+19077,5100000669i</v>
      </c>
      <c r="AH459">
        <f t="shared" si="384"/>
        <v>19077.51002627577</v>
      </c>
      <c r="AI459">
        <f t="shared" si="385"/>
        <v>1.570743909052797</v>
      </c>
      <c r="AJ459" t="str">
        <f t="shared" si="367"/>
        <v>1+48,4508190477892i</v>
      </c>
      <c r="AK459">
        <f t="shared" si="386"/>
        <v>48.461137691985861</v>
      </c>
      <c r="AL459">
        <f t="shared" si="387"/>
        <v>1.5501597708025421</v>
      </c>
      <c r="AM459" t="str">
        <f t="shared" si="368"/>
        <v>1-1,85024621474251i</v>
      </c>
      <c r="AN459">
        <f t="shared" si="388"/>
        <v>2.1031906844527879</v>
      </c>
      <c r="AO459">
        <f t="shared" si="389"/>
        <v>-1.0753003207790228</v>
      </c>
      <c r="AP459" s="41" t="str">
        <f t="shared" si="390"/>
        <v>0,419811598004536-0,816498842997864i</v>
      </c>
      <c r="AQ459">
        <f t="shared" si="391"/>
        <v>-0.74217692019459369</v>
      </c>
      <c r="AR459" s="43">
        <f t="shared" si="392"/>
        <v>-62.789554336354982</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0,272466443121584-0,184775979087492i</v>
      </c>
      <c r="BG459" s="20">
        <f t="shared" si="403"/>
        <v>-9.6505035212985781</v>
      </c>
      <c r="BH459" s="43">
        <f t="shared" si="404"/>
        <v>-34.1435701558377</v>
      </c>
      <c r="BI459" s="41" t="str">
        <f t="shared" si="409"/>
        <v>0,351972501879622+0,241894765228021i</v>
      </c>
      <c r="BJ459" s="20">
        <f t="shared" si="405"/>
        <v>-7.3898059585564093</v>
      </c>
      <c r="BK459" s="43">
        <f t="shared" si="410"/>
        <v>34.498979149946727</v>
      </c>
      <c r="BL459">
        <f t="shared" si="406"/>
        <v>-9.6505035212985781</v>
      </c>
      <c r="BM459" s="43">
        <f t="shared" si="407"/>
        <v>-34.1435701558377</v>
      </c>
    </row>
    <row r="460" spans="14:65" x14ac:dyDescent="0.25">
      <c r="N460" s="9">
        <v>42</v>
      </c>
      <c r="O460" s="34">
        <f t="shared" si="408"/>
        <v>263026.79918953858</v>
      </c>
      <c r="P460" s="33" t="str">
        <f t="shared" si="360"/>
        <v>58,4837545126354</v>
      </c>
      <c r="Q460" s="4" t="str">
        <f t="shared" si="361"/>
        <v>1+19572,2223713501i</v>
      </c>
      <c r="R460" s="4">
        <f t="shared" si="373"/>
        <v>19572.222396896508</v>
      </c>
      <c r="S460" s="4">
        <f t="shared" si="374"/>
        <v>1.5707452339767098</v>
      </c>
      <c r="T460" s="4" t="str">
        <f t="shared" si="362"/>
        <v>1+49,5793836018655i</v>
      </c>
      <c r="U460" s="4">
        <f t="shared" si="375"/>
        <v>49.589467413362385</v>
      </c>
      <c r="V460" s="4">
        <f t="shared" si="376"/>
        <v>1.5506293873292756</v>
      </c>
      <c r="W460" t="str">
        <f t="shared" si="363"/>
        <v>1-5,57768065520986i</v>
      </c>
      <c r="X460" s="4">
        <f t="shared" si="377"/>
        <v>5.6666146411682421</v>
      </c>
      <c r="Y460" s="4">
        <f t="shared" si="378"/>
        <v>-1.3933950763354148</v>
      </c>
      <c r="Z460" t="str">
        <f t="shared" si="364"/>
        <v>0,723267611632425+0,918136733367878i</v>
      </c>
      <c r="AA460" s="4">
        <f t="shared" si="379"/>
        <v>1.1687989986288962</v>
      </c>
      <c r="AB460" s="4">
        <f t="shared" si="380"/>
        <v>0.90356602930175078</v>
      </c>
      <c r="AC460" s="47" t="str">
        <f t="shared" si="381"/>
        <v>-0,487733158375709-0,527465498279748i</v>
      </c>
      <c r="AD460" s="20">
        <f t="shared" si="382"/>
        <v>-2.872632077863412</v>
      </c>
      <c r="AE460" s="43">
        <f t="shared" si="383"/>
        <v>-132.75873017294325</v>
      </c>
      <c r="AF460" t="str">
        <f t="shared" si="365"/>
        <v>171,846459675999</v>
      </c>
      <c r="AG460" t="str">
        <f t="shared" si="366"/>
        <v>1+19521,8822932345i</v>
      </c>
      <c r="AH460">
        <f t="shared" si="384"/>
        <v>19521.88231884678</v>
      </c>
      <c r="AI460">
        <f t="shared" si="385"/>
        <v>1.5707451022262764</v>
      </c>
      <c r="AJ460" t="str">
        <f t="shared" si="367"/>
        <v>1+49,5793836018655i</v>
      </c>
      <c r="AK460">
        <f t="shared" si="386"/>
        <v>49.589467413362385</v>
      </c>
      <c r="AL460">
        <f t="shared" si="387"/>
        <v>1.5506293873292756</v>
      </c>
      <c r="AM460" t="str">
        <f t="shared" si="368"/>
        <v>1-1,89334398554i</v>
      </c>
      <c r="AN460">
        <f t="shared" si="388"/>
        <v>2.141203270962496</v>
      </c>
      <c r="AO460">
        <f t="shared" si="389"/>
        <v>-1.0848706061742073</v>
      </c>
      <c r="AP460" s="41" t="str">
        <f t="shared" si="390"/>
        <v>0,419811576805358-0,835103696395828i</v>
      </c>
      <c r="AQ460">
        <f t="shared" si="391"/>
        <v>-0.58667517776613842</v>
      </c>
      <c r="AR460" s="43">
        <f t="shared" si="392"/>
        <v>-63.311052617067915</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0,265525980903582-0,190338481605665i</v>
      </c>
      <c r="BG460" s="20">
        <f t="shared" si="403"/>
        <v>-9.7170216189474843</v>
      </c>
      <c r="BH460" s="43">
        <f t="shared" si="404"/>
        <v>-35.634302353815073</v>
      </c>
      <c r="BI460" s="41" t="str">
        <f t="shared" si="409"/>
        <v>0,353160224719516+0,236539571578982i</v>
      </c>
      <c r="BJ460" s="20">
        <f t="shared" si="405"/>
        <v>-7.4310647188502044</v>
      </c>
      <c r="BK460" s="43">
        <f t="shared" si="410"/>
        <v>33.813375202060122</v>
      </c>
      <c r="BL460">
        <f t="shared" si="406"/>
        <v>-9.7170216189474843</v>
      </c>
      <c r="BM460" s="43">
        <f t="shared" si="407"/>
        <v>-35.634302353815073</v>
      </c>
    </row>
    <row r="461" spans="14:65" x14ac:dyDescent="0.25">
      <c r="N461" s="9">
        <v>43</v>
      </c>
      <c r="O461" s="34">
        <f t="shared" si="408"/>
        <v>269153.48039269145</v>
      </c>
      <c r="P461" s="33" t="str">
        <f t="shared" si="360"/>
        <v>58,4837545126354</v>
      </c>
      <c r="Q461" s="4" t="str">
        <f t="shared" si="361"/>
        <v>1+20028,1179959632i</v>
      </c>
      <c r="R461" s="4">
        <f t="shared" si="373"/>
        <v>20028.118020928101</v>
      </c>
      <c r="S461" s="4">
        <f t="shared" si="374"/>
        <v>1.570746396991239</v>
      </c>
      <c r="T461" s="4" t="str">
        <f t="shared" si="362"/>
        <v>1+50,7342358013884i</v>
      </c>
      <c r="U461" s="4">
        <f t="shared" si="375"/>
        <v>50.744090122406185</v>
      </c>
      <c r="V461" s="4">
        <f t="shared" si="376"/>
        <v>1.5510883226754251</v>
      </c>
      <c r="W461" t="str">
        <f t="shared" si="363"/>
        <v>1-5,70760152765619i</v>
      </c>
      <c r="X461" s="4">
        <f t="shared" si="377"/>
        <v>5.7945418454355195</v>
      </c>
      <c r="Y461" s="4">
        <f t="shared" si="378"/>
        <v>-1.397351814196103</v>
      </c>
      <c r="Z461" t="str">
        <f t="shared" si="364"/>
        <v>0,710225615970003+0,939522885210894i</v>
      </c>
      <c r="AA461" s="4">
        <f t="shared" si="379"/>
        <v>1.1777621480651232</v>
      </c>
      <c r="AB461" s="4">
        <f t="shared" si="380"/>
        <v>0.92350262510417469</v>
      </c>
      <c r="AC461" s="47" t="str">
        <f t="shared" si="381"/>
        <v>-0,507351037182864-0,523518433414695i</v>
      </c>
      <c r="AD461" s="20">
        <f t="shared" si="382"/>
        <v>-2.7451583148432643</v>
      </c>
      <c r="AE461" s="43">
        <f t="shared" si="383"/>
        <v>-134.1014889277576</v>
      </c>
      <c r="AF461" t="str">
        <f t="shared" si="365"/>
        <v>171,846459675999</v>
      </c>
      <c r="AG461" t="str">
        <f t="shared" si="366"/>
        <v>1+19976,6053467966i</v>
      </c>
      <c r="AH461">
        <f t="shared" si="384"/>
        <v>19976.605371825877</v>
      </c>
      <c r="AI461">
        <f t="shared" si="385"/>
        <v>1.5707462682398117</v>
      </c>
      <c r="AJ461" t="str">
        <f t="shared" si="367"/>
        <v>1+50,7342358013884i</v>
      </c>
      <c r="AK461">
        <f t="shared" si="386"/>
        <v>50.744090122406185</v>
      </c>
      <c r="AL461">
        <f t="shared" si="387"/>
        <v>1.5510883226754251</v>
      </c>
      <c r="AM461" t="str">
        <f t="shared" si="368"/>
        <v>1-1,93744563238i</v>
      </c>
      <c r="AN461">
        <f t="shared" si="388"/>
        <v>2.1802971307664327</v>
      </c>
      <c r="AO461">
        <f t="shared" si="389"/>
        <v>-1.0943174706579817</v>
      </c>
      <c r="AP461" s="41" t="str">
        <f t="shared" si="390"/>
        <v>0,419811556560301-0,854151332827433i</v>
      </c>
      <c r="AQ461">
        <f t="shared" si="391"/>
        <v>-0.42959896152315297</v>
      </c>
      <c r="AR461" s="43">
        <f t="shared" si="392"/>
        <v>-63.826089830870949</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0,258367803387018-0,195668345861713i</v>
      </c>
      <c r="BG461" s="20">
        <f t="shared" si="403"/>
        <v>-9.7864519017274549</v>
      </c>
      <c r="BH461" s="43">
        <f t="shared" si="404"/>
        <v>-37.137550050526343</v>
      </c>
      <c r="BI461" s="41" t="str">
        <f t="shared" si="409"/>
        <v>0,354296151162189+0,231296403962848i</v>
      </c>
      <c r="BJ461" s="20">
        <f t="shared" si="405"/>
        <v>-7.4708925484073436</v>
      </c>
      <c r="BK461" s="43">
        <f t="shared" si="410"/>
        <v>33.137849046360465</v>
      </c>
      <c r="BL461">
        <f t="shared" si="406"/>
        <v>-9.7864519017274549</v>
      </c>
      <c r="BM461" s="43">
        <f t="shared" si="407"/>
        <v>-37.137550050526343</v>
      </c>
    </row>
    <row r="462" spans="14:65" x14ac:dyDescent="0.25">
      <c r="N462" s="9">
        <v>44</v>
      </c>
      <c r="O462" s="34">
        <f t="shared" si="408"/>
        <v>275422.87033381703</v>
      </c>
      <c r="P462" s="33" t="str">
        <f t="shared" si="360"/>
        <v>58,4837545126354</v>
      </c>
      <c r="Q462" s="4" t="str">
        <f t="shared" si="361"/>
        <v>1+20494,6327938413i</v>
      </c>
      <c r="R462" s="4">
        <f t="shared" si="373"/>
        <v>20494.632818237929</v>
      </c>
      <c r="S462" s="4">
        <f t="shared" si="374"/>
        <v>1.5707475335323255</v>
      </c>
      <c r="T462" s="4" t="str">
        <f t="shared" si="362"/>
        <v>1+51,9159879642802i</v>
      </c>
      <c r="U462" s="4">
        <f t="shared" si="375"/>
        <v>51.925618015650876</v>
      </c>
      <c r="V462" s="4">
        <f t="shared" si="376"/>
        <v>1.5515368194008488</v>
      </c>
      <c r="W462" t="str">
        <f t="shared" si="363"/>
        <v>1-5,84054864598152i</v>
      </c>
      <c r="X462" s="4">
        <f t="shared" si="377"/>
        <v>5.9255386663219545</v>
      </c>
      <c r="Y462" s="4">
        <f t="shared" si="378"/>
        <v>-1.4012237939126446</v>
      </c>
      <c r="Z462" t="str">
        <f t="shared" si="364"/>
        <v>0,696568969988324+0,961407184523706i</v>
      </c>
      <c r="AA462" s="4">
        <f t="shared" si="379"/>
        <v>1.1872287498222041</v>
      </c>
      <c r="AB462" s="4">
        <f t="shared" si="380"/>
        <v>0.94379584913922909</v>
      </c>
      <c r="AC462" s="47" t="str">
        <f t="shared" si="381"/>
        <v>-0,527129411402902-0,518724884480547i</v>
      </c>
      <c r="AD462" s="20">
        <f t="shared" si="382"/>
        <v>-2.6205958147629236</v>
      </c>
      <c r="AE462" s="43">
        <f t="shared" si="383"/>
        <v>-135.46042126331309</v>
      </c>
      <c r="AF462" t="str">
        <f t="shared" si="365"/>
        <v>171,846459675999</v>
      </c>
      <c r="AG462" t="str">
        <f t="shared" si="366"/>
        <v>1+20441,9202609353i</v>
      </c>
      <c r="AH462">
        <f t="shared" si="384"/>
        <v>20441.920285394841</v>
      </c>
      <c r="AI462">
        <f t="shared" si="385"/>
        <v>1.5707474077116383</v>
      </c>
      <c r="AJ462" t="str">
        <f t="shared" si="367"/>
        <v>1+51,9159879642802i</v>
      </c>
      <c r="AK462">
        <f t="shared" si="386"/>
        <v>51.925618015650876</v>
      </c>
      <c r="AL462">
        <f t="shared" si="387"/>
        <v>1.5515368194008488</v>
      </c>
      <c r="AM462" t="str">
        <f t="shared" si="368"/>
        <v>1-1,98257453853941i</v>
      </c>
      <c r="AN462">
        <f t="shared" si="388"/>
        <v>2.2204958457211208</v>
      </c>
      <c r="AO462">
        <f t="shared" si="389"/>
        <v>-1.1036391776679779</v>
      </c>
      <c r="AP462" s="41" t="str">
        <f t="shared" si="390"/>
        <v>0,41981153722642-0,873651851601633i</v>
      </c>
      <c r="AQ462">
        <f t="shared" si="391"/>
        <v>-0.27098923675629721</v>
      </c>
      <c r="AR462" s="43">
        <f t="shared" si="392"/>
        <v>-64.334552617835527</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0,250997974845395-0,20075255389569i</v>
      </c>
      <c r="BG462" s="20">
        <f t="shared" si="403"/>
        <v>-9.8589307257886496</v>
      </c>
      <c r="BH462" s="43">
        <f t="shared" si="404"/>
        <v>-38.653429159929523</v>
      </c>
      <c r="BI462" s="41" t="str">
        <f t="shared" si="409"/>
        <v>0,355382469617065+0,226163349355163i</v>
      </c>
      <c r="BJ462" s="20">
        <f t="shared" si="405"/>
        <v>-7.5093241477820012</v>
      </c>
      <c r="BK462" s="43">
        <f t="shared" si="410"/>
        <v>32.472439485548065</v>
      </c>
      <c r="BL462">
        <f t="shared" si="406"/>
        <v>-9.8589307257886496</v>
      </c>
      <c r="BM462" s="43">
        <f t="shared" si="407"/>
        <v>-38.653429159929523</v>
      </c>
    </row>
    <row r="463" spans="14:65" x14ac:dyDescent="0.25">
      <c r="N463" s="9">
        <v>45</v>
      </c>
      <c r="O463" s="34">
        <f t="shared" si="408"/>
        <v>281838.29312644573</v>
      </c>
      <c r="P463" s="33" t="str">
        <f t="shared" si="360"/>
        <v>58,4837545126354</v>
      </c>
      <c r="Q463" s="4" t="str">
        <f t="shared" si="361"/>
        <v>1+20972,0141173051i</v>
      </c>
      <c r="R463" s="4">
        <f t="shared" si="373"/>
        <v>20972.014141146396</v>
      </c>
      <c r="S463" s="4">
        <f t="shared" si="374"/>
        <v>1.5707486442025786</v>
      </c>
      <c r="T463" s="4" t="str">
        <f t="shared" si="362"/>
        <v>1+53,1252666711799i</v>
      </c>
      <c r="U463" s="4">
        <f t="shared" si="375"/>
        <v>53.134677555095578</v>
      </c>
      <c r="V463" s="4">
        <f t="shared" si="376"/>
        <v>1.5519751145823142</v>
      </c>
      <c r="W463" t="str">
        <f t="shared" si="363"/>
        <v>1-5,97659250050773i</v>
      </c>
      <c r="X463" s="4">
        <f t="shared" si="377"/>
        <v>6.059674736908347</v>
      </c>
      <c r="Y463" s="4">
        <f t="shared" si="378"/>
        <v>-1.4050126038311925</v>
      </c>
      <c r="Z463" t="str">
        <f t="shared" si="364"/>
        <v>0,682268706110285+0,983801234651478i</v>
      </c>
      <c r="AA463" s="4">
        <f t="shared" si="379"/>
        <v>1.1972282391587556</v>
      </c>
      <c r="AB463" s="4">
        <f t="shared" si="380"/>
        <v>0.96444436271792422</v>
      </c>
      <c r="AC463" s="47" t="str">
        <f t="shared" si="381"/>
        <v>-0,547024883164766-0,513052611437829i</v>
      </c>
      <c r="AD463" s="20">
        <f t="shared" si="382"/>
        <v>-2.4990897139849055</v>
      </c>
      <c r="AE463" s="43">
        <f t="shared" si="383"/>
        <v>-136.83552793494016</v>
      </c>
      <c r="AF463" t="str">
        <f t="shared" si="365"/>
        <v>171,846459675999</v>
      </c>
      <c r="AG463" t="str">
        <f t="shared" si="366"/>
        <v>1+20918,073751777i</v>
      </c>
      <c r="AH463">
        <f t="shared" si="384"/>
        <v>20918.073775679775</v>
      </c>
      <c r="AI463">
        <f t="shared" si="385"/>
        <v>1.57074852124592</v>
      </c>
      <c r="AJ463" t="str">
        <f t="shared" si="367"/>
        <v>1+53,1252666711799i</v>
      </c>
      <c r="AK463">
        <f t="shared" si="386"/>
        <v>53.134677555095578</v>
      </c>
      <c r="AL463">
        <f t="shared" si="387"/>
        <v>1.5519751145823142</v>
      </c>
      <c r="AM463" t="str">
        <f t="shared" si="368"/>
        <v>1-2,02875463196163i</v>
      </c>
      <c r="AN463">
        <f t="shared" si="388"/>
        <v>2.2618234583419121</v>
      </c>
      <c r="AO463">
        <f t="shared" si="389"/>
        <v>-1.1128341887706716</v>
      </c>
      <c r="AP463" s="41" t="str">
        <f t="shared" si="390"/>
        <v>0,41981151876271-0,893615592151623i</v>
      </c>
      <c r="AQ463">
        <f t="shared" si="391"/>
        <v>-0.11088695112554564</v>
      </c>
      <c r="AR463" s="43">
        <f t="shared" si="392"/>
        <v>-64.83633928333154</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0,243423615288902-0,205577952692536i</v>
      </c>
      <c r="BG463" s="20">
        <f t="shared" si="403"/>
        <v>-9.9345972278654422</v>
      </c>
      <c r="BH463" s="43">
        <f t="shared" si="404"/>
        <v>-40.182013799116348</v>
      </c>
      <c r="BI463" s="41" t="str">
        <f t="shared" si="409"/>
        <v>0,356421282154191+0,221138498093514i</v>
      </c>
      <c r="BJ463" s="20">
        <f t="shared" si="405"/>
        <v>-7.5463944650060739</v>
      </c>
      <c r="BK463" s="43">
        <f t="shared" si="410"/>
        <v>31.817174852492229</v>
      </c>
      <c r="BL463">
        <f t="shared" si="406"/>
        <v>-9.9345972278654422</v>
      </c>
      <c r="BM463" s="43">
        <f t="shared" si="407"/>
        <v>-40.182013799116348</v>
      </c>
    </row>
    <row r="464" spans="14:65" x14ac:dyDescent="0.25">
      <c r="N464" s="9">
        <v>46</v>
      </c>
      <c r="O464" s="34">
        <f t="shared" si="408"/>
        <v>288403.1503126609</v>
      </c>
      <c r="P464" s="33" t="str">
        <f t="shared" si="360"/>
        <v>58,4837545126354</v>
      </c>
      <c r="Q464" s="4" t="str">
        <f t="shared" si="361"/>
        <v>1+21460,5150802514i</v>
      </c>
      <c r="R464" s="4">
        <f t="shared" si="373"/>
        <v>21460.515103549998</v>
      </c>
      <c r="S464" s="4">
        <f t="shared" si="374"/>
        <v>1.5707497295908903</v>
      </c>
      <c r="T464" s="4" t="str">
        <f t="shared" si="362"/>
        <v>1+54,3627130976647i</v>
      </c>
      <c r="U464" s="4">
        <f t="shared" si="375"/>
        <v>54.371909800364797</v>
      </c>
      <c r="V464" s="4">
        <f t="shared" si="376"/>
        <v>1.5524034399357607</v>
      </c>
      <c r="W464" t="str">
        <f t="shared" si="363"/>
        <v>1-6,11580522348727i</v>
      </c>
      <c r="X464" s="4">
        <f t="shared" si="377"/>
        <v>6.1970213434870614</v>
      </c>
      <c r="Y464" s="4">
        <f t="shared" si="378"/>
        <v>-1.4087198175008289</v>
      </c>
      <c r="Z464" t="str">
        <f t="shared" si="364"/>
        <v>0,667294491558929+1,00671690921601i</v>
      </c>
      <c r="AA464" s="4">
        <f t="shared" si="379"/>
        <v>1.2077917344336835</v>
      </c>
      <c r="AB464" s="4">
        <f t="shared" si="380"/>
        <v>0.98544607848251209</v>
      </c>
      <c r="AC464" s="47" t="str">
        <f t="shared" si="381"/>
        <v>-0,566990276171533-0,506471393044706i</v>
      </c>
      <c r="AD464" s="20">
        <f t="shared" si="382"/>
        <v>-2.3807873972872868</v>
      </c>
      <c r="AE464" s="43">
        <f t="shared" si="383"/>
        <v>-138.22676626096609</v>
      </c>
      <c r="AF464" t="str">
        <f t="shared" si="365"/>
        <v>171,846459675999</v>
      </c>
      <c r="AG464" t="str">
        <f t="shared" si="366"/>
        <v>1+21405,3182822054i</v>
      </c>
      <c r="AH464">
        <f t="shared" si="384"/>
        <v>21405.31830556408</v>
      </c>
      <c r="AI464">
        <f t="shared" si="385"/>
        <v>1.5707496094330669</v>
      </c>
      <c r="AJ464" t="str">
        <f t="shared" si="367"/>
        <v>1+54,3627130976647i</v>
      </c>
      <c r="AK464">
        <f t="shared" si="386"/>
        <v>54.371909800364797</v>
      </c>
      <c r="AL464">
        <f t="shared" si="387"/>
        <v>1.5524034399357607</v>
      </c>
      <c r="AM464" t="str">
        <f t="shared" si="368"/>
        <v>1-2,07601039794346i</v>
      </c>
      <c r="AN464">
        <f t="shared" si="388"/>
        <v>2.3043044877726908</v>
      </c>
      <c r="AO464">
        <f t="shared" si="389"/>
        <v>-1.1219011589647399</v>
      </c>
      <c r="AP464" s="41" t="str">
        <f t="shared" si="390"/>
        <v>0,419811501130001-0,914053139516896i</v>
      </c>
      <c r="AQ464">
        <f t="shared" si="391"/>
        <v>5.0667048611178656E-2</v>
      </c>
      <c r="AR464" s="43">
        <f t="shared" si="392"/>
        <v>-65.331359521942602</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0,235652959339237-0,210131341241411i</v>
      </c>
      <c r="BG464" s="20">
        <f t="shared" si="403"/>
        <v>-10.013593047719851</v>
      </c>
      <c r="BH464" s="43">
        <f t="shared" si="404"/>
        <v>-41.723333448232992</v>
      </c>
      <c r="BI464" s="41" t="str">
        <f t="shared" si="409"/>
        <v>0,357414607372285+0,216219946237733i</v>
      </c>
      <c r="BJ464" s="20">
        <f t="shared" si="405"/>
        <v>-7.5821386018213897</v>
      </c>
      <c r="BK464" s="43">
        <f t="shared" si="410"/>
        <v>31.172073290790472</v>
      </c>
      <c r="BL464">
        <f t="shared" si="406"/>
        <v>-10.013593047719851</v>
      </c>
      <c r="BM464" s="43">
        <f t="shared" si="407"/>
        <v>-41.723333448232992</v>
      </c>
    </row>
    <row r="465" spans="14:65" x14ac:dyDescent="0.25">
      <c r="N465" s="9">
        <v>47</v>
      </c>
      <c r="O465" s="34">
        <f t="shared" si="408"/>
        <v>295120.92266663886</v>
      </c>
      <c r="P465" s="33" t="str">
        <f t="shared" si="360"/>
        <v>58,4837545126354</v>
      </c>
      <c r="Q465" s="4" t="str">
        <f t="shared" si="361"/>
        <v>1+21960,3946923566i</v>
      </c>
      <c r="R465" s="4">
        <f t="shared" si="373"/>
        <v>21960.394715124858</v>
      </c>
      <c r="S465" s="4">
        <f t="shared" si="374"/>
        <v>1.5707507902727476</v>
      </c>
      <c r="T465" s="4" t="str">
        <f t="shared" si="362"/>
        <v>1+55,6289833542094i</v>
      </c>
      <c r="U465" s="4">
        <f t="shared" si="375"/>
        <v>55.637970748607522</v>
      </c>
      <c r="V465" s="4">
        <f t="shared" si="376"/>
        <v>1.5528220219359463</v>
      </c>
      <c r="W465" t="str">
        <f t="shared" si="363"/>
        <v>1-6,25826062734855i</v>
      </c>
      <c r="X465" s="4">
        <f t="shared" si="377"/>
        <v>6.337651464053625</v>
      </c>
      <c r="Y465" s="4">
        <f t="shared" si="378"/>
        <v>-1.4123469927304311</v>
      </c>
      <c r="Z465" t="str">
        <f t="shared" si="364"/>
        <v>0,651614564017566+1,03016635841128i</v>
      </c>
      <c r="AA465" s="4">
        <f t="shared" si="379"/>
        <v>1.2189521180268568</v>
      </c>
      <c r="AB465" s="4">
        <f t="shared" si="380"/>
        <v>1.0067981126428927</v>
      </c>
      <c r="AC465" s="47" t="str">
        <f t="shared" si="381"/>
        <v>-0,586974658143645-0,498953449034614i</v>
      </c>
      <c r="AD465" s="20">
        <f t="shared" si="382"/>
        <v>-2.2658381827062408</v>
      </c>
      <c r="AE465" s="43">
        <f t="shared" si="383"/>
        <v>-139.63404732518882</v>
      </c>
      <c r="AF465" t="str">
        <f t="shared" si="365"/>
        <v>171,846459675999</v>
      </c>
      <c r="AG465" t="str">
        <f t="shared" si="366"/>
        <v>1+21903,9121957199i</v>
      </c>
      <c r="AH465">
        <f t="shared" si="384"/>
        <v>21903.91221854687</v>
      </c>
      <c r="AI465">
        <f t="shared" si="385"/>
        <v>1.5707506728500502</v>
      </c>
      <c r="AJ465" t="str">
        <f t="shared" si="367"/>
        <v>1+55,6289833542094i</v>
      </c>
      <c r="AK465">
        <f t="shared" si="386"/>
        <v>55.637970748607522</v>
      </c>
      <c r="AL465">
        <f t="shared" si="387"/>
        <v>1.5528220219359463</v>
      </c>
      <c r="AM465" t="str">
        <f t="shared" si="368"/>
        <v>1-2,12436689211752i</v>
      </c>
      <c r="AN465">
        <f t="shared" si="388"/>
        <v>2.3479639461297208</v>
      </c>
      <c r="AO465">
        <f t="shared" si="389"/>
        <v>-1.1308389315430183</v>
      </c>
      <c r="AP465" s="41" t="str">
        <f t="shared" si="390"/>
        <v>0,419811484290896-0,934975329955582i</v>
      </c>
      <c r="AQ465">
        <f t="shared" si="391"/>
        <v>0.21363209511771014</v>
      </c>
      <c r="AR465" s="43">
        <f t="shared" si="392"/>
        <v>-65.819534116239879</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0,227695408785644-0,214399568106308i</v>
      </c>
      <c r="BG465" s="20">
        <f t="shared" si="403"/>
        <v>-10.096062002839385</v>
      </c>
      <c r="BH465" s="43">
        <f t="shared" si="404"/>
        <v>-43.277370150506421</v>
      </c>
      <c r="BI465" s="41" t="str">
        <f t="shared" si="409"/>
        <v>0,358364383220834+0,211405797739227i</v>
      </c>
      <c r="BJ465" s="20">
        <f t="shared" si="405"/>
        <v>-7.6165917250154429</v>
      </c>
      <c r="BK465" s="43">
        <f t="shared" si="410"/>
        <v>30.537143058442524</v>
      </c>
      <c r="BL465">
        <f t="shared" si="406"/>
        <v>-10.096062002839385</v>
      </c>
      <c r="BM465" s="43">
        <f t="shared" si="407"/>
        <v>-43.277370150506421</v>
      </c>
    </row>
    <row r="466" spans="14:65" x14ac:dyDescent="0.25">
      <c r="N466" s="9">
        <v>48</v>
      </c>
      <c r="O466" s="34">
        <f t="shared" si="408"/>
        <v>301995.17204020242</v>
      </c>
      <c r="P466" s="33" t="str">
        <f t="shared" si="360"/>
        <v>58,4837545126354</v>
      </c>
      <c r="Q466" s="4" t="str">
        <f t="shared" si="361"/>
        <v>1+22471,917996408i</v>
      </c>
      <c r="R466" s="4">
        <f t="shared" si="373"/>
        <v>22471.918018657991</v>
      </c>
      <c r="S466" s="4">
        <f t="shared" si="374"/>
        <v>1.5707518268105383</v>
      </c>
      <c r="T466" s="4" t="str">
        <f t="shared" si="362"/>
        <v>1+56,9247488340652i</v>
      </c>
      <c r="U466" s="4">
        <f t="shared" si="375"/>
        <v>56.933531682317124</v>
      </c>
      <c r="V466" s="4">
        <f t="shared" si="376"/>
        <v>1.5532310819335302</v>
      </c>
      <c r="W466" t="str">
        <f t="shared" si="363"/>
        <v>1-6,40403424383233i</v>
      </c>
      <c r="X466" s="4">
        <f t="shared" si="377"/>
        <v>6.4816398076549362</v>
      </c>
      <c r="Y466" s="4">
        <f t="shared" si="378"/>
        <v>-1.4158956707375785</v>
      </c>
      <c r="Z466" t="str">
        <f t="shared" si="364"/>
        <v>0,635195664257634+1,05416201544565i</v>
      </c>
      <c r="AA466" s="4">
        <f t="shared" si="379"/>
        <v>1.2307441191003643</v>
      </c>
      <c r="AB466" s="4">
        <f t="shared" si="380"/>
        <v>1.028496738379465</v>
      </c>
      <c r="AC466" s="47" t="str">
        <f t="shared" si="381"/>
        <v>-0,606923409716371-0,490473880693785i</v>
      </c>
      <c r="AD466" s="20">
        <f t="shared" si="382"/>
        <v>-2.1543929562789192</v>
      </c>
      <c r="AE466" s="43">
        <f t="shared" si="383"/>
        <v>-141.05723325160034</v>
      </c>
      <c r="AF466" t="str">
        <f t="shared" si="365"/>
        <v>171,846459675999</v>
      </c>
      <c r="AG466" t="str">
        <f t="shared" si="366"/>
        <v>1+22414,1198534131i</v>
      </c>
      <c r="AH466">
        <f t="shared" si="384"/>
        <v>22414.119875720466</v>
      </c>
      <c r="AI466">
        <f t="shared" si="385"/>
        <v>1.5707517120607077</v>
      </c>
      <c r="AJ466" t="str">
        <f t="shared" si="367"/>
        <v>1+56,9247488340652i</v>
      </c>
      <c r="AK466">
        <f t="shared" si="386"/>
        <v>56.933531682317124</v>
      </c>
      <c r="AL466">
        <f t="shared" si="387"/>
        <v>1.5532310819335302</v>
      </c>
      <c r="AM466" t="str">
        <f t="shared" si="368"/>
        <v>1-2,1738497537371i</v>
      </c>
      <c r="AN466">
        <f t="shared" si="388"/>
        <v>2.3928273552061485</v>
      </c>
      <c r="AO466">
        <f t="shared" si="389"/>
        <v>-1.1396465325675036</v>
      </c>
      <c r="AP466" s="41" t="str">
        <f t="shared" si="390"/>
        <v>0,419811468209675-0,956393256690002i</v>
      </c>
      <c r="AQ466">
        <f t="shared" si="391"/>
        <v>0.37796777413812221</v>
      </c>
      <c r="AR466" s="43">
        <f t="shared" si="392"/>
        <v>-66.300794613533455</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0,219561577171134-0,218369639328828i</v>
      </c>
      <c r="BG466" s="20">
        <f t="shared" si="403"/>
        <v>-10.182149713381822</v>
      </c>
      <c r="BH466" s="43">
        <f t="shared" si="404"/>
        <v>-44.844055786393618</v>
      </c>
      <c r="BI466" s="41" t="str">
        <f t="shared" si="409"/>
        <v>0,359272469771763+0,206694166430281i</v>
      </c>
      <c r="BJ466" s="20">
        <f t="shared" si="405"/>
        <v>-7.6497889829647843</v>
      </c>
      <c r="BK466" s="43">
        <f t="shared" si="410"/>
        <v>29.912382851673261</v>
      </c>
      <c r="BL466">
        <f t="shared" si="406"/>
        <v>-10.182149713381822</v>
      </c>
      <c r="BM466" s="43">
        <f t="shared" si="407"/>
        <v>-44.844055786393618</v>
      </c>
    </row>
    <row r="467" spans="14:65" x14ac:dyDescent="0.25">
      <c r="N467" s="9">
        <v>49</v>
      </c>
      <c r="O467" s="34">
        <f t="shared" si="408"/>
        <v>309029.54325135931</v>
      </c>
      <c r="P467" s="33" t="str">
        <f t="shared" ref="P467:P530" si="411">COMPLEX(Adc,0)</f>
        <v>58,4837545126354</v>
      </c>
      <c r="Q467" s="4" t="str">
        <f t="shared" ref="Q467:Q530" si="412">IMSUM(COMPLEX(1,0),IMDIV(COMPLEX(0,2*PI()*O467),COMPLEX(wp_lf,0)))</f>
        <v>1+22995,3562088321i</v>
      </c>
      <c r="R467" s="4">
        <f t="shared" si="373"/>
        <v>22995.356230575624</v>
      </c>
      <c r="S467" s="4">
        <f t="shared" si="374"/>
        <v>1.5707528397538486</v>
      </c>
      <c r="T467" s="4" t="str">
        <f t="shared" ref="T467:T530" si="413">IMSUM(COMPLEX(1,0),IMDIV(COMPLEX(0,2*PI()*O467),COMPLEX(wz_esr,0)))</f>
        <v>1+58,2506965692409i</v>
      </c>
      <c r="U467" s="4">
        <f t="shared" si="375"/>
        <v>58.259279525254811</v>
      </c>
      <c r="V467" s="4">
        <f t="shared" si="376"/>
        <v>1.5536308362696396</v>
      </c>
      <c r="W467" t="str">
        <f t="shared" ref="W467:W530" si="414">IMSUB(COMPLEX(1,0),IMDIV(COMPLEX(0,2*PI()*O467),COMPLEX(wz_rhp,0)))</f>
        <v>1-6,5532033640396i</v>
      </c>
      <c r="X467" s="4">
        <f t="shared" si="377"/>
        <v>6.6290628546167767</v>
      </c>
      <c r="Y467" s="4">
        <f t="shared" si="378"/>
        <v>-1.4193673753841631</v>
      </c>
      <c r="Z467" t="str">
        <f t="shared" ref="Z467:Z530" si="415">IMSUM(COMPLEX(1,0),IMDIV(COMPLEX(0,2*PI()*O467),COMPLEX(Q*(wsl/2),0)),IMDIV(IMPOWER(COMPLEX(0,2*PI()*O467),2),IMPOWER(COMPLEX(wsl/2,0),2)))</f>
        <v>0,618002965591424+1,07871660313409i</v>
      </c>
      <c r="AA467" s="4">
        <f t="shared" si="379"/>
        <v>1.2432043980604897</v>
      </c>
      <c r="AB467" s="4">
        <f t="shared" si="380"/>
        <v>1.0505373410782985</v>
      </c>
      <c r="AC467" s="47" t="str">
        <f t="shared" si="381"/>
        <v>-0,626778344732096-0,481011124990572i</v>
      </c>
      <c r="AD467" s="20">
        <f t="shared" si="382"/>
        <v>-2.0466037552177498</v>
      </c>
      <c r="AE467" s="43">
        <f t="shared" si="383"/>
        <v>-142.49613458920882</v>
      </c>
      <c r="AF467" t="str">
        <f t="shared" ref="AF467:AF530" si="416">COMPLEX($B$72,0)</f>
        <v>171,846459675999</v>
      </c>
      <c r="AG467" t="str">
        <f t="shared" ref="AG467:AG530" si="417">IMSUM(COMPLEX(1,0),IMDIV(COMPLEX(0,2*PI()*O467),COMPLEX(wp_lf_DCM,0)))</f>
        <v>1+22936,2117741386i</v>
      </c>
      <c r="AH467">
        <f t="shared" si="384"/>
        <v>22936.211795938187</v>
      </c>
      <c r="AI467">
        <f t="shared" si="385"/>
        <v>1.5707527276160429</v>
      </c>
      <c r="AJ467" t="str">
        <f t="shared" ref="AJ467:AJ530" si="418">IMSUM(COMPLEX(1,0),IMDIV(COMPLEX(0,2*PI()*O467),COMPLEX(wz1_dcm,0)))</f>
        <v>1+58,2506965692409i</v>
      </c>
      <c r="AK467">
        <f t="shared" si="386"/>
        <v>58.259279525254811</v>
      </c>
      <c r="AL467">
        <f t="shared" si="387"/>
        <v>1.5536308362696396</v>
      </c>
      <c r="AM467" t="str">
        <f t="shared" ref="AM467:AM530" si="419">IMSUB(COMPLEX(1,0),IMDIV(COMPLEX(0,2*PI()*O467),COMPLEX(wz2_dcm,0)))</f>
        <v>1-2,22448521927042i</v>
      </c>
      <c r="AN467">
        <f t="shared" si="388"/>
        <v>2.4389207635248362</v>
      </c>
      <c r="AO467">
        <f t="shared" si="389"/>
        <v>-1.1483231650106005</v>
      </c>
      <c r="AP467" s="41" t="str">
        <f t="shared" si="390"/>
        <v>0,419811452852227-0,978318275788421i</v>
      </c>
      <c r="AQ467">
        <f t="shared" si="391"/>
        <v>0.54363399322799388</v>
      </c>
      <c r="AR467" s="43">
        <f t="shared" si="392"/>
        <v>-66.775082983642747</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0,21126332467633-0,222028836236464i</v>
      </c>
      <c r="BG467" s="20">
        <f t="shared" si="403"/>
        <v>-10.272003175890346</v>
      </c>
      <c r="BH467" s="43">
        <f t="shared" si="404"/>
        <v>-46.423269459555307</v>
      </c>
      <c r="BI467" s="41" t="str">
        <f t="shared" si="409"/>
        <v>0,360140651936912+0,202083177843871i</v>
      </c>
      <c r="BJ467" s="20">
        <f t="shared" si="405"/>
        <v>-7.681765427444609</v>
      </c>
      <c r="BK467" s="43">
        <f t="shared" si="410"/>
        <v>29.297782146010739</v>
      </c>
      <c r="BL467">
        <f t="shared" si="406"/>
        <v>-10.272003175890346</v>
      </c>
      <c r="BM467" s="43">
        <f t="shared" si="407"/>
        <v>-46.423269459555307</v>
      </c>
    </row>
    <row r="468" spans="14:65" x14ac:dyDescent="0.25">
      <c r="N468" s="9">
        <v>50</v>
      </c>
      <c r="O468" s="34">
        <f t="shared" si="408"/>
        <v>316227.7660168382</v>
      </c>
      <c r="P468" s="33" t="str">
        <f t="shared" si="411"/>
        <v>58,4837545126354</v>
      </c>
      <c r="Q468" s="4" t="str">
        <f t="shared" si="412"/>
        <v>1+23530,9868634976i</v>
      </c>
      <c r="R468" s="4">
        <f t="shared" ref="R468:R531" si="424">IMABS(Q468)</f>
        <v>23530.98688474618</v>
      </c>
      <c r="S468" s="4">
        <f t="shared" ref="S468:S531" si="425">IMARGUMENT(Q468)</f>
        <v>1.5707538296397539</v>
      </c>
      <c r="T468" s="4" t="str">
        <f t="shared" si="413"/>
        <v>1+59,6075295947767i</v>
      </c>
      <c r="U468" s="4">
        <f t="shared" ref="U468:U531" si="426">IMABS(T468)</f>
        <v>59.615917206667042</v>
      </c>
      <c r="V468" s="4">
        <f t="shared" ref="V468:V531" si="427">IMARGUMENT(T468)</f>
        <v>1.5540214963879639</v>
      </c>
      <c r="W468" t="str">
        <f t="shared" si="414"/>
        <v>1-6,70584707941237i</v>
      </c>
      <c r="X468" s="4">
        <f t="shared" ref="X468:X531" si="428">IMABS(W468)</f>
        <v>6.7799988976742043</v>
      </c>
      <c r="Y468" s="4">
        <f t="shared" ref="Y468:Y531" si="429">IMARGUMENT(W468)</f>
        <v>-1.422763612493581</v>
      </c>
      <c r="Z468" t="str">
        <f t="shared" si="415"/>
        <v>0,6+1,10384314064401i</v>
      </c>
      <c r="AA468" s="4">
        <f t="shared" ref="AA468:AA531" si="430">IMABS(Z468)</f>
        <v>1.2563716325780485</v>
      </c>
      <c r="AB468" s="4">
        <f t="shared" ref="AB468:AB531" si="431">IMARGUMENT(Z468)</f>
        <v>1.0729143761237943</v>
      </c>
      <c r="AC468" s="47" t="str">
        <f t="shared" ref="AC468:AC531" si="432">(IMDIV(IMPRODUCT(P468,T468,W468),IMPRODUCT(Q468,Z468)))</f>
        <v>-0,646477886466289-0,470547416380856i</v>
      </c>
      <c r="AD468" s="20">
        <f t="shared" ref="AD468:AD531" si="433">20*LOG(IMABS(AC468))</f>
        <v>-1.942623298699147</v>
      </c>
      <c r="AE468" s="43">
        <f t="shared" ref="AE468:AE531" si="434">(180/PI())*IMARGUMENT(AC468)</f>
        <v>-143.95050784820788</v>
      </c>
      <c r="AF468" t="str">
        <f t="shared" si="416"/>
        <v>171,846459675999</v>
      </c>
      <c r="AG468" t="str">
        <f t="shared" si="417"/>
        <v>1+23470,4647779433i</v>
      </c>
      <c r="AH468">
        <f t="shared" ref="AH468:AH531" si="435">IMABS(AG468)</f>
        <v>23470.464799246667</v>
      </c>
      <c r="AI468">
        <f t="shared" ref="AI468:AI531" si="436">IMARGUMENT(AG468)</f>
        <v>1.5707537200545165</v>
      </c>
      <c r="AJ468" t="str">
        <f t="shared" si="418"/>
        <v>1+59,6075295947767i</v>
      </c>
      <c r="AK468">
        <f t="shared" ref="AK468:AK531" si="437">IMABS(AJ468)</f>
        <v>59.615917206667042</v>
      </c>
      <c r="AL468">
        <f t="shared" ref="AL468:AL531" si="438">IMARGUMENT(AJ468)</f>
        <v>1.5540214963879639</v>
      </c>
      <c r="AM468" t="str">
        <f t="shared" si="419"/>
        <v>1-2,27630013631153i</v>
      </c>
      <c r="AN468">
        <f t="shared" ref="AN468:AN531" si="439">IMABS(AM468)</f>
        <v>2.4862707637286596</v>
      </c>
      <c r="AO468">
        <f t="shared" ref="AO468:AO531" si="440">IMARGUMENT(AM468)</f>
        <v>-1.1568682026142123</v>
      </c>
      <c r="AP468" s="41" t="str">
        <f t="shared" ref="AP468:AP531" si="441">(IMDIV(IMPRODUCT(AF468,AJ468,AM468),IMPRODUCT(AG468)))</f>
        <v>0,41981143818598-1,00076201218617i</v>
      </c>
      <c r="AQ468">
        <f t="shared" ref="AQ468:AQ531" si="442">20*LOG(IMABS(AP468))</f>
        <v>0.71059104553323527</v>
      </c>
      <c r="AR468" s="43">
        <f t="shared" ref="AR468:AR531" si="443">(180/PI())*IMARGUMENT(AP468)</f>
        <v>-67.24235126064211</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0,202813781521494-0,225364842450956i</v>
      </c>
      <c r="BG468" s="20">
        <f t="shared" ref="BG468:BG531" si="454">20*LOG(IMABS(BF468))</f>
        <v>-10.365770284956859</v>
      </c>
      <c r="BH468" s="43">
        <f t="shared" ref="BH468:BH531" si="455">(180/PI())*IMARGUMENT(BF468)</f>
        <v>-48.014835035765607</v>
      </c>
      <c r="BI468" s="41" t="str">
        <f t="shared" si="409"/>
        <v>0,360970642128126+0,197570970873977i</v>
      </c>
      <c r="BJ468" s="20">
        <f t="shared" ref="BJ468:BJ531" si="456">20*LOG(IMABS(BI468))</f>
        <v>-7.7125559407244602</v>
      </c>
      <c r="BK468" s="43">
        <f t="shared" si="410"/>
        <v>28.693321551800118</v>
      </c>
      <c r="BL468">
        <f t="shared" ref="BL468:BL531" si="457">IF($B$31=0,BJ468,BG468)</f>
        <v>-10.365770284956859</v>
      </c>
      <c r="BM468" s="43">
        <f t="shared" ref="BM468:BM531" si="458">IF($B$31=0,BK468,BH468)</f>
        <v>-48.014835035765607</v>
      </c>
    </row>
    <row r="469" spans="14:65" x14ac:dyDescent="0.25">
      <c r="N469" s="9">
        <v>51</v>
      </c>
      <c r="O469" s="34">
        <f t="shared" si="408"/>
        <v>323593.65692962846</v>
      </c>
      <c r="P469" s="33" t="str">
        <f t="shared" si="411"/>
        <v>58,4837545126354</v>
      </c>
      <c r="Q469" s="4" t="str">
        <f t="shared" si="412"/>
        <v>1+24079,0939588675i</v>
      </c>
      <c r="R469" s="4">
        <f t="shared" si="424"/>
        <v>24079.093979632398</v>
      </c>
      <c r="S469" s="4">
        <f t="shared" si="425"/>
        <v>1.5707547969931053</v>
      </c>
      <c r="T469" s="4" t="str">
        <f t="shared" si="413"/>
        <v>1+60,9959673215026i</v>
      </c>
      <c r="U469" s="4">
        <f t="shared" si="426"/>
        <v>61.004164033988793</v>
      </c>
      <c r="V469" s="4">
        <f t="shared" si="427"/>
        <v>1.5544032689444298</v>
      </c>
      <c r="W469" t="str">
        <f t="shared" si="414"/>
        <v>1-6,86204632366904i</v>
      </c>
      <c r="X469" s="4">
        <f t="shared" si="428"/>
        <v>6.9345280840284866</v>
      </c>
      <c r="Y469" s="4">
        <f t="shared" si="429"/>
        <v>-1.4260858692445708</v>
      </c>
      <c r="Z469" t="str">
        <f t="shared" si="415"/>
        <v>0,58114858077964+1,12955495039819i</v>
      </c>
      <c r="AA469" s="4">
        <f t="shared" si="430"/>
        <v>1.2702866050270891</v>
      </c>
      <c r="AB469" s="4">
        <f t="shared" si="431"/>
        <v>1.0956213300258113</v>
      </c>
      <c r="AC469" s="47" t="str">
        <f t="shared" si="432"/>
        <v>-0,665957303725134-0,459069249383401i</v>
      </c>
      <c r="AD469" s="20">
        <f t="shared" si="433"/>
        <v>-1.842604466215648</v>
      </c>
      <c r="AE469" s="43">
        <f t="shared" si="434"/>
        <v>-145.42005323172717</v>
      </c>
      <c r="AF469" t="str">
        <f t="shared" si="416"/>
        <v>171,846459675999</v>
      </c>
      <c r="AG469" t="str">
        <f t="shared" si="417"/>
        <v>1+24017,1621328416i</v>
      </c>
      <c r="AH469">
        <f t="shared" si="435"/>
        <v>24017.162153660043</v>
      </c>
      <c r="AI469">
        <f t="shared" si="436"/>
        <v>1.5707546899023324</v>
      </c>
      <c r="AJ469" t="str">
        <f t="shared" si="418"/>
        <v>1+60,9959673215026i</v>
      </c>
      <c r="AK469">
        <f t="shared" si="437"/>
        <v>61.004164033988793</v>
      </c>
      <c r="AL469">
        <f t="shared" si="438"/>
        <v>1.5544032689444298</v>
      </c>
      <c r="AM469" t="str">
        <f t="shared" si="419"/>
        <v>1-2,32932197781532i</v>
      </c>
      <c r="AN469">
        <f t="shared" si="439"/>
        <v>2.5349045102988543</v>
      </c>
      <c r="AO469">
        <f t="shared" si="440"/>
        <v>-1.1652811835163164</v>
      </c>
      <c r="AP469" s="41" t="str">
        <f t="shared" si="441"/>
        <v>0,419811424179823-1,02373636584938i</v>
      </c>
      <c r="AQ469">
        <f t="shared" si="442"/>
        <v>0.87879966862820047</v>
      </c>
      <c r="AR469" s="43">
        <f t="shared" si="443"/>
        <v>-67.702561171423952</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0,194227358103954-0,228365879085789i</v>
      </c>
      <c r="BG469" s="20">
        <f t="shared" si="454"/>
        <v>-10.463599302772586</v>
      </c>
      <c r="BH469" s="43">
        <f t="shared" si="455"/>
        <v>-49.618518878861785</v>
      </c>
      <c r="BI469" s="41" t="str">
        <f t="shared" si="409"/>
        <v>0,361764082857477+0,19315569928607i</v>
      </c>
      <c r="BJ469" s="20">
        <f t="shared" si="456"/>
        <v>-7.7421951679287329</v>
      </c>
      <c r="BK469" s="43">
        <f t="shared" si="410"/>
        <v>28.098973181441433</v>
      </c>
      <c r="BL469">
        <f t="shared" si="457"/>
        <v>-10.463599302772586</v>
      </c>
      <c r="BM469" s="43">
        <f t="shared" si="458"/>
        <v>-49.618518878861785</v>
      </c>
    </row>
    <row r="470" spans="14:65" x14ac:dyDescent="0.25">
      <c r="N470" s="9">
        <v>52</v>
      </c>
      <c r="O470" s="34">
        <f t="shared" si="408"/>
        <v>331131.12148259126</v>
      </c>
      <c r="P470" s="33" t="str">
        <f t="shared" si="411"/>
        <v>58,4837545126354</v>
      </c>
      <c r="Q470" s="4" t="str">
        <f t="shared" si="412"/>
        <v>1+24639,968108579i</v>
      </c>
      <c r="R470" s="4">
        <f t="shared" si="424"/>
        <v>24639.968128871231</v>
      </c>
      <c r="S470" s="4">
        <f t="shared" si="425"/>
        <v>1.5707557423268061</v>
      </c>
      <c r="T470" s="4" t="str">
        <f t="shared" si="413"/>
        <v>1+62,4167459174797i</v>
      </c>
      <c r="U470" s="4">
        <f t="shared" si="426"/>
        <v>62.424756074230828</v>
      </c>
      <c r="V470" s="4">
        <f t="shared" si="427"/>
        <v>1.5547763559144971</v>
      </c>
      <c r="W470" t="str">
        <f t="shared" si="414"/>
        <v>1-7,02188391571646i</v>
      </c>
      <c r="X470" s="4">
        <f t="shared" si="428"/>
        <v>7.0927324583546447</v>
      </c>
      <c r="Y470" s="4">
        <f t="shared" si="429"/>
        <v>-1.4293356136369642</v>
      </c>
      <c r="Z470" t="str">
        <f t="shared" si="415"/>
        <v>0,561408721542723+1,15586566513851i</v>
      </c>
      <c r="AA470" s="4">
        <f t="shared" si="430"/>
        <v>1.2849922912104665</v>
      </c>
      <c r="AB470" s="4">
        <f t="shared" si="431"/>
        <v>1.1186506857001939</v>
      </c>
      <c r="AC470" s="47" t="str">
        <f t="shared" si="432"/>
        <v>-0,685149009937535-0,44656783402311i</v>
      </c>
      <c r="AD470" s="20">
        <f t="shared" si="433"/>
        <v>-1.7466997243200448</v>
      </c>
      <c r="AE470" s="43">
        <f t="shared" si="434"/>
        <v>-146.90441260981041</v>
      </c>
      <c r="AF470" t="str">
        <f t="shared" si="416"/>
        <v>171,846459675999</v>
      </c>
      <c r="AG470" t="str">
        <f t="shared" si="417"/>
        <v>1+24576,5937050076i</v>
      </c>
      <c r="AH470">
        <f t="shared" si="435"/>
        <v>24576.593725352159</v>
      </c>
      <c r="AI470">
        <f t="shared" si="436"/>
        <v>1.5707556376737168</v>
      </c>
      <c r="AJ470" t="str">
        <f t="shared" si="418"/>
        <v>1+62,4167459174797i</v>
      </c>
      <c r="AK470">
        <f t="shared" si="437"/>
        <v>62.424756074230828</v>
      </c>
      <c r="AL470">
        <f t="shared" si="438"/>
        <v>1.5547763559144971</v>
      </c>
      <c r="AM470" t="str">
        <f t="shared" si="419"/>
        <v>1-2,38357885666397i</v>
      </c>
      <c r="AN470">
        <f t="shared" si="439"/>
        <v>2.5848497375931769</v>
      </c>
      <c r="AO470">
        <f t="shared" si="440"/>
        <v>-1.1735618036923618</v>
      </c>
      <c r="AP470" s="41" t="str">
        <f t="shared" si="441"/>
        <v>0,419811410804046-1,04725351808447i</v>
      </c>
      <c r="AQ470">
        <f t="shared" si="442"/>
        <v>1.0482210984571014</v>
      </c>
      <c r="AR470" s="43">
        <f t="shared" si="443"/>
        <v>-68.15568375378642</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0,185519740136077-0,231020846795432i</v>
      </c>
      <c r="BG470" s="20">
        <f t="shared" si="454"/>
        <v>-10.565638277389965</v>
      </c>
      <c r="BH470" s="43">
        <f t="shared" si="455"/>
        <v>-51.234027830259421</v>
      </c>
      <c r="BI470" s="41" t="str">
        <f t="shared" si="409"/>
        <v>0,362522549275381+0,188835533086899i</v>
      </c>
      <c r="BJ470" s="20">
        <f t="shared" si="456"/>
        <v>-7.7707174546128313</v>
      </c>
      <c r="BK470" s="43">
        <f t="shared" si="410"/>
        <v>27.514701025764591</v>
      </c>
      <c r="BL470">
        <f t="shared" si="457"/>
        <v>-10.565638277389965</v>
      </c>
      <c r="BM470" s="43">
        <f t="shared" si="458"/>
        <v>-51.234027830259421</v>
      </c>
    </row>
    <row r="471" spans="14:65" x14ac:dyDescent="0.25">
      <c r="N471" s="9">
        <v>53</v>
      </c>
      <c r="O471" s="34">
        <f t="shared" si="408"/>
        <v>338844.15613920329</v>
      </c>
      <c r="P471" s="33" t="str">
        <f t="shared" si="411"/>
        <v>58,4837545126354</v>
      </c>
      <c r="Q471" s="4" t="str">
        <f t="shared" si="412"/>
        <v>1+25213,9066955302i</v>
      </c>
      <c r="R471" s="4">
        <f t="shared" si="424"/>
        <v>25213.906715360525</v>
      </c>
      <c r="S471" s="4">
        <f t="shared" si="425"/>
        <v>1.5707566661420851</v>
      </c>
      <c r="T471" s="4" t="str">
        <f t="shared" si="413"/>
        <v>1+63,8706186983254i</v>
      </c>
      <c r="U471" s="4">
        <f t="shared" si="426"/>
        <v>63.878446544252107</v>
      </c>
      <c r="V471" s="4">
        <f t="shared" si="427"/>
        <v>1.5551409546981256</v>
      </c>
      <c r="W471" t="str">
        <f t="shared" si="414"/>
        <v>1-7,1854446035616i</v>
      </c>
      <c r="X471" s="4">
        <f t="shared" si="428"/>
        <v>7.2546960067843314</v>
      </c>
      <c r="Y471" s="4">
        <f t="shared" si="429"/>
        <v>-1.432514294024819</v>
      </c>
      <c r="Z471" t="str">
        <f t="shared" si="415"/>
        <v>0,540738551401243+1,18278923515417i</v>
      </c>
      <c r="AA471" s="4">
        <f t="shared" si="430"/>
        <v>1.3005339502558559</v>
      </c>
      <c r="AB471" s="4">
        <f t="shared" si="431"/>
        <v>1.1419938927506195</v>
      </c>
      <c r="AC471" s="47" t="str">
        <f t="shared" si="432"/>
        <v>-0,703982927326248-0,433039535322103i</v>
      </c>
      <c r="AD471" s="20">
        <f t="shared" si="433"/>
        <v>-1.6550605035752863</v>
      </c>
      <c r="AE471" s="43">
        <f t="shared" si="434"/>
        <v>-148.40316778394381</v>
      </c>
      <c r="AF471" t="str">
        <f t="shared" si="416"/>
        <v>171,846459675999</v>
      </c>
      <c r="AG471" t="str">
        <f t="shared" si="417"/>
        <v>1+25149,0561124656i</v>
      </c>
      <c r="AH471">
        <f t="shared" si="435"/>
        <v>25149.056132347061</v>
      </c>
      <c r="AI471">
        <f t="shared" si="436"/>
        <v>1.5707565638711909</v>
      </c>
      <c r="AJ471" t="str">
        <f t="shared" si="418"/>
        <v>1+63,8706186983254i</v>
      </c>
      <c r="AK471">
        <f t="shared" si="437"/>
        <v>63.878446544252107</v>
      </c>
      <c r="AL471">
        <f t="shared" si="438"/>
        <v>1.5551409546981256</v>
      </c>
      <c r="AM471" t="str">
        <f t="shared" si="419"/>
        <v>1-2,43909954057281i</v>
      </c>
      <c r="AN471">
        <f t="shared" si="439"/>
        <v>2.6361347781975208</v>
      </c>
      <c r="AO471">
        <f t="shared" si="440"/>
        <v>-1.1817099102564199</v>
      </c>
      <c r="AP471" s="41" t="str">
        <f t="shared" si="441"/>
        <v>0,419811398030278-1,07132593799683i</v>
      </c>
      <c r="AQ471">
        <f t="shared" si="442"/>
        <v>1.2188171184545451</v>
      </c>
      <c r="AR471" s="43">
        <f t="shared" si="443"/>
        <v>-68.601698966618528</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0,176707867156273-0,2333194730004i</v>
      </c>
      <c r="BG471" s="20">
        <f t="shared" si="454"/>
        <v>-10.672034411499073</v>
      </c>
      <c r="BH471" s="43">
        <f t="shared" si="455"/>
        <v>-52.861007480238385</v>
      </c>
      <c r="BI471" s="41" t="str">
        <f t="shared" si="409"/>
        <v>0,363247551645093+0,184608659762408i</v>
      </c>
      <c r="BJ471" s="20">
        <f t="shared" si="456"/>
        <v>-7.7981567894692718</v>
      </c>
      <c r="BK471" s="43">
        <f t="shared" si="410"/>
        <v>26.940461337086859</v>
      </c>
      <c r="BL471">
        <f t="shared" si="457"/>
        <v>-10.672034411499073</v>
      </c>
      <c r="BM471" s="43">
        <f t="shared" si="458"/>
        <v>-52.861007480238385</v>
      </c>
    </row>
    <row r="472" spans="14:65" x14ac:dyDescent="0.25">
      <c r="N472" s="9">
        <v>54</v>
      </c>
      <c r="O472" s="34">
        <f t="shared" si="408"/>
        <v>346736.85045253241</v>
      </c>
      <c r="P472" s="33" t="str">
        <f t="shared" si="411"/>
        <v>58,4837545126354</v>
      </c>
      <c r="Q472" s="4" t="str">
        <f t="shared" si="412"/>
        <v>1+25801,2140295569i</v>
      </c>
      <c r="R472" s="4">
        <f t="shared" si="424"/>
        <v>25801.214048935832</v>
      </c>
      <c r="S472" s="4">
        <f t="shared" si="425"/>
        <v>1.5707575689287607</v>
      </c>
      <c r="T472" s="4" t="str">
        <f t="shared" si="413"/>
        <v>1+65,3583565266325i</v>
      </c>
      <c r="U472" s="4">
        <f t="shared" si="426"/>
        <v>65.366006210127338</v>
      </c>
      <c r="V472" s="4">
        <f t="shared" si="427"/>
        <v>1.5554972582224587</v>
      </c>
      <c r="W472" t="str">
        <f t="shared" si="414"/>
        <v>1-7,35281510924615i</v>
      </c>
      <c r="X472" s="4">
        <f t="shared" si="428"/>
        <v>7.420504701889115</v>
      </c>
      <c r="Y472" s="4">
        <f t="shared" si="429"/>
        <v>-1.4356233387126096</v>
      </c>
      <c r="Z472" t="str">
        <f t="shared" si="415"/>
        <v>0,51909422615303+1,21033993567838i</v>
      </c>
      <c r="AA472" s="4">
        <f t="shared" si="430"/>
        <v>1.3169592155884549</v>
      </c>
      <c r="AB472" s="4">
        <f t="shared" si="431"/>
        <v>1.1656413436129436</v>
      </c>
      <c r="AC472" s="47" t="str">
        <f t="shared" si="432"/>
        <v>-0,722386916982196-0,418486287226851i</v>
      </c>
      <c r="AD472" s="20">
        <f t="shared" si="433"/>
        <v>-1.5678365286039213</v>
      </c>
      <c r="AE472" s="43">
        <f t="shared" si="434"/>
        <v>-149.91583909122249</v>
      </c>
      <c r="AF472" t="str">
        <f t="shared" si="416"/>
        <v>171,846459675999</v>
      </c>
      <c r="AG472" t="str">
        <f t="shared" si="417"/>
        <v>1+25734,8528823615i</v>
      </c>
      <c r="AH472">
        <f t="shared" si="435"/>
        <v>25734.852901790404</v>
      </c>
      <c r="AI472">
        <f t="shared" si="436"/>
        <v>1.5707574689858363</v>
      </c>
      <c r="AJ472" t="str">
        <f t="shared" si="418"/>
        <v>1+65,3583565266325i</v>
      </c>
      <c r="AK472">
        <f t="shared" si="437"/>
        <v>65.366006210127338</v>
      </c>
      <c r="AL472">
        <f t="shared" si="438"/>
        <v>1.5554972582224587</v>
      </c>
      <c r="AM472" t="str">
        <f t="shared" si="419"/>
        <v>1-2,49591346734337i</v>
      </c>
      <c r="AN472">
        <f t="shared" si="439"/>
        <v>2.6887885815857677</v>
      </c>
      <c r="AO472">
        <f t="shared" si="440"/>
        <v>-1.1897254946642848</v>
      </c>
      <c r="AP472" s="41" t="str">
        <f t="shared" si="441"/>
        <v>0,419811385831424-1,09596638910215i</v>
      </c>
      <c r="AQ472">
        <f t="shared" si="442"/>
        <v>1.3905501039470767</v>
      </c>
      <c r="AR472" s="43">
        <f t="shared" si="443"/>
        <v>-69.040595294599342</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0,167809892958005-0,235252462271697i</v>
      </c>
      <c r="BG472" s="20">
        <f t="shared" si="454"/>
        <v>-10.782933384606377</v>
      </c>
      <c r="BH472" s="43">
        <f t="shared" si="455"/>
        <v>-54.499040779983339</v>
      </c>
      <c r="BI472" s="41" t="str">
        <f t="shared" si="409"/>
        <v>0,363940537752317+0,180473285392074i</v>
      </c>
      <c r="BJ472" s="20">
        <f t="shared" si="456"/>
        <v>-7.8245467520553866</v>
      </c>
      <c r="BK472" s="43">
        <f t="shared" si="410"/>
        <v>26.376203016639927</v>
      </c>
      <c r="BL472">
        <f t="shared" si="457"/>
        <v>-10.782933384606377</v>
      </c>
      <c r="BM472" s="43">
        <f t="shared" si="458"/>
        <v>-54.499040779983339</v>
      </c>
    </row>
    <row r="473" spans="14:65" x14ac:dyDescent="0.25">
      <c r="N473" s="9">
        <v>55</v>
      </c>
      <c r="O473" s="34">
        <f t="shared" si="408"/>
        <v>354813.38923357555</v>
      </c>
      <c r="P473" s="33" t="str">
        <f t="shared" si="411"/>
        <v>58,4837545126354</v>
      </c>
      <c r="Q473" s="4" t="str">
        <f t="shared" si="412"/>
        <v>1+26402,2015087813i</v>
      </c>
      <c r="R473" s="4">
        <f t="shared" si="424"/>
        <v>26402.201527719113</v>
      </c>
      <c r="S473" s="4">
        <f t="shared" si="425"/>
        <v>1.5707584511655031</v>
      </c>
      <c r="T473" s="4" t="str">
        <f t="shared" si="413"/>
        <v>1+66,8807482206898i</v>
      </c>
      <c r="U473" s="4">
        <f t="shared" si="426"/>
        <v>66.888223795817026</v>
      </c>
      <c r="V473" s="4">
        <f t="shared" si="427"/>
        <v>1.5558454550422649</v>
      </c>
      <c r="W473" t="str">
        <f t="shared" si="414"/>
        <v>1-7,5240841748276i</v>
      </c>
      <c r="X473" s="4">
        <f t="shared" si="428"/>
        <v>7.5902465486893851</v>
      </c>
      <c r="Y473" s="4">
        <f t="shared" si="429"/>
        <v>-1.438664155610331</v>
      </c>
      <c r="Z473" t="str">
        <f t="shared" si="415"/>
        <v>0,496429835282334+1,23853237445722i</v>
      </c>
      <c r="AA473" s="4">
        <f t="shared" si="430"/>
        <v>1.3343181869168557</v>
      </c>
      <c r="AB473" s="4">
        <f t="shared" si="431"/>
        <v>1.1895823564176118</v>
      </c>
      <c r="AC473" s="47" t="str">
        <f t="shared" si="432"/>
        <v>-0,740287274193838-0,402915970746187i</v>
      </c>
      <c r="AD473" s="20">
        <f t="shared" si="433"/>
        <v>-1.4851751052819351</v>
      </c>
      <c r="AE473" s="43">
        <f t="shared" si="434"/>
        <v>-151.44188439693724</v>
      </c>
      <c r="AF473" t="str">
        <f t="shared" si="416"/>
        <v>171,846459675999</v>
      </c>
      <c r="AG473" t="str">
        <f t="shared" si="417"/>
        <v>1+26334,2946118966i</v>
      </c>
      <c r="AH473">
        <f t="shared" si="435"/>
        <v>26334.294630883243</v>
      </c>
      <c r="AI473">
        <f t="shared" si="436"/>
        <v>1.5707583534975573</v>
      </c>
      <c r="AJ473" t="str">
        <f t="shared" si="418"/>
        <v>1+66,8807482206898i</v>
      </c>
      <c r="AK473">
        <f t="shared" si="437"/>
        <v>66.888223795817026</v>
      </c>
      <c r="AL473">
        <f t="shared" si="438"/>
        <v>1.5558454550422649</v>
      </c>
      <c r="AM473" t="str">
        <f t="shared" si="419"/>
        <v>1-2,55405076047161i</v>
      </c>
      <c r="AN473">
        <f t="shared" si="439"/>
        <v>2.7428407330841522</v>
      </c>
      <c r="AO473">
        <f t="shared" si="440"/>
        <v>-1.1976086858579438</v>
      </c>
      <c r="AP473" s="41" t="str">
        <f t="shared" si="441"/>
        <v>0,419811374181611-1,12118793609375i</v>
      </c>
      <c r="AQ473">
        <f t="shared" si="442"/>
        <v>1.5633830619598144</v>
      </c>
      <c r="AR473" s="43">
        <f t="shared" si="443"/>
        <v>-69.472369349664433</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0,15884512672454-0,236811647528963i</v>
      </c>
      <c r="BG473" s="20">
        <f t="shared" si="454"/>
        <v>-10.898478632651694</v>
      </c>
      <c r="BH473" s="43">
        <f t="shared" si="455"/>
        <v>-56.147647043057333</v>
      </c>
      <c r="BI473" s="41" t="str">
        <f t="shared" si="409"/>
        <v>0,364602895249042+0,176427635647626i</v>
      </c>
      <c r="BJ473" s="20">
        <f t="shared" si="456"/>
        <v>-7.8499204654099417</v>
      </c>
      <c r="BK473" s="43">
        <f t="shared" si="410"/>
        <v>25.821868004215563</v>
      </c>
      <c r="BL473">
        <f t="shared" si="457"/>
        <v>-10.898478632651694</v>
      </c>
      <c r="BM473" s="43">
        <f t="shared" si="458"/>
        <v>-56.147647043057333</v>
      </c>
    </row>
    <row r="474" spans="14:65" x14ac:dyDescent="0.25">
      <c r="N474" s="9">
        <v>56</v>
      </c>
      <c r="O474" s="34">
        <f t="shared" si="408"/>
        <v>363078.05477010203</v>
      </c>
      <c r="P474" s="33" t="str">
        <f t="shared" si="411"/>
        <v>58,4837545126354</v>
      </c>
      <c r="Q474" s="4" t="str">
        <f t="shared" si="412"/>
        <v>1+27017,1877847203i</v>
      </c>
      <c r="R474" s="4">
        <f t="shared" si="424"/>
        <v>27017.187803227032</v>
      </c>
      <c r="S474" s="4">
        <f t="shared" si="425"/>
        <v>1.5707593133200852</v>
      </c>
      <c r="T474" s="4" t="str">
        <f t="shared" si="413"/>
        <v>1+68,4386009727256i</v>
      </c>
      <c r="U474" s="4">
        <f t="shared" si="426"/>
        <v>68.44590640136164</v>
      </c>
      <c r="V474" s="4">
        <f t="shared" si="427"/>
        <v>1.5561857294381878</v>
      </c>
      <c r="W474" t="str">
        <f t="shared" si="414"/>
        <v>1-7,69934260943163i</v>
      </c>
      <c r="X474" s="4">
        <f t="shared" si="428"/>
        <v>7.7640116317152348</v>
      </c>
      <c r="Y474" s="4">
        <f t="shared" si="429"/>
        <v>-1.4416381319435885</v>
      </c>
      <c r="Z474" t="str">
        <f t="shared" si="415"/>
        <v>0,472697304577434+1,26738149949492i</v>
      </c>
      <c r="AA474" s="4">
        <f t="shared" si="430"/>
        <v>1.3526635232077351</v>
      </c>
      <c r="AB474" s="4">
        <f t="shared" si="431"/>
        <v>1.2138051653993085</v>
      </c>
      <c r="AC474" s="47" t="str">
        <f t="shared" si="432"/>
        <v>-0,7576092867221-0,386342745692036i</v>
      </c>
      <c r="AD474" s="20">
        <f t="shared" si="433"/>
        <v>-1.4072203703266215</v>
      </c>
      <c r="AE474" s="43">
        <f t="shared" si="434"/>
        <v>-152.98069852286352</v>
      </c>
      <c r="AF474" t="str">
        <f t="shared" si="416"/>
        <v>171,846459675999</v>
      </c>
      <c r="AG474" t="str">
        <f t="shared" si="417"/>
        <v>1+26947,6991330107i</v>
      </c>
      <c r="AH474">
        <f t="shared" si="435"/>
        <v>26947.699151565161</v>
      </c>
      <c r="AI474">
        <f t="shared" si="436"/>
        <v>1.5707592178753333</v>
      </c>
      <c r="AJ474" t="str">
        <f t="shared" si="418"/>
        <v>1+68,4386009727256i</v>
      </c>
      <c r="AK474">
        <f t="shared" si="437"/>
        <v>68.44590640136164</v>
      </c>
      <c r="AL474">
        <f t="shared" si="438"/>
        <v>1.5561857294381878</v>
      </c>
      <c r="AM474" t="str">
        <f t="shared" si="419"/>
        <v>1-2,61354224511994i</v>
      </c>
      <c r="AN474">
        <f t="shared" si="439"/>
        <v>2.7983214731382415</v>
      </c>
      <c r="AO474">
        <f t="shared" si="440"/>
        <v>-1.2053597433880061</v>
      </c>
      <c r="AP474" s="41" t="str">
        <f t="shared" si="441"/>
        <v>0,419811363056125-1,14700395176971i</v>
      </c>
      <c r="AQ474">
        <f t="shared" si="442"/>
        <v>1.7372796665748074</v>
      </c>
      <c r="AR474" s="43">
        <f t="shared" si="443"/>
        <v>-69.897025471335724</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0,149833953971594-0,237990139402942i</v>
      </c>
      <c r="BG474" s="20">
        <f t="shared" si="454"/>
        <v>-11.018810590304614</v>
      </c>
      <c r="BH474" s="43">
        <f t="shared" si="455"/>
        <v>-57.80628138349774</v>
      </c>
      <c r="BI474" s="41" t="str">
        <f t="shared" si="409"/>
        <v>0,365235953931183+0,172469956683717i</v>
      </c>
      <c r="BJ474" s="20">
        <f t="shared" si="456"/>
        <v>-7.8743105534031734</v>
      </c>
      <c r="BK474" s="43">
        <f t="shared" si="410"/>
        <v>25.277391668030006</v>
      </c>
      <c r="BL474">
        <f t="shared" si="457"/>
        <v>-11.018810590304614</v>
      </c>
      <c r="BM474" s="43">
        <f t="shared" si="458"/>
        <v>-57.80628138349774</v>
      </c>
    </row>
    <row r="475" spans="14:65" x14ac:dyDescent="0.25">
      <c r="N475" s="9">
        <v>57</v>
      </c>
      <c r="O475" s="34">
        <f t="shared" si="408"/>
        <v>371535.2290971732</v>
      </c>
      <c r="P475" s="33" t="str">
        <f t="shared" si="411"/>
        <v>58,4837545126354</v>
      </c>
      <c r="Q475" s="4" t="str">
        <f t="shared" si="412"/>
        <v>1+27646,4989312375i</v>
      </c>
      <c r="R475" s="4">
        <f t="shared" si="424"/>
        <v>27646.49894932297</v>
      </c>
      <c r="S475" s="4">
        <f t="shared" si="425"/>
        <v>1.5707601558496334</v>
      </c>
      <c r="T475" s="4" t="str">
        <f t="shared" si="413"/>
        <v>1+70,0327407768889i</v>
      </c>
      <c r="U475" s="4">
        <f t="shared" si="426"/>
        <v>70.03987993081455</v>
      </c>
      <c r="V475" s="4">
        <f t="shared" si="427"/>
        <v>1.5565182615128412</v>
      </c>
      <c r="W475" t="str">
        <f t="shared" si="414"/>
        <v>1-7,8786833374i</v>
      </c>
      <c r="X475" s="4">
        <f t="shared" si="428"/>
        <v>7.9418921631450274</v>
      </c>
      <c r="Y475" s="4">
        <f t="shared" si="429"/>
        <v>-1.4445466340149127</v>
      </c>
      <c r="Z475" t="str">
        <f t="shared" si="415"/>
        <v>0,447846294158843+1,29690260697942i</v>
      </c>
      <c r="AA475" s="4">
        <f t="shared" si="430"/>
        <v>1.3720505366719642</v>
      </c>
      <c r="AB475" s="4">
        <f t="shared" si="431"/>
        <v>1.2382969196327172</v>
      </c>
      <c r="AC475" s="47" t="str">
        <f t="shared" si="432"/>
        <v>-0,774277851896941-0,368787325314314i</v>
      </c>
      <c r="AD475" s="20">
        <f t="shared" si="433"/>
        <v>-1.3341125097481461</v>
      </c>
      <c r="AE475" s="43">
        <f t="shared" si="434"/>
        <v>-154.53161315565833</v>
      </c>
      <c r="AF475" t="str">
        <f t="shared" si="416"/>
        <v>171,846459675999</v>
      </c>
      <c r="AG475" t="str">
        <f t="shared" si="417"/>
        <v>1+27575,3916809i</v>
      </c>
      <c r="AH475">
        <f t="shared" si="435"/>
        <v>27575.391699032109</v>
      </c>
      <c r="AI475">
        <f t="shared" si="436"/>
        <v>1.5707600625774691</v>
      </c>
      <c r="AJ475" t="str">
        <f t="shared" si="418"/>
        <v>1+70,0327407768889i</v>
      </c>
      <c r="AK475">
        <f t="shared" si="437"/>
        <v>70.03987993081455</v>
      </c>
      <c r="AL475">
        <f t="shared" si="438"/>
        <v>1.5565182615128412</v>
      </c>
      <c r="AM475" t="str">
        <f t="shared" si="419"/>
        <v>1-2,67441946446094i</v>
      </c>
      <c r="AN475">
        <f t="shared" si="439"/>
        <v>2.8552617168812287</v>
      </c>
      <c r="AO475">
        <f t="shared" si="440"/>
        <v>-1.2129790505476334</v>
      </c>
      <c r="AP475" s="41" t="str">
        <f t="shared" si="441"/>
        <v>0,419811352431364-1,17342812412325i</v>
      </c>
      <c r="AQ475">
        <f t="shared" si="442"/>
        <v>1.9122042900015606</v>
      </c>
      <c r="AR475" s="43">
        <f t="shared" si="443"/>
        <v>-70.314575327833282</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0,140797736785554-0,23878247085068i</v>
      </c>
      <c r="BG475" s="20">
        <f t="shared" si="454"/>
        <v>-11.144065902402327</v>
      </c>
      <c r="BH475" s="43">
        <f t="shared" si="455"/>
        <v>-59.474334634850472</v>
      </c>
      <c r="BI475" s="41" t="str">
        <f t="shared" si="409"/>
        <v>0,365840987949685+0,168598515927669i</v>
      </c>
      <c r="BJ475" s="20">
        <f t="shared" si="456"/>
        <v>-7.8977491026526314</v>
      </c>
      <c r="BK475" s="43">
        <f t="shared" si="410"/>
        <v>24.742703192974613</v>
      </c>
      <c r="BL475">
        <f t="shared" si="457"/>
        <v>-11.144065902402327</v>
      </c>
      <c r="BM475" s="43">
        <f t="shared" si="458"/>
        <v>-59.474334634850472</v>
      </c>
    </row>
    <row r="476" spans="14:65" x14ac:dyDescent="0.25">
      <c r="N476" s="9">
        <v>58</v>
      </c>
      <c r="O476" s="34">
        <f t="shared" si="408"/>
        <v>380189.39632056188</v>
      </c>
      <c r="P476" s="33" t="str">
        <f t="shared" si="411"/>
        <v>58,4837545126354</v>
      </c>
      <c r="Q476" s="4" t="str">
        <f t="shared" si="412"/>
        <v>1+28290,4686174327i</v>
      </c>
      <c r="R476" s="4">
        <f t="shared" si="424"/>
        <v>28290.468635106492</v>
      </c>
      <c r="S476" s="4">
        <f t="shared" si="425"/>
        <v>1.5707609792008674</v>
      </c>
      <c r="T476" s="4" t="str">
        <f t="shared" si="413"/>
        <v>1+71,664012867205i</v>
      </c>
      <c r="U476" s="4">
        <f t="shared" si="426"/>
        <v>71.670989530150379</v>
      </c>
      <c r="V476" s="4">
        <f t="shared" si="427"/>
        <v>1.556843227284799</v>
      </c>
      <c r="W476" t="str">
        <f t="shared" si="414"/>
        <v>1-8,06220144756056i</v>
      </c>
      <c r="X476" s="4">
        <f t="shared" si="428"/>
        <v>8.1239825320496344</v>
      </c>
      <c r="Y476" s="4">
        <f t="shared" si="429"/>
        <v>-1.4473910070127587</v>
      </c>
      <c r="Z476" t="str">
        <f t="shared" si="415"/>
        <v>0,421824091701626+1,32711134939268i</v>
      </c>
      <c r="AA476" s="4">
        <f t="shared" si="430"/>
        <v>1.3925372878407107</v>
      </c>
      <c r="AB476" s="4">
        <f t="shared" si="431"/>
        <v>1.2630436907987415</v>
      </c>
      <c r="AC476" s="47" t="str">
        <f t="shared" si="432"/>
        <v>-0,790218146493481-0,350277183348035i</v>
      </c>
      <c r="AD476" s="20">
        <f t="shared" si="433"/>
        <v>-1.2659869538417945</v>
      </c>
      <c r="AE476" s="43">
        <f t="shared" si="434"/>
        <v>-156.09389727551647</v>
      </c>
      <c r="AF476" t="str">
        <f t="shared" si="416"/>
        <v>171,846459675999</v>
      </c>
      <c r="AG476" t="str">
        <f t="shared" si="417"/>
        <v>1+28217,7050664619i</v>
      </c>
      <c r="AH476">
        <f t="shared" si="435"/>
        <v>28217.705084181267</v>
      </c>
      <c r="AI476">
        <f t="shared" si="436"/>
        <v>1.5707608880518371</v>
      </c>
      <c r="AJ476" t="str">
        <f t="shared" si="418"/>
        <v>1+71,664012867205i</v>
      </c>
      <c r="AK476">
        <f t="shared" si="437"/>
        <v>71.670989530150379</v>
      </c>
      <c r="AL476">
        <f t="shared" si="438"/>
        <v>1.556843227284799</v>
      </c>
      <c r="AM476" t="str">
        <f t="shared" si="419"/>
        <v>1-2,73671469640213i</v>
      </c>
      <c r="AN476">
        <f t="shared" si="439"/>
        <v>2.913693074004776</v>
      </c>
      <c r="AO476">
        <f t="shared" si="440"/>
        <v>-1.2204671075487572</v>
      </c>
      <c r="AP476" s="41" t="str">
        <f t="shared" si="441"/>
        <v>0,419811342284801-1,20047446360034i</v>
      </c>
      <c r="AQ476">
        <f t="shared" si="442"/>
        <v>2.0881220295371312</v>
      </c>
      <c r="AR476" s="43">
        <f t="shared" si="443"/>
        <v>-70.72503751972917</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0,131758693296331-0,239184733907881i</v>
      </c>
      <c r="BG476" s="20">
        <f t="shared" si="454"/>
        <v>-11.274376612197745</v>
      </c>
      <c r="BH476" s="43">
        <f t="shared" si="455"/>
        <v>-61.151133790211766</v>
      </c>
      <c r="BI476" s="41" t="str">
        <f t="shared" si="409"/>
        <v>0,366419217955218+0,164811602775091i</v>
      </c>
      <c r="BJ476" s="20">
        <f t="shared" si="456"/>
        <v>-7.9202676288188121</v>
      </c>
      <c r="BK476" s="43">
        <f t="shared" si="410"/>
        <v>24.217725965575635</v>
      </c>
      <c r="BL476">
        <f t="shared" si="457"/>
        <v>-11.274376612197745</v>
      </c>
      <c r="BM476" s="43">
        <f t="shared" si="458"/>
        <v>-61.151133790211766</v>
      </c>
    </row>
    <row r="477" spans="14:65" x14ac:dyDescent="0.25">
      <c r="N477" s="9">
        <v>59</v>
      </c>
      <c r="O477" s="34">
        <f t="shared" si="408"/>
        <v>389045.14499428123</v>
      </c>
      <c r="P477" s="33" t="str">
        <f t="shared" si="411"/>
        <v>58,4837545126354</v>
      </c>
      <c r="Q477" s="4" t="str">
        <f t="shared" si="412"/>
        <v>1+28949,4382845575i</v>
      </c>
      <c r="R477" s="4">
        <f t="shared" si="424"/>
        <v>28949.438301828988</v>
      </c>
      <c r="S477" s="4">
        <f t="shared" si="425"/>
        <v>1.5707617838103394</v>
      </c>
      <c r="T477" s="4" t="str">
        <f t="shared" si="413"/>
        <v>1+73,3332821657287i</v>
      </c>
      <c r="U477" s="4">
        <f t="shared" si="426"/>
        <v>73.340100035372089</v>
      </c>
      <c r="V477" s="4">
        <f t="shared" si="427"/>
        <v>1.5571607987805192</v>
      </c>
      <c r="W477" t="str">
        <f t="shared" si="414"/>
        <v>1-8,24999424364448i</v>
      </c>
      <c r="X477" s="4">
        <f t="shared" si="428"/>
        <v>8.3103793547687737</v>
      </c>
      <c r="Y477" s="4">
        <f t="shared" si="429"/>
        <v>-1.4501725748647925</v>
      </c>
      <c r="Z477" t="str">
        <f t="shared" si="415"/>
        <v>0,394575500625514+1,35802374380979i</v>
      </c>
      <c r="AA477" s="4">
        <f t="shared" si="430"/>
        <v>1.4141846818732811</v>
      </c>
      <c r="AB477" s="4">
        <f t="shared" si="431"/>
        <v>1.2880304905845348</v>
      </c>
      <c r="AC477" s="47" t="str">
        <f t="shared" si="432"/>
        <v>-0,805356341385964-0,330846683583124i</v>
      </c>
      <c r="AD477" s="20">
        <f t="shared" si="433"/>
        <v>-1.2029735575449783</v>
      </c>
      <c r="AE477" s="43">
        <f t="shared" si="434"/>
        <v>-157.66675813946006</v>
      </c>
      <c r="AF477" t="str">
        <f t="shared" si="416"/>
        <v>171,846459675999</v>
      </c>
      <c r="AG477" t="str">
        <f t="shared" si="417"/>
        <v>1+28874,9798527556i</v>
      </c>
      <c r="AH477">
        <f t="shared" si="435"/>
        <v>28874.979870071627</v>
      </c>
      <c r="AI477">
        <f t="shared" si="436"/>
        <v>1.5707616947361143</v>
      </c>
      <c r="AJ477" t="str">
        <f t="shared" si="418"/>
        <v>1+73,3332821657287i</v>
      </c>
      <c r="AK477">
        <f t="shared" si="437"/>
        <v>73.340100035372089</v>
      </c>
      <c r="AL477">
        <f t="shared" si="438"/>
        <v>1.5571607987805192</v>
      </c>
      <c r="AM477" t="str">
        <f t="shared" si="419"/>
        <v>1-2,80046097070005i</v>
      </c>
      <c r="AN477">
        <f t="shared" si="439"/>
        <v>2.9736478689337553</v>
      </c>
      <c r="AO477">
        <f t="shared" si="440"/>
        <v>-1.2278245247682735</v>
      </c>
      <c r="AP477" s="41" t="str">
        <f t="shared" si="441"/>
        <v>0,419811332594907-1,22815731052813i</v>
      </c>
      <c r="AQ477">
        <f t="shared" si="442"/>
        <v>2.2649987306007748</v>
      </c>
      <c r="AR477" s="43">
        <f t="shared" si="443"/>
        <v>-71.128437187730228</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0,122739756832925-0,239194705333349i</v>
      </c>
      <c r="BG477" s="20">
        <f t="shared" si="454"/>
        <v>-11.409869335232795</v>
      </c>
      <c r="BH477" s="43">
        <f t="shared" si="455"/>
        <v>-62.835942997575323</v>
      </c>
      <c r="BI477" s="41" t="str">
        <f t="shared" si="409"/>
        <v>0,366971813176659+0,161107529197782i</v>
      </c>
      <c r="BJ477" s="20">
        <f t="shared" si="456"/>
        <v>-7.9418970470870232</v>
      </c>
      <c r="BK477" s="43">
        <f t="shared" si="410"/>
        <v>23.702377954154471</v>
      </c>
      <c r="BL477">
        <f t="shared" si="457"/>
        <v>-11.409869335232795</v>
      </c>
      <c r="BM477" s="43">
        <f t="shared" si="458"/>
        <v>-62.835942997575323</v>
      </c>
    </row>
    <row r="478" spans="14:65" x14ac:dyDescent="0.25">
      <c r="N478" s="9">
        <v>60</v>
      </c>
      <c r="O478" s="34">
        <f t="shared" si="408"/>
        <v>398107.17055349716</v>
      </c>
      <c r="P478" s="33" t="str">
        <f t="shared" si="411"/>
        <v>58,4837545126354</v>
      </c>
      <c r="Q478" s="4" t="str">
        <f t="shared" si="412"/>
        <v>1+29623,7573270518i</v>
      </c>
      <c r="R478" s="4">
        <f t="shared" si="424"/>
        <v>29623.757343930141</v>
      </c>
      <c r="S478" s="4">
        <f t="shared" si="425"/>
        <v>1.5707625701046639</v>
      </c>
      <c r="T478" s="4" t="str">
        <f t="shared" si="413"/>
        <v>1+75,0414337411372i</v>
      </c>
      <c r="U478" s="4">
        <f t="shared" si="426"/>
        <v>75.048096431058696</v>
      </c>
      <c r="V478" s="4">
        <f t="shared" si="427"/>
        <v>1.5574711441242444</v>
      </c>
      <c r="W478" t="str">
        <f t="shared" si="414"/>
        <v>1-8,44216129587793i</v>
      </c>
      <c r="X478" s="4">
        <f t="shared" si="428"/>
        <v>8.5011815264479171</v>
      </c>
      <c r="Y478" s="4">
        <f t="shared" si="429"/>
        <v>-1.4528926401322728</v>
      </c>
      <c r="Z478" t="str">
        <f t="shared" si="415"/>
        <v>0,366042723015554+1,38965618039143i</v>
      </c>
      <c r="AA478" s="4">
        <f t="shared" si="430"/>
        <v>1.4370565663093224</v>
      </c>
      <c r="AB478" s="4">
        <f t="shared" si="431"/>
        <v>1.3132412981948107</v>
      </c>
      <c r="AC478" s="47" t="str">
        <f t="shared" si="432"/>
        <v>-0,819620351050833-0,310537123049126i</v>
      </c>
      <c r="AD478" s="20">
        <f t="shared" si="433"/>
        <v>-1.1451957760313585</v>
      </c>
      <c r="AE478" s="43">
        <f t="shared" si="434"/>
        <v>-159.24934284643115</v>
      </c>
      <c r="AF478" t="str">
        <f t="shared" si="416"/>
        <v>171,846459675999</v>
      </c>
      <c r="AG478" t="str">
        <f t="shared" si="417"/>
        <v>1+29547,5645355727i</v>
      </c>
      <c r="AH478">
        <f t="shared" si="435"/>
        <v>29547.564552494565</v>
      </c>
      <c r="AI478">
        <f t="shared" si="436"/>
        <v>1.5707624830580156</v>
      </c>
      <c r="AJ478" t="str">
        <f t="shared" si="418"/>
        <v>1+75,0414337411372i</v>
      </c>
      <c r="AK478">
        <f t="shared" si="437"/>
        <v>75.048096431058696</v>
      </c>
      <c r="AL478">
        <f t="shared" si="438"/>
        <v>1.5574711441242444</v>
      </c>
      <c r="AM478" t="str">
        <f t="shared" si="419"/>
        <v>1-2,86569208647312i</v>
      </c>
      <c r="AN478">
        <f t="shared" si="439"/>
        <v>3.0351591613084579</v>
      </c>
      <c r="AO478">
        <f t="shared" si="440"/>
        <v>-1.2350520160892011</v>
      </c>
      <c r="AP478" s="41" t="str">
        <f t="shared" si="441"/>
        <v>0,419811323341133-1,25649134271853i</v>
      </c>
      <c r="AQ478">
        <f t="shared" si="442"/>
        <v>2.4428010060411141</v>
      </c>
      <c r="AR478" s="43">
        <f t="shared" si="443"/>
        <v>-71.524805626017553</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0,113764415763047-0,238811957860654i</v>
      </c>
      <c r="BG478" s="20">
        <f t="shared" si="454"/>
        <v>-11.550664428702191</v>
      </c>
      <c r="BH478" s="43">
        <f t="shared" si="455"/>
        <v>-64.527965137580424</v>
      </c>
      <c r="BI478" s="41" t="str">
        <f t="shared" si="409"/>
        <v>0,36749989343394+0,15748463027003i</v>
      </c>
      <c r="BJ478" s="20">
        <f t="shared" si="456"/>
        <v>-7.9626676466296953</v>
      </c>
      <c r="BK478" s="43">
        <f t="shared" si="410"/>
        <v>23.196572082833192</v>
      </c>
      <c r="BL478">
        <f t="shared" si="457"/>
        <v>-11.550664428702191</v>
      </c>
      <c r="BM478" s="43">
        <f t="shared" si="458"/>
        <v>-64.527965137580424</v>
      </c>
    </row>
    <row r="479" spans="14:65" x14ac:dyDescent="0.25">
      <c r="N479" s="9">
        <v>61</v>
      </c>
      <c r="O479" s="34">
        <f t="shared" si="408"/>
        <v>407380.27780411334</v>
      </c>
      <c r="P479" s="33" t="str">
        <f t="shared" si="411"/>
        <v>58,4837545126354</v>
      </c>
      <c r="Q479" s="4" t="str">
        <f t="shared" si="412"/>
        <v>1+30313,7832777978i</v>
      </c>
      <c r="R479" s="4">
        <f t="shared" si="424"/>
        <v>30313.783294291945</v>
      </c>
      <c r="S479" s="4">
        <f t="shared" si="425"/>
        <v>1.5707633385007442</v>
      </c>
      <c r="T479" s="4" t="str">
        <f t="shared" si="413"/>
        <v>1+76,7893732780063i</v>
      </c>
      <c r="U479" s="4">
        <f t="shared" si="426"/>
        <v>76.795884319597405</v>
      </c>
      <c r="V479" s="4">
        <f t="shared" si="427"/>
        <v>1.5577744276259211</v>
      </c>
      <c r="W479" t="str">
        <f t="shared" si="414"/>
        <v>1-8,63880449377571i</v>
      </c>
      <c r="X479" s="4">
        <f t="shared" si="428"/>
        <v>8.6964902737644341</v>
      </c>
      <c r="Y479" s="4">
        <f t="shared" si="429"/>
        <v>-1.4555524839425031</v>
      </c>
      <c r="Z479" t="str">
        <f t="shared" si="415"/>
        <v>0,336165237024974+1,42202543107419i</v>
      </c>
      <c r="AA479" s="4">
        <f t="shared" si="430"/>
        <v>1.4612198305545243</v>
      </c>
      <c r="AB479" s="4">
        <f t="shared" si="431"/>
        <v>1.3386590983012365</v>
      </c>
      <c r="AC479" s="47" t="str">
        <f t="shared" si="432"/>
        <v>-0,832940606178725-0,289396681287776i</v>
      </c>
      <c r="AD479" s="20">
        <f t="shared" si="433"/>
        <v>-1.0927698463140014</v>
      </c>
      <c r="AE479" s="43">
        <f t="shared" si="434"/>
        <v>-160.84074050273713</v>
      </c>
      <c r="AF479" t="str">
        <f t="shared" si="416"/>
        <v>171,846459675999</v>
      </c>
      <c r="AG479" t="str">
        <f t="shared" si="417"/>
        <v>1+30235,8157282149i</v>
      </c>
      <c r="AH479">
        <f t="shared" si="435"/>
        <v>30235.815744751577</v>
      </c>
      <c r="AI479">
        <f t="shared" si="436"/>
        <v>1.5707632534355196</v>
      </c>
      <c r="AJ479" t="str">
        <f t="shared" si="418"/>
        <v>1+76,7893732780063i</v>
      </c>
      <c r="AK479">
        <f t="shared" si="437"/>
        <v>76.795884319597405</v>
      </c>
      <c r="AL479">
        <f t="shared" si="438"/>
        <v>1.5577744276259211</v>
      </c>
      <c r="AM479" t="str">
        <f t="shared" si="419"/>
        <v>1-2,93244263012235i</v>
      </c>
      <c r="AN479">
        <f t="shared" si="439"/>
        <v>3.0982607667784974</v>
      </c>
      <c r="AO479">
        <f t="shared" si="440"/>
        <v>-1.2421503923589219</v>
      </c>
      <c r="AP479" s="41" t="str">
        <f t="shared" si="441"/>
        <v>0,419811314503842-1,28549158325044i</v>
      </c>
      <c r="AQ479">
        <f t="shared" si="442"/>
        <v>2.6214962519133005</v>
      </c>
      <c r="AR479" s="43">
        <f t="shared" si="443"/>
        <v>-71.914179902406133</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0,104856535599044-0,238037953835156i</v>
      </c>
      <c r="BG479" s="20">
        <f t="shared" si="454"/>
        <v>-11.696875167071486</v>
      </c>
      <c r="BH479" s="43">
        <f t="shared" si="455"/>
        <v>-66.226344002145325</v>
      </c>
      <c r="BI479" s="41" t="str">
        <f t="shared" si="409"/>
        <v>0,368004531085732+0,153941264618963i</v>
      </c>
      <c r="BJ479" s="20">
        <f t="shared" si="456"/>
        <v>-7.982609068844182</v>
      </c>
      <c r="BK479" s="43">
        <f t="shared" si="410"/>
        <v>22.700216598185822</v>
      </c>
      <c r="BL479">
        <f t="shared" si="457"/>
        <v>-11.696875167071486</v>
      </c>
      <c r="BM479" s="43">
        <f t="shared" si="458"/>
        <v>-66.226344002145325</v>
      </c>
    </row>
    <row r="480" spans="14:65" x14ac:dyDescent="0.25">
      <c r="N480" s="9">
        <v>62</v>
      </c>
      <c r="O480" s="34">
        <f t="shared" si="408"/>
        <v>416869.38347033598</v>
      </c>
      <c r="P480" s="33" t="str">
        <f t="shared" si="411"/>
        <v>58,4837545126354</v>
      </c>
      <c r="Q480" s="4" t="str">
        <f t="shared" si="412"/>
        <v>1+31019,881997688i</v>
      </c>
      <c r="R480" s="4">
        <f t="shared" si="424"/>
        <v>31019.882013806695</v>
      </c>
      <c r="S480" s="4">
        <f t="shared" si="425"/>
        <v>1.5707640894059947</v>
      </c>
      <c r="T480" s="4" t="str">
        <f t="shared" si="413"/>
        <v>1+78,578027557015i</v>
      </c>
      <c r="U480" s="4">
        <f t="shared" si="426"/>
        <v>78.584390401345033</v>
      </c>
      <c r="V480" s="4">
        <f t="shared" si="427"/>
        <v>1.5580708098671781</v>
      </c>
      <c r="W480" t="str">
        <f t="shared" si="414"/>
        <v>1-8,84002810016418i</v>
      </c>
      <c r="X480" s="4">
        <f t="shared" si="428"/>
        <v>8.8964092088714271</v>
      </c>
      <c r="Y480" s="4">
        <f t="shared" si="429"/>
        <v>-1.4581533659564747</v>
      </c>
      <c r="Z480" t="str">
        <f t="shared" si="415"/>
        <v>0,304879668500245+1,45514865846324i</v>
      </c>
      <c r="AA480" s="4">
        <f t="shared" si="430"/>
        <v>1.4867445074699914</v>
      </c>
      <c r="AB480" s="4">
        <f t="shared" si="431"/>
        <v>1.3642659295841038</v>
      </c>
      <c r="AC480" s="47" t="str">
        <f t="shared" si="432"/>
        <v>-0,845250836047274-0,267480269955786i</v>
      </c>
      <c r="AD480" s="20">
        <f t="shared" si="433"/>
        <v>-1.0458039863400701</v>
      </c>
      <c r="AE480" s="43">
        <f t="shared" si="434"/>
        <v>-162.43998499651607</v>
      </c>
      <c r="AF480" t="str">
        <f t="shared" si="416"/>
        <v>171,846459675999</v>
      </c>
      <c r="AG480" t="str">
        <f t="shared" si="417"/>
        <v>1+30940,0983505746i</v>
      </c>
      <c r="AH480">
        <f t="shared" si="435"/>
        <v>30940.098366734859</v>
      </c>
      <c r="AI480">
        <f t="shared" si="436"/>
        <v>1.5707640062770909</v>
      </c>
      <c r="AJ480" t="str">
        <f t="shared" si="418"/>
        <v>1+78,578027557015i</v>
      </c>
      <c r="AK480">
        <f t="shared" si="437"/>
        <v>78.584390401345033</v>
      </c>
      <c r="AL480">
        <f t="shared" si="438"/>
        <v>1.5580708098671781</v>
      </c>
      <c r="AM480" t="str">
        <f t="shared" si="419"/>
        <v>1-3,00074799366955i</v>
      </c>
      <c r="AN480">
        <f t="shared" si="439"/>
        <v>3.1629872781141293</v>
      </c>
      <c r="AO480">
        <f t="shared" si="440"/>
        <v>-1.2491205549839997</v>
      </c>
      <c r="AP480" s="41" t="str">
        <f t="shared" si="441"/>
        <v>0,419811306064297-1,31517340843526i</v>
      </c>
      <c r="AQ480">
        <f t="shared" si="442"/>
        <v>2.8010526599343439</v>
      </c>
      <c r="AR480" s="43">
        <f t="shared" si="443"/>
        <v>-72.296602486441003</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0,0960401655400961-0,23687611818962i</v>
      </c>
      <c r="BG480" s="20">
        <f t="shared" si="454"/>
        <v>-11.848606935422302</v>
      </c>
      <c r="BH480" s="43">
        <f t="shared" si="455"/>
        <v>-67.930167082589037</v>
      </c>
      <c r="BI480" s="41" t="str">
        <f t="shared" si="409"/>
        <v>0,368486752912996+0,150475814804479i</v>
      </c>
      <c r="BJ480" s="20">
        <f t="shared" si="456"/>
        <v>-8.0017502891479033</v>
      </c>
      <c r="BK480" s="43">
        <f t="shared" si="410"/>
        <v>22.213215427486116</v>
      </c>
      <c r="BL480">
        <f t="shared" si="457"/>
        <v>-11.848606935422302</v>
      </c>
      <c r="BM480" s="43">
        <f t="shared" si="458"/>
        <v>-67.930167082589037</v>
      </c>
    </row>
    <row r="481" spans="14:65" x14ac:dyDescent="0.25">
      <c r="N481" s="9">
        <v>63</v>
      </c>
      <c r="O481" s="34">
        <f t="shared" si="408"/>
        <v>426579.51880159322</v>
      </c>
      <c r="P481" s="33" t="str">
        <f t="shared" si="411"/>
        <v>58,4837545126354</v>
      </c>
      <c r="Q481" s="4" t="str">
        <f t="shared" si="412"/>
        <v>1+31742,4278696101i</v>
      </c>
      <c r="R481" s="4">
        <f t="shared" si="424"/>
        <v>31742.427885361882</v>
      </c>
      <c r="S481" s="4">
        <f t="shared" si="425"/>
        <v>1.5707648232185547</v>
      </c>
      <c r="T481" s="4" t="str">
        <f t="shared" si="413"/>
        <v>1+80,4083449463374i</v>
      </c>
      <c r="U481" s="4">
        <f t="shared" si="426"/>
        <v>80.414562965977623</v>
      </c>
      <c r="V481" s="4">
        <f t="shared" si="427"/>
        <v>1.5583604477854032</v>
      </c>
      <c r="W481" t="str">
        <f t="shared" si="414"/>
        <v>1-9,04593880646296i</v>
      </c>
      <c r="X481" s="4">
        <f t="shared" si="428"/>
        <v>9.1010443845897449</v>
      </c>
      <c r="Y481" s="4">
        <f t="shared" si="429"/>
        <v>-1.4606965243690149</v>
      </c>
      <c r="Z481" t="str">
        <f t="shared" si="415"/>
        <v>0,272119656556002+1,48904342493217i</v>
      </c>
      <c r="AA481" s="4">
        <f t="shared" si="430"/>
        <v>1.5137038775196037</v>
      </c>
      <c r="AB481" s="4">
        <f t="shared" si="431"/>
        <v>1.3900429438294613</v>
      </c>
      <c r="AC481" s="47" t="str">
        <f t="shared" si="432"/>
        <v>-0,856488845991745-0,24484927912728i</v>
      </c>
      <c r="AD481" s="20">
        <f t="shared" si="433"/>
        <v>-1.0043976235336733</v>
      </c>
      <c r="AE481" s="43">
        <f t="shared" si="434"/>
        <v>-164.04605837895673</v>
      </c>
      <c r="AF481" t="str">
        <f t="shared" si="416"/>
        <v>171,846459675999</v>
      </c>
      <c r="AG481" t="str">
        <f t="shared" si="417"/>
        <v>1+31660,7858226203i</v>
      </c>
      <c r="AH481">
        <f t="shared" si="435"/>
        <v>31660.785838412703</v>
      </c>
      <c r="AI481">
        <f t="shared" si="436"/>
        <v>1.5707647419818958</v>
      </c>
      <c r="AJ481" t="str">
        <f t="shared" si="418"/>
        <v>1+80,4083449463374i</v>
      </c>
      <c r="AK481">
        <f t="shared" si="437"/>
        <v>80.414562965977623</v>
      </c>
      <c r="AL481">
        <f t="shared" si="438"/>
        <v>1.5583604477854032</v>
      </c>
      <c r="AM481" t="str">
        <f t="shared" si="419"/>
        <v>1-3,07064439352259i</v>
      </c>
      <c r="AN481">
        <f t="shared" si="439"/>
        <v>3.2293740866415148</v>
      </c>
      <c r="AO481">
        <f t="shared" si="440"/>
        <v>-1.2559634896784677</v>
      </c>
      <c r="AP481" s="41" t="str">
        <f t="shared" si="441"/>
        <v>0,419811298004597-1,34555255596958i</v>
      </c>
      <c r="AQ481">
        <f t="shared" si="442"/>
        <v>2.9814392268208283</v>
      </c>
      <c r="AR481" s="43">
        <f t="shared" si="443"/>
        <v>-72.672120886396527</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0,0873393321915209-0,235331888003897i</v>
      </c>
      <c r="BG481" s="20">
        <f t="shared" si="454"/>
        <v>-12.005956452475621</v>
      </c>
      <c r="BH481" s="43">
        <f t="shared" si="455"/>
        <v>-69.638468964920008</v>
      </c>
      <c r="BI481" s="41" t="str">
        <f t="shared" si="409"/>
        <v>0,368947541939155+0,147086687633753i</v>
      </c>
      <c r="BJ481" s="20">
        <f t="shared" si="456"/>
        <v>-8.0201196021211132</v>
      </c>
      <c r="BK481" s="43">
        <f t="shared" si="410"/>
        <v>21.735468527640137</v>
      </c>
      <c r="BL481">
        <f t="shared" si="457"/>
        <v>-12.005956452475621</v>
      </c>
      <c r="BM481" s="43">
        <f t="shared" si="458"/>
        <v>-69.638468964920008</v>
      </c>
    </row>
    <row r="482" spans="14:65" x14ac:dyDescent="0.25">
      <c r="N482" s="9">
        <v>64</v>
      </c>
      <c r="O482" s="34">
        <f t="shared" si="408"/>
        <v>436515.83224016649</v>
      </c>
      <c r="P482" s="33" t="str">
        <f t="shared" si="411"/>
        <v>58,4837545126354</v>
      </c>
      <c r="Q482" s="4" t="str">
        <f t="shared" si="412"/>
        <v>1+32481,8039969492i</v>
      </c>
      <c r="R482" s="4">
        <f t="shared" si="424"/>
        <v>32481.804012342429</v>
      </c>
      <c r="S482" s="4">
        <f t="shared" si="425"/>
        <v>1.5707655403275016</v>
      </c>
      <c r="T482" s="4" t="str">
        <f t="shared" si="413"/>
        <v>1+82,2812959044805i</v>
      </c>
      <c r="U482" s="4">
        <f t="shared" si="426"/>
        <v>82.287372395287235</v>
      </c>
      <c r="V482" s="4">
        <f t="shared" si="427"/>
        <v>1.5586434947559615</v>
      </c>
      <c r="W482" t="str">
        <f t="shared" si="414"/>
        <v>1-9,25664578925405i</v>
      </c>
      <c r="X482" s="4">
        <f t="shared" si="428"/>
        <v>9.3105043508778138</v>
      </c>
      <c r="Y482" s="4">
        <f t="shared" si="429"/>
        <v>-1.4631831759388747</v>
      </c>
      <c r="Z482" t="str">
        <f t="shared" si="415"/>
        <v>0,2378157128147+1,52372770193482i</v>
      </c>
      <c r="AA482" s="4">
        <f t="shared" si="430"/>
        <v>1.5421745760143797</v>
      </c>
      <c r="AB482" s="4">
        <f t="shared" si="431"/>
        <v>1.4159704753398663</v>
      </c>
      <c r="AC482" s="47" t="str">
        <f t="shared" si="432"/>
        <v>-0,866597274372545-0,221571219097414i</v>
      </c>
      <c r="AD482" s="20">
        <f t="shared" si="433"/>
        <v>-0.96864066494917256</v>
      </c>
      <c r="AE482" s="43">
        <f t="shared" si="434"/>
        <v>-165.65789483826714</v>
      </c>
      <c r="AF482" t="str">
        <f t="shared" si="416"/>
        <v>171,846459675999</v>
      </c>
      <c r="AG482" t="str">
        <f t="shared" si="417"/>
        <v>1+32398,2602623891i</v>
      </c>
      <c r="AH482">
        <f t="shared" si="435"/>
        <v>32398.260277822028</v>
      </c>
      <c r="AI482">
        <f t="shared" si="436"/>
        <v>1.5707654609400148</v>
      </c>
      <c r="AJ482" t="str">
        <f t="shared" si="418"/>
        <v>1+82,2812959044805i</v>
      </c>
      <c r="AK482">
        <f t="shared" si="437"/>
        <v>82.287372395287235</v>
      </c>
      <c r="AL482">
        <f t="shared" si="438"/>
        <v>1.5586434947559615</v>
      </c>
      <c r="AM482" t="str">
        <f t="shared" si="419"/>
        <v>1-3,14216888967784i</v>
      </c>
      <c r="AN482">
        <f t="shared" si="439"/>
        <v>3.2974574040098332</v>
      </c>
      <c r="AO482">
        <f t="shared" si="440"/>
        <v>-1.2626802603800844</v>
      </c>
      <c r="AP482" s="41" t="str">
        <f t="shared" si="441"/>
        <v>0,419811290307639-1,37664513327954i</v>
      </c>
      <c r="AQ482">
        <f t="shared" si="442"/>
        <v>3.1626257607164203</v>
      </c>
      <c r="AR482" s="43">
        <f t="shared" si="443"/>
        <v>-73.040787296005291</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0,0787778237308139-0,233412736303263i</v>
      </c>
      <c r="BG482" s="20">
        <f t="shared" si="454"/>
        <v>-12.169011035446498</v>
      </c>
      <c r="BH482" s="43">
        <f t="shared" si="455"/>
        <v>-71.350235318229153</v>
      </c>
      <c r="BI482" s="41" t="str">
        <f t="shared" si="409"/>
        <v>0,369387839188037+0,143772314415189i</v>
      </c>
      <c r="BJ482" s="20">
        <f t="shared" si="456"/>
        <v>-8.0377446097809031</v>
      </c>
      <c r="BK482" s="43">
        <f t="shared" si="410"/>
        <v>21.26687222403276</v>
      </c>
      <c r="BL482">
        <f t="shared" si="457"/>
        <v>-12.169011035446498</v>
      </c>
      <c r="BM482" s="43">
        <f t="shared" si="458"/>
        <v>-71.350235318229153</v>
      </c>
    </row>
    <row r="483" spans="14:65" x14ac:dyDescent="0.25">
      <c r="N483" s="9">
        <v>65</v>
      </c>
      <c r="O483" s="34">
        <f t="shared" si="408"/>
        <v>446683.59215096442</v>
      </c>
      <c r="P483" s="33" t="str">
        <f t="shared" si="411"/>
        <v>58,4837545126354</v>
      </c>
      <c r="Q483" s="4" t="str">
        <f t="shared" si="412"/>
        <v>1+33238,4024067152i</v>
      </c>
      <c r="R483" s="4">
        <f t="shared" si="424"/>
        <v>33238.402421758037</v>
      </c>
      <c r="S483" s="4">
        <f t="shared" si="425"/>
        <v>1.5707662411130561</v>
      </c>
      <c r="T483" s="4" t="str">
        <f t="shared" si="413"/>
        <v>1+84,1978734948343i</v>
      </c>
      <c r="U483" s="4">
        <f t="shared" si="426"/>
        <v>84.203811677691405</v>
      </c>
      <c r="V483" s="4">
        <f t="shared" si="427"/>
        <v>1.558920100672587</v>
      </c>
      <c r="W483" t="str">
        <f t="shared" si="414"/>
        <v>1-9,47226076816886i</v>
      </c>
      <c r="X483" s="4">
        <f t="shared" si="428"/>
        <v>9.5249002126106781</v>
      </c>
      <c r="Y483" s="4">
        <f t="shared" si="429"/>
        <v>-1.4656145160463629</v>
      </c>
      <c r="Z483" t="str">
        <f t="shared" si="415"/>
        <v>0,201895074012441+1,55921987953397i</v>
      </c>
      <c r="AA483" s="4">
        <f t="shared" si="430"/>
        <v>1.5722367040762077</v>
      </c>
      <c r="AB483" s="4">
        <f t="shared" si="431"/>
        <v>1.4420281202037659</v>
      </c>
      <c r="AC483" s="47" t="str">
        <f t="shared" si="432"/>
        <v>-0,875524312952146-0,197719259151645i</v>
      </c>
      <c r="AD483" s="20">
        <f t="shared" si="433"/>
        <v>-0.9386128211004614</v>
      </c>
      <c r="AE483" s="43">
        <f t="shared" si="434"/>
        <v>-167.27438524018288</v>
      </c>
      <c r="AF483" t="str">
        <f t="shared" si="416"/>
        <v>171,846459675999</v>
      </c>
      <c r="AG483" t="str">
        <f t="shared" si="417"/>
        <v>1+33152,9126885909i</v>
      </c>
      <c r="AH483">
        <f t="shared" si="435"/>
        <v>33152.912703672533</v>
      </c>
      <c r="AI483">
        <f t="shared" si="436"/>
        <v>1.5707661635326491</v>
      </c>
      <c r="AJ483" t="str">
        <f t="shared" si="418"/>
        <v>1+84,1978734948343i</v>
      </c>
      <c r="AK483">
        <f t="shared" si="437"/>
        <v>84.203811677691405</v>
      </c>
      <c r="AL483">
        <f t="shared" si="438"/>
        <v>1.558920100672587</v>
      </c>
      <c r="AM483" t="str">
        <f t="shared" si="419"/>
        <v>1-3,21535940536995i</v>
      </c>
      <c r="AN483">
        <f t="shared" si="439"/>
        <v>3.3672742842989489</v>
      </c>
      <c r="AO483">
        <f t="shared" si="440"/>
        <v>-1.26927200334674</v>
      </c>
      <c r="AP483" s="41" t="str">
        <f t="shared" si="441"/>
        <v>0,419811282957106-1,40846762606121i</v>
      </c>
      <c r="AQ483">
        <f t="shared" si="442"/>
        <v>3.3445828849132964</v>
      </c>
      <c r="AR483" s="43">
        <f t="shared" si="443"/>
        <v>-73.402658251611243</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0,0703789682505003-0,231128168269474i</v>
      </c>
      <c r="BG483" s="20">
        <f t="shared" si="454"/>
        <v>-12.337847918788253</v>
      </c>
      <c r="BH483" s="43">
        <f t="shared" si="455"/>
        <v>-73.064407449929405</v>
      </c>
      <c r="BI483" s="41" t="str">
        <f t="shared" si="409"/>
        <v>0,369808545380736+0,140531151156338i</v>
      </c>
      <c r="BJ483" s="20">
        <f t="shared" si="456"/>
        <v>-8.0546522127744762</v>
      </c>
      <c r="BK483" s="43">
        <f t="shared" si="410"/>
        <v>20.807319538642272</v>
      </c>
      <c r="BL483">
        <f t="shared" si="457"/>
        <v>-12.337847918788253</v>
      </c>
      <c r="BM483" s="43">
        <f t="shared" si="458"/>
        <v>-73.064407449929405</v>
      </c>
    </row>
    <row r="484" spans="14:65" x14ac:dyDescent="0.25">
      <c r="N484" s="9">
        <v>66</v>
      </c>
      <c r="O484" s="34">
        <f t="shared" ref="O484:O518" si="459">10^(5+(N484/100))</f>
        <v>457088.18961487547</v>
      </c>
      <c r="P484" s="33" t="str">
        <f t="shared" si="411"/>
        <v>58,4837545126354</v>
      </c>
      <c r="Q484" s="4" t="str">
        <f t="shared" si="412"/>
        <v>1+34012,6242573993i</v>
      </c>
      <c r="R484" s="4">
        <f t="shared" si="424"/>
        <v>34012.624272099725</v>
      </c>
      <c r="S484" s="4">
        <f t="shared" si="425"/>
        <v>1.5707669259467838</v>
      </c>
      <c r="T484" s="4" t="str">
        <f t="shared" si="413"/>
        <v>1+86,1590939122051i</v>
      </c>
      <c r="U484" s="4">
        <f t="shared" si="426"/>
        <v>86.164896934727295</v>
      </c>
      <c r="V484" s="4">
        <f t="shared" si="427"/>
        <v>1.5591904120259938</v>
      </c>
      <c r="W484" t="str">
        <f t="shared" si="414"/>
        <v>1-9,69289806512307i</v>
      </c>
      <c r="X484" s="4">
        <f t="shared" si="428"/>
        <v>9.7443456886989868</v>
      </c>
      <c r="Y484" s="4">
        <f t="shared" si="429"/>
        <v>-1.4679917187762526</v>
      </c>
      <c r="Z484" t="str">
        <f t="shared" si="415"/>
        <v>0,164281547658382+1,59553877615194i</v>
      </c>
      <c r="AA484" s="4">
        <f t="shared" si="430"/>
        <v>1.6039739440232386</v>
      </c>
      <c r="AB484" s="4">
        <f t="shared" si="431"/>
        <v>1.4681948247537113</v>
      </c>
      <c r="AC484" s="47" t="str">
        <f t="shared" si="432"/>
        <v>-0,883224374616457-0,173371667565721i</v>
      </c>
      <c r="AD484" s="20">
        <f t="shared" si="433"/>
        <v>-0.91438299511713017</v>
      </c>
      <c r="AE484" s="43">
        <f t="shared" si="434"/>
        <v>-168.89438219650776</v>
      </c>
      <c r="AF484" t="str">
        <f t="shared" si="416"/>
        <v>171,846459675999</v>
      </c>
      <c r="AG484" t="str">
        <f t="shared" si="417"/>
        <v>1+33925,1432279307i</v>
      </c>
      <c r="AH484">
        <f t="shared" si="435"/>
        <v>33925.143242669023</v>
      </c>
      <c r="AI484">
        <f t="shared" si="436"/>
        <v>1.5707668501323224</v>
      </c>
      <c r="AJ484" t="str">
        <f t="shared" si="418"/>
        <v>1+86,1590939122051i</v>
      </c>
      <c r="AK484">
        <f t="shared" si="437"/>
        <v>86.164896934727295</v>
      </c>
      <c r="AL484">
        <f t="shared" si="438"/>
        <v>1.5591904120259938</v>
      </c>
      <c r="AM484" t="str">
        <f t="shared" si="419"/>
        <v>1-3,29025474717907i</v>
      </c>
      <c r="AN484">
        <f t="shared" si="439"/>
        <v>3.4388626464769434</v>
      </c>
      <c r="AO484">
        <f t="shared" si="440"/>
        <v>-1.2757399214430083</v>
      </c>
      <c r="AP484" s="41" t="str">
        <f t="shared" si="441"/>
        <v>0,419811275937397-1,44103690702146i</v>
      </c>
      <c r="AQ484">
        <f t="shared" si="442"/>
        <v>3.5272820390683335</v>
      </c>
      <c r="AR484" s="43">
        <f t="shared" si="443"/>
        <v>-73.757794300322615</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0,0621654103750738-0,22848968865574i</v>
      </c>
      <c r="BG484" s="20">
        <f t="shared" si="454"/>
        <v>-12.512533638468968</v>
      </c>
      <c r="BH484" s="43">
        <f t="shared" si="455"/>
        <v>-74.779887389287708</v>
      </c>
      <c r="BI484" s="41" t="str">
        <f t="shared" si="409"/>
        <v>0,370210522572601+0,137361678710029i</v>
      </c>
      <c r="BJ484" s="20">
        <f t="shared" si="456"/>
        <v>-8.0708686042834952</v>
      </c>
      <c r="BK484" s="43">
        <f t="shared" si="410"/>
        <v>20.356700506897411</v>
      </c>
      <c r="BL484">
        <f t="shared" si="457"/>
        <v>-12.512533638468968</v>
      </c>
      <c r="BM484" s="43">
        <f t="shared" si="458"/>
        <v>-74.779887389287708</v>
      </c>
    </row>
    <row r="485" spans="14:65" x14ac:dyDescent="0.25">
      <c r="N485" s="9">
        <v>67</v>
      </c>
      <c r="O485" s="34">
        <f t="shared" si="459"/>
        <v>467735.14128719864</v>
      </c>
      <c r="P485" s="33" t="str">
        <f t="shared" si="411"/>
        <v>58,4837545126354</v>
      </c>
      <c r="Q485" s="4" t="str">
        <f t="shared" si="412"/>
        <v>1+34804,8800516751i</v>
      </c>
      <c r="R485" s="4">
        <f t="shared" si="424"/>
        <v>34804.880066040903</v>
      </c>
      <c r="S485" s="4">
        <f t="shared" si="425"/>
        <v>1.5707675951917928</v>
      </c>
      <c r="T485" s="4" t="str">
        <f t="shared" si="413"/>
        <v>1+88,1659970216188i</v>
      </c>
      <c r="U485" s="4">
        <f t="shared" si="426"/>
        <v>88.171667959816276</v>
      </c>
      <c r="V485" s="4">
        <f t="shared" si="427"/>
        <v>1.55945457198074</v>
      </c>
      <c r="W485" t="str">
        <f t="shared" si="414"/>
        <v>1-9,91867466493211i</v>
      </c>
      <c r="X485" s="4">
        <f t="shared" si="428"/>
        <v>9.9689571725815984</v>
      </c>
      <c r="Y485" s="4">
        <f t="shared" si="429"/>
        <v>-1.4703159370238494</v>
      </c>
      <c r="Z485" t="str">
        <f t="shared" si="415"/>
        <v>0,124895350420179+1,63270364854849i</v>
      </c>
      <c r="AA485" s="4">
        <f t="shared" si="430"/>
        <v>1.6374736799534002</v>
      </c>
      <c r="AB485" s="4">
        <f t="shared" si="431"/>
        <v>1.4944489823344311</v>
      </c>
      <c r="AC485" s="47" t="str">
        <f t="shared" si="432"/>
        <v>-0,889658692944067-0,148611159931421i</v>
      </c>
      <c r="AD485" s="20">
        <f t="shared" si="433"/>
        <v>-0.89600874813649378</v>
      </c>
      <c r="AE485" s="43">
        <f t="shared" si="434"/>
        <v>-170.51670561120019</v>
      </c>
      <c r="AF485" t="str">
        <f t="shared" si="416"/>
        <v>171,846459675999</v>
      </c>
      <c r="AG485" t="str">
        <f t="shared" si="417"/>
        <v>1+34715,3613272623i</v>
      </c>
      <c r="AH485">
        <f t="shared" si="435"/>
        <v>34715.361341665142</v>
      </c>
      <c r="AI485">
        <f t="shared" si="436"/>
        <v>1.5707675211030792</v>
      </c>
      <c r="AJ485" t="str">
        <f t="shared" si="418"/>
        <v>1+88,1659970216188i</v>
      </c>
      <c r="AK485">
        <f t="shared" si="437"/>
        <v>88.171667959816276</v>
      </c>
      <c r="AL485">
        <f t="shared" si="438"/>
        <v>1.55945457198074</v>
      </c>
      <c r="AM485" t="str">
        <f t="shared" si="419"/>
        <v>1-3,36689462560682i</v>
      </c>
      <c r="AN485">
        <f t="shared" si="439"/>
        <v>3.5122612972186578</v>
      </c>
      <c r="AO485">
        <f t="shared" si="440"/>
        <v>-1.2820852786249417</v>
      </c>
      <c r="AP485" s="41" t="str">
        <f t="shared" si="441"/>
        <v>0,419811269233629-1,47437024482417i</v>
      </c>
      <c r="AQ485">
        <f t="shared" si="442"/>
        <v>3.7106954781126174</v>
      </c>
      <c r="AR485" s="43">
        <f t="shared" si="443"/>
        <v>-74.106259679619583</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0,054158890500812-0,225510739892722i</v>
      </c>
      <c r="BG485" s="20">
        <f t="shared" si="454"/>
        <v>-12.693123492683938</v>
      </c>
      <c r="BH485" s="43">
        <f t="shared" si="455"/>
        <v>-76.495543448719573</v>
      </c>
      <c r="BI485" s="41" t="str">
        <f t="shared" si="409"/>
        <v>0,370594595731673+0,134262402872711i</v>
      </c>
      <c r="BJ485" s="20">
        <f t="shared" si="456"/>
        <v>-8.0864192664348185</v>
      </c>
      <c r="BK485" s="43">
        <f t="shared" si="410"/>
        <v>19.914902482860981</v>
      </c>
      <c r="BL485">
        <f t="shared" si="457"/>
        <v>-12.693123492683938</v>
      </c>
      <c r="BM485" s="43">
        <f t="shared" si="458"/>
        <v>-76.495543448719573</v>
      </c>
    </row>
    <row r="486" spans="14:65" x14ac:dyDescent="0.25">
      <c r="N486" s="9">
        <v>68</v>
      </c>
      <c r="O486" s="34">
        <f t="shared" si="459"/>
        <v>478630.09232263872</v>
      </c>
      <c r="P486" s="33" t="str">
        <f t="shared" si="411"/>
        <v>58,4837545126354</v>
      </c>
      <c r="Q486" s="4" t="str">
        <f t="shared" si="412"/>
        <v>1+35615,5898540514i</v>
      </c>
      <c r="R486" s="4">
        <f t="shared" si="424"/>
        <v>35615.589868090196</v>
      </c>
      <c r="S486" s="4">
        <f t="shared" si="425"/>
        <v>1.5707682492029253</v>
      </c>
      <c r="T486" s="4" t="str">
        <f t="shared" si="413"/>
        <v>1+90,2196469096684i</v>
      </c>
      <c r="U486" s="4">
        <f t="shared" si="426"/>
        <v>90.225188769573876</v>
      </c>
      <c r="V486" s="4">
        <f t="shared" si="427"/>
        <v>1.5597127204503793</v>
      </c>
      <c r="W486" t="str">
        <f t="shared" si="414"/>
        <v>1-10,1497102773377i</v>
      </c>
      <c r="X486" s="4">
        <f t="shared" si="428"/>
        <v>10.198853794122874</v>
      </c>
      <c r="Y486" s="4">
        <f t="shared" si="429"/>
        <v>-1.4725883026222051</v>
      </c>
      <c r="Z486" t="str">
        <f t="shared" si="415"/>
        <v>0,08365293889289+1,67073420203089i</v>
      </c>
      <c r="AA486" s="4">
        <f t="shared" si="430"/>
        <v>1.6728271243679704</v>
      </c>
      <c r="AB486" s="4">
        <f t="shared" si="431"/>
        <v>1.5207685373050006</v>
      </c>
      <c r="AC486" s="47" t="str">
        <f t="shared" si="432"/>
        <v>-0,894795839252342-0,123524165644758i</v>
      </c>
      <c r="AD486" s="20">
        <f t="shared" si="433"/>
        <v>-0.88353585077554242</v>
      </c>
      <c r="AE486" s="43">
        <f t="shared" si="434"/>
        <v>-172.14014864225243</v>
      </c>
      <c r="AF486" t="str">
        <f t="shared" si="416"/>
        <v>171,846459675999</v>
      </c>
      <c r="AG486" t="str">
        <f t="shared" si="417"/>
        <v>1+35523,9859706819i</v>
      </c>
      <c r="AH486">
        <f t="shared" si="435"/>
        <v>35523.985984756895</v>
      </c>
      <c r="AI486">
        <f t="shared" si="436"/>
        <v>1.5707681768006769</v>
      </c>
      <c r="AJ486" t="str">
        <f t="shared" si="418"/>
        <v>1+90,2196469096684i</v>
      </c>
      <c r="AK486">
        <f t="shared" si="437"/>
        <v>90.225188769573876</v>
      </c>
      <c r="AL486">
        <f t="shared" si="438"/>
        <v>1.5597127204503793</v>
      </c>
      <c r="AM486" t="str">
        <f t="shared" si="419"/>
        <v>1-3,4453196761312i</v>
      </c>
      <c r="AN486">
        <f t="shared" si="439"/>
        <v>3.5875099540958488</v>
      </c>
      <c r="AO486">
        <f t="shared" si="440"/>
        <v>-1.2883093946292097</v>
      </c>
      <c r="AP486" s="41" t="str">
        <f t="shared" si="441"/>
        <v>0,419811262831579-1,50848531324628i</v>
      </c>
      <c r="AQ486">
        <f t="shared" si="442"/>
        <v>3.8947962690442313</v>
      </c>
      <c r="AR486" s="43">
        <f t="shared" si="443"/>
        <v>-74.448122008770937</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0,0463800311251847-0,222206611123248i</v>
      </c>
      <c r="BG486" s="20">
        <f t="shared" si="454"/>
        <v>-12.879661088838326</v>
      </c>
      <c r="BH486" s="43">
        <f t="shared" si="455"/>
        <v>-78.210216201052603</v>
      </c>
      <c r="BI486" s="41" t="str">
        <f t="shared" si="409"/>
        <v>0,370961554259943+0,13123185443877i</v>
      </c>
      <c r="BJ486" s="20">
        <f t="shared" si="456"/>
        <v>-8.1013289690185513</v>
      </c>
      <c r="BK486" s="43">
        <f t="shared" si="410"/>
        <v>19.481810432428826</v>
      </c>
      <c r="BL486">
        <f t="shared" si="457"/>
        <v>-12.879661088838326</v>
      </c>
      <c r="BM486" s="43">
        <f t="shared" si="458"/>
        <v>-78.210216201052603</v>
      </c>
    </row>
    <row r="487" spans="14:65" x14ac:dyDescent="0.25">
      <c r="N487" s="9">
        <v>69</v>
      </c>
      <c r="O487" s="34">
        <f t="shared" si="459"/>
        <v>489778.81936844654</v>
      </c>
      <c r="P487" s="33" t="str">
        <f t="shared" si="411"/>
        <v>58,4837545126354</v>
      </c>
      <c r="Q487" s="4" t="str">
        <f t="shared" si="412"/>
        <v>1+36445,1835135963i</v>
      </c>
      <c r="R487" s="4">
        <f t="shared" si="424"/>
        <v>36445.18352731553</v>
      </c>
      <c r="S487" s="4">
        <f t="shared" si="425"/>
        <v>1.5707688883269473</v>
      </c>
      <c r="T487" s="4" t="str">
        <f t="shared" si="413"/>
        <v>1+92,3211324487078i</v>
      </c>
      <c r="U487" s="4">
        <f t="shared" si="426"/>
        <v>92.32654816796655</v>
      </c>
      <c r="V487" s="4">
        <f t="shared" si="427"/>
        <v>1.5599649941709433</v>
      </c>
      <c r="W487" t="str">
        <f t="shared" si="414"/>
        <v>1-10,3861274004796i</v>
      </c>
      <c r="X487" s="4">
        <f t="shared" si="428"/>
        <v>10.434157482949599</v>
      </c>
      <c r="Y487" s="4">
        <f t="shared" si="429"/>
        <v>-1.4748099264886132</v>
      </c>
      <c r="Z487" t="str">
        <f t="shared" si="415"/>
        <v>0,0404668323921999+1,70965060090199i</v>
      </c>
      <c r="AA487" s="4">
        <f t="shared" si="430"/>
        <v>1.7101294517341059</v>
      </c>
      <c r="AB487" s="4">
        <f t="shared" si="431"/>
        <v>1.5471310950233164</v>
      </c>
      <c r="AC487" s="47" t="str">
        <f t="shared" si="432"/>
        <v>-0,898612144414677-0,0982000249244221i</v>
      </c>
      <c r="AD487" s="20">
        <f t="shared" si="433"/>
        <v>-0.87699792916518859</v>
      </c>
      <c r="AE487" s="43">
        <f t="shared" si="434"/>
        <v>-173.76348400753133</v>
      </c>
      <c r="AF487" t="str">
        <f t="shared" si="416"/>
        <v>171,846459675999</v>
      </c>
      <c r="AG487" t="str">
        <f t="shared" si="417"/>
        <v>1+36351,4459016786i</v>
      </c>
      <c r="AH487">
        <f t="shared" si="435"/>
        <v>36351.445915433207</v>
      </c>
      <c r="AI487">
        <f t="shared" si="436"/>
        <v>1.5707688175727752</v>
      </c>
      <c r="AJ487" t="str">
        <f t="shared" si="418"/>
        <v>1+92,3211324487078i</v>
      </c>
      <c r="AK487">
        <f t="shared" si="437"/>
        <v>92.32654816796655</v>
      </c>
      <c r="AL487">
        <f t="shared" si="438"/>
        <v>1.5599649941709433</v>
      </c>
      <c r="AM487" t="str">
        <f t="shared" si="419"/>
        <v>1-3,52557148075206i</v>
      </c>
      <c r="AN487">
        <f t="shared" si="439"/>
        <v>3.6646492691514525</v>
      </c>
      <c r="AO487">
        <f t="shared" si="440"/>
        <v>-1.2944136398711037</v>
      </c>
      <c r="AP487" s="41" t="str">
        <f t="shared" si="441"/>
        <v>0,419811256717669-1,54340020054861i</v>
      </c>
      <c r="AQ487">
        <f t="shared" si="442"/>
        <v>4.0795582857904664</v>
      </c>
      <c r="AR487" s="43">
        <f t="shared" si="443"/>
        <v>-74.783451992310731</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0,038848134704134-0,218594319179396i</v>
      </c>
      <c r="BG487" s="20">
        <f t="shared" si="454"/>
        <v>-13.072177985277019</v>
      </c>
      <c r="BH487" s="43">
        <f t="shared" si="455"/>
        <v>-79.922724800892354</v>
      </c>
      <c r="BI487" s="41" t="str">
        <f t="shared" si="409"/>
        <v>0,371312153458814+0,128268589214346i</v>
      </c>
      <c r="BJ487" s="20">
        <f t="shared" si="456"/>
        <v>-8.1156217703213578</v>
      </c>
      <c r="BK487" s="43">
        <f t="shared" si="410"/>
        <v>19.057307214328215</v>
      </c>
      <c r="BL487">
        <f t="shared" si="457"/>
        <v>-13.072177985277019</v>
      </c>
      <c r="BM487" s="43">
        <f t="shared" si="458"/>
        <v>-79.922724800892354</v>
      </c>
    </row>
    <row r="488" spans="14:65" x14ac:dyDescent="0.25">
      <c r="N488" s="9">
        <v>70</v>
      </c>
      <c r="O488" s="34">
        <f t="shared" si="459"/>
        <v>501187.23362727347</v>
      </c>
      <c r="P488" s="33" t="str">
        <f t="shared" si="411"/>
        <v>58,4837545126354</v>
      </c>
      <c r="Q488" s="4" t="str">
        <f t="shared" si="412"/>
        <v>1+37294,1008918493i</v>
      </c>
      <c r="R488" s="4">
        <f t="shared" si="424"/>
        <v>37294.100905256251</v>
      </c>
      <c r="S488" s="4">
        <f t="shared" si="425"/>
        <v>1.5707695129027301</v>
      </c>
      <c r="T488" s="4" t="str">
        <f t="shared" si="413"/>
        <v>1+94,4715678741862i</v>
      </c>
      <c r="U488" s="4">
        <f t="shared" si="426"/>
        <v>94.476860323610296</v>
      </c>
      <c r="V488" s="4">
        <f t="shared" si="427"/>
        <v>1.5602115267727821</v>
      </c>
      <c r="W488" t="str">
        <f t="shared" si="414"/>
        <v>1-10,6280513858459i</v>
      </c>
      <c r="X488" s="4">
        <f t="shared" si="428"/>
        <v>10.674993033261471</v>
      </c>
      <c r="Y488" s="4">
        <f t="shared" si="429"/>
        <v>-1.4769818987886278</v>
      </c>
      <c r="Z488" t="str">
        <f t="shared" si="415"/>
        <v>-0,00475457260384005+1,74947347915159i</v>
      </c>
      <c r="AA488" s="4">
        <f t="shared" si="430"/>
        <v>1.7494799399294105</v>
      </c>
      <c r="AB488" s="4">
        <f t="shared" si="431"/>
        <v>1.5735140364114313</v>
      </c>
      <c r="AC488" s="47" t="str">
        <f t="shared" si="432"/>
        <v>-0,901092014903163-0,0727301309328011i</v>
      </c>
      <c r="AD488" s="20">
        <f t="shared" si="433"/>
        <v>-0.87641621239405909</v>
      </c>
      <c r="AE488" s="43">
        <f t="shared" si="434"/>
        <v>-175.38547055418013</v>
      </c>
      <c r="AF488" t="str">
        <f t="shared" si="416"/>
        <v>171,846459675999</v>
      </c>
      <c r="AG488" t="str">
        <f t="shared" si="417"/>
        <v>1+37198,1798504608i</v>
      </c>
      <c r="AH488">
        <f t="shared" si="435"/>
        <v>37198.179863902318</v>
      </c>
      <c r="AI488">
        <f t="shared" si="436"/>
        <v>1.5707694437591195</v>
      </c>
      <c r="AJ488" t="str">
        <f t="shared" si="418"/>
        <v>1+94,4715678741862i</v>
      </c>
      <c r="AK488">
        <f t="shared" si="437"/>
        <v>94.476860323610296</v>
      </c>
      <c r="AL488">
        <f t="shared" si="438"/>
        <v>1.5602115267727821</v>
      </c>
      <c r="AM488" t="str">
        <f t="shared" si="419"/>
        <v>1-3,60769259003847i</v>
      </c>
      <c r="AN488">
        <f t="shared" si="439"/>
        <v>3.7437208528706423</v>
      </c>
      <c r="AO488">
        <f t="shared" si="440"/>
        <v>-1.3003994305543154</v>
      </c>
      <c r="AP488" s="41" t="str">
        <f t="shared" si="441"/>
        <v>0,41981125087893-1,57913341906657i</v>
      </c>
      <c r="AQ488">
        <f t="shared" si="442"/>
        <v>4.2649562023186416</v>
      </c>
      <c r="AR488" s="43">
        <f t="shared" si="443"/>
        <v>-75.112323135744447</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0,0315809972957233-0,214692463285743i</v>
      </c>
      <c r="BG488" s="20">
        <f t="shared" si="454"/>
        <v>-13.270693434602288</v>
      </c>
      <c r="BH488" s="43">
        <f t="shared" si="455"/>
        <v>-81.631873569653266</v>
      </c>
      <c r="BI488" s="41" t="str">
        <f t="shared" si="409"/>
        <v>0,371647115940216+0,125371187993942i</v>
      </c>
      <c r="BJ488" s="20">
        <f t="shared" si="456"/>
        <v>-8.12932101988957</v>
      </c>
      <c r="BK488" s="43">
        <f t="shared" si="410"/>
        <v>18.641273848782397</v>
      </c>
      <c r="BL488">
        <f t="shared" si="457"/>
        <v>-13.270693434602288</v>
      </c>
      <c r="BM488" s="43">
        <f t="shared" si="458"/>
        <v>-81.631873569653266</v>
      </c>
    </row>
    <row r="489" spans="14:65" x14ac:dyDescent="0.25">
      <c r="N489" s="9">
        <v>71</v>
      </c>
      <c r="O489" s="34">
        <f t="shared" si="459"/>
        <v>512861.38399136515</v>
      </c>
      <c r="P489" s="33" t="str">
        <f t="shared" si="411"/>
        <v>58,4837545126354</v>
      </c>
      <c r="Q489" s="4" t="str">
        <f t="shared" si="412"/>
        <v>1+38162,7920960407i</v>
      </c>
      <c r="R489" s="4">
        <f t="shared" si="424"/>
        <v>38162.792109142465</v>
      </c>
      <c r="S489" s="4">
        <f t="shared" si="425"/>
        <v>1.5707701232614326</v>
      </c>
      <c r="T489" s="4" t="str">
        <f t="shared" si="413"/>
        <v>1+96,67209337543i</v>
      </c>
      <c r="U489" s="4">
        <f t="shared" si="426"/>
        <v>96.677265360517168</v>
      </c>
      <c r="V489" s="4">
        <f t="shared" si="427"/>
        <v>1.5604524488508049</v>
      </c>
      <c r="W489" t="str">
        <f t="shared" si="414"/>
        <v>1-10,8756105047359i</v>
      </c>
      <c r="X489" s="4">
        <f t="shared" si="428"/>
        <v>10.921488170149791</v>
      </c>
      <c r="Y489" s="4">
        <f t="shared" si="429"/>
        <v>-1.4791052891159526</v>
      </c>
      <c r="Z489" t="str">
        <f t="shared" si="415"/>
        <v>-0,0521071967581499+1,79022395139685i</v>
      </c>
      <c r="AA489" s="4">
        <f t="shared" si="430"/>
        <v>1.7909821205441847</v>
      </c>
      <c r="AB489" s="4">
        <f t="shared" si="431"/>
        <v>1.5998946355838164</v>
      </c>
      <c r="AC489" s="47" t="str">
        <f t="shared" si="432"/>
        <v>-0,902228135091012-0,0472070333433037i</v>
      </c>
      <c r="AD489" s="20">
        <f t="shared" si="433"/>
        <v>-0.88179938635780841</v>
      </c>
      <c r="AE489" s="43">
        <f t="shared" si="434"/>
        <v>-177.00486000451414</v>
      </c>
      <c r="AF489" t="str">
        <f t="shared" si="416"/>
        <v>171,846459675999</v>
      </c>
      <c r="AG489" t="str">
        <f t="shared" si="417"/>
        <v>1+38064,6367665755i</v>
      </c>
      <c r="AH489">
        <f t="shared" si="435"/>
        <v>38064.636779711051</v>
      </c>
      <c r="AI489">
        <f t="shared" si="436"/>
        <v>1.5707700556917228</v>
      </c>
      <c r="AJ489" t="str">
        <f t="shared" si="418"/>
        <v>1+96,67209337543i</v>
      </c>
      <c r="AK489">
        <f t="shared" si="437"/>
        <v>96.677265360517168</v>
      </c>
      <c r="AL489">
        <f t="shared" si="438"/>
        <v>1.5604524488508049</v>
      </c>
      <c r="AM489" t="str">
        <f t="shared" si="419"/>
        <v>1-3,69172654568955i</v>
      </c>
      <c r="AN489">
        <f t="shared" si="439"/>
        <v>3.824767298561953</v>
      </c>
      <c r="AO489">
        <f t="shared" si="440"/>
        <v>-1.3062682239939911</v>
      </c>
      <c r="AP489" s="41" t="str">
        <f t="shared" si="441"/>
        <v>0,419811245302979-1,61570391502561i</v>
      </c>
      <c r="AQ489">
        <f t="shared" si="442"/>
        <v>4.4509654841654118</v>
      </c>
      <c r="AR489" s="43">
        <f t="shared" si="443"/>
        <v>-75.434811473565247</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0,0245947419192372-0,2105210560037i</v>
      </c>
      <c r="BG489" s="20">
        <f t="shared" si="454"/>
        <v>-13.475214233567822</v>
      </c>
      <c r="BH489" s="43">
        <f t="shared" si="455"/>
        <v>-83.336458757159079</v>
      </c>
      <c r="BI489" s="41" t="str">
        <f t="shared" si="409"/>
        <v>0,371967132984823+0,122538256502927i</v>
      </c>
      <c r="BJ489" s="20">
        <f t="shared" si="456"/>
        <v>-8.1424493630446033</v>
      </c>
      <c r="BK489" s="43">
        <f t="shared" si="410"/>
        <v>18.233589773789816</v>
      </c>
      <c r="BL489">
        <f t="shared" si="457"/>
        <v>-13.475214233567822</v>
      </c>
      <c r="BM489" s="43">
        <f t="shared" si="458"/>
        <v>-83.336458757159079</v>
      </c>
    </row>
    <row r="490" spans="14:65" x14ac:dyDescent="0.25">
      <c r="N490" s="9">
        <v>72</v>
      </c>
      <c r="O490" s="34">
        <f t="shared" si="459"/>
        <v>524807.46024977288</v>
      </c>
      <c r="P490" s="33" t="str">
        <f t="shared" si="411"/>
        <v>58,4837545126354</v>
      </c>
      <c r="Q490" s="4" t="str">
        <f t="shared" si="412"/>
        <v>1+39051,7177177458i</v>
      </c>
      <c r="R490" s="4">
        <f t="shared" si="424"/>
        <v>39051.717730549331</v>
      </c>
      <c r="S490" s="4">
        <f t="shared" si="425"/>
        <v>1.5707707197266747</v>
      </c>
      <c r="T490" s="4" t="str">
        <f t="shared" si="413"/>
        <v>1+98,9238757001884i</v>
      </c>
      <c r="U490" s="4">
        <f t="shared" si="426"/>
        <v>98.928929962606617</v>
      </c>
      <c r="V490" s="4">
        <f t="shared" si="427"/>
        <v>1.5606878880331507</v>
      </c>
      <c r="W490" t="str">
        <f t="shared" si="414"/>
        <v>1-11,1289360162712i</v>
      </c>
      <c r="X490" s="4">
        <f t="shared" si="428"/>
        <v>11.17377361746059</v>
      </c>
      <c r="Y490" s="4">
        <f t="shared" si="429"/>
        <v>-1.4811811466866618</v>
      </c>
      <c r="Z490" t="str">
        <f t="shared" si="415"/>
        <v>-0,10169148133527+1,83192362407756i</v>
      </c>
      <c r="AA490" s="4">
        <f t="shared" si="430"/>
        <v>1.834743939036078</v>
      </c>
      <c r="AB490" s="4">
        <f t="shared" si="431"/>
        <v>1.626250178941707</v>
      </c>
      <c r="AC490" s="47" t="str">
        <f t="shared" si="432"/>
        <v>-0,902021550751995-0,0217235209497106i</v>
      </c>
      <c r="AD490" s="20">
        <f t="shared" si="433"/>
        <v>-0.89314355699134584</v>
      </c>
      <c r="AE490" s="43">
        <f t="shared" si="434"/>
        <v>-178.62040378682781</v>
      </c>
      <c r="AF490" t="str">
        <f t="shared" si="416"/>
        <v>171,846459675999</v>
      </c>
      <c r="AG490" t="str">
        <f t="shared" si="417"/>
        <v>1+38951,2760569491i</v>
      </c>
      <c r="AH490">
        <f t="shared" si="435"/>
        <v>38951.27606978565</v>
      </c>
      <c r="AI490">
        <f t="shared" si="436"/>
        <v>1.5707706536950392</v>
      </c>
      <c r="AJ490" t="str">
        <f t="shared" si="418"/>
        <v>1+98,9238757001884i</v>
      </c>
      <c r="AK490">
        <f t="shared" si="437"/>
        <v>98.928929962606617</v>
      </c>
      <c r="AL490">
        <f t="shared" si="438"/>
        <v>1.5606878880331507</v>
      </c>
      <c r="AM490" t="str">
        <f t="shared" si="419"/>
        <v>1-3,77771790362096i</v>
      </c>
      <c r="AN490">
        <f t="shared" si="439"/>
        <v>3.9078322071627301</v>
      </c>
      <c r="AO490">
        <f t="shared" si="440"/>
        <v>-1.3120215141533211</v>
      </c>
      <c r="AP490" s="41" t="str">
        <f t="shared" si="441"/>
        <v>0,419811239977987-1,65313107858676i</v>
      </c>
      <c r="AQ490">
        <f t="shared" si="442"/>
        <v>4.6375623785485658</v>
      </c>
      <c r="AR490" s="43">
        <f t="shared" si="443"/>
        <v>-75.750995309594742</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0,0179036750899207-0,206101333592092i</v>
      </c>
      <c r="BG490" s="20">
        <f t="shared" si="454"/>
        <v>-13.68573468251984</v>
      </c>
      <c r="BH490" s="43">
        <f t="shared" si="455"/>
        <v>-85.035275388198897</v>
      </c>
      <c r="BI490" s="41" t="str">
        <f t="shared" si="409"/>
        <v>0,372272865848898+0,119768425308839i</v>
      </c>
      <c r="BJ490" s="20">
        <f t="shared" si="456"/>
        <v>-8.1550287469799301</v>
      </c>
      <c r="BK490" s="43">
        <f t="shared" si="410"/>
        <v>17.834133089034225</v>
      </c>
      <c r="BL490">
        <f t="shared" si="457"/>
        <v>-13.68573468251984</v>
      </c>
      <c r="BM490" s="43">
        <f t="shared" si="458"/>
        <v>-85.035275388198897</v>
      </c>
    </row>
    <row r="491" spans="14:65" x14ac:dyDescent="0.25">
      <c r="N491" s="9">
        <v>73</v>
      </c>
      <c r="O491" s="34">
        <f t="shared" si="459"/>
        <v>537031.7963702539</v>
      </c>
      <c r="P491" s="33" t="str">
        <f t="shared" si="411"/>
        <v>58,4837545126354</v>
      </c>
      <c r="Q491" s="4" t="str">
        <f t="shared" si="412"/>
        <v>1+39961,3490770955i</v>
      </c>
      <c r="R491" s="4">
        <f t="shared" si="424"/>
        <v>39961.349089607589</v>
      </c>
      <c r="S491" s="4">
        <f t="shared" si="425"/>
        <v>1.5707713026147103</v>
      </c>
      <c r="T491" s="4" t="str">
        <f t="shared" si="413"/>
        <v>1+101,228108773255i</v>
      </c>
      <c r="U491" s="4">
        <f t="shared" si="426"/>
        <v>101.23304799229324</v>
      </c>
      <c r="V491" s="4">
        <f t="shared" si="427"/>
        <v>1.5609179690483244</v>
      </c>
      <c r="W491" t="str">
        <f t="shared" si="414"/>
        <v>1-11,3881622369912i</v>
      </c>
      <c r="X491" s="4">
        <f t="shared" si="428"/>
        <v>11.431983167238851</v>
      </c>
      <c r="Y491" s="4">
        <f t="shared" si="429"/>
        <v>-1.4832105005463192</v>
      </c>
      <c r="Z491" t="str">
        <f t="shared" si="415"/>
        <v>-0,15361260125065+1,87459460691213i</v>
      </c>
      <c r="AA491" s="4">
        <f t="shared" si="430"/>
        <v>1.8808779257376151</v>
      </c>
      <c r="AB491" s="4">
        <f t="shared" si="431"/>
        <v>1.6525580840984349</v>
      </c>
      <c r="AC491" s="47" t="str">
        <f t="shared" si="432"/>
        <v>-0,90048163180259+0,00362829841632543i</v>
      </c>
      <c r="AD491" s="20">
        <f t="shared" si="433"/>
        <v>-0.91043232374397498</v>
      </c>
      <c r="AE491" s="43">
        <f t="shared" si="434"/>
        <v>179.76914014265546</v>
      </c>
      <c r="AF491" t="str">
        <f t="shared" si="416"/>
        <v>171,846459675999</v>
      </c>
      <c r="AG491" t="str">
        <f t="shared" si="417"/>
        <v>1+39858,5678294692i</v>
      </c>
      <c r="AH491">
        <f t="shared" si="435"/>
        <v>39858.567842013552</v>
      </c>
      <c r="AI491">
        <f t="shared" si="436"/>
        <v>1.5707712380861385</v>
      </c>
      <c r="AJ491" t="str">
        <f t="shared" si="418"/>
        <v>1+101,228108773255i</v>
      </c>
      <c r="AK491">
        <f t="shared" si="437"/>
        <v>101.23304799229324</v>
      </c>
      <c r="AL491">
        <f t="shared" si="438"/>
        <v>1.5609179690483244</v>
      </c>
      <c r="AM491" t="str">
        <f t="shared" si="419"/>
        <v>1-3,86571225758888i</v>
      </c>
      <c r="AN491">
        <f t="shared" si="439"/>
        <v>3.9929602124830788</v>
      </c>
      <c r="AO491">
        <f t="shared" si="440"/>
        <v>-1.3176608273927475</v>
      </c>
      <c r="AP491" s="41" t="str">
        <f t="shared" si="441"/>
        <v>0,419811234892655-1,69143475412753i</v>
      </c>
      <c r="AQ491">
        <f t="shared" si="442"/>
        <v>4.8247239032160874</v>
      </c>
      <c r="AR491" s="43">
        <f t="shared" si="443"/>
        <v>-76.060954969594192</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0,0115201693984939-0,201455549519331i</v>
      </c>
      <c r="BG491" s="20">
        <f t="shared" si="454"/>
        <v>-13.902236655240559</v>
      </c>
      <c r="BH491" s="43">
        <f t="shared" si="455"/>
        <v>-86.727124100244424</v>
      </c>
      <c r="BI491" s="41" t="str">
        <f t="shared" si="409"/>
        <v>0,372564947021156+0,11706034970417i</v>
      </c>
      <c r="BJ491" s="20">
        <f t="shared" si="456"/>
        <v>-8.1670804282804905</v>
      </c>
      <c r="BK491" s="43">
        <f t="shared" si="410"/>
        <v>17.442780787505882</v>
      </c>
      <c r="BL491">
        <f t="shared" si="457"/>
        <v>-13.902236655240559</v>
      </c>
      <c r="BM491" s="43">
        <f t="shared" si="458"/>
        <v>-86.727124100244424</v>
      </c>
    </row>
    <row r="492" spans="14:65" x14ac:dyDescent="0.25">
      <c r="N492" s="9">
        <v>74</v>
      </c>
      <c r="O492" s="34">
        <f t="shared" si="459"/>
        <v>549540.87385762564</v>
      </c>
      <c r="P492" s="33" t="str">
        <f t="shared" si="411"/>
        <v>58,4837545126354</v>
      </c>
      <c r="Q492" s="4" t="str">
        <f t="shared" si="412"/>
        <v>1+40892,1684726768i</v>
      </c>
      <c r="R492" s="4">
        <f t="shared" si="424"/>
        <v>40892.168484904083</v>
      </c>
      <c r="S492" s="4">
        <f t="shared" si="425"/>
        <v>1.5707718722345945</v>
      </c>
      <c r="T492" s="4" t="str">
        <f t="shared" si="413"/>
        <v>1+103,586014329506i</v>
      </c>
      <c r="U492" s="4">
        <f t="shared" si="426"/>
        <v>103.59084112349228</v>
      </c>
      <c r="V492" s="4">
        <f t="shared" si="427"/>
        <v>1.5611428137908308</v>
      </c>
      <c r="W492" t="str">
        <f t="shared" si="414"/>
        <v>1-11,6534266120694i</v>
      </c>
      <c r="X492" s="4">
        <f t="shared" si="428"/>
        <v>11.696253750790774</v>
      </c>
      <c r="Y492" s="4">
        <f t="shared" si="429"/>
        <v>-1.4851943597886377</v>
      </c>
      <c r="Z492" t="str">
        <f t="shared" si="415"/>
        <v>-0,20798068816081+1,91825952462048i</v>
      </c>
      <c r="AA492" s="4">
        <f t="shared" si="430"/>
        <v>1.9295013787103221</v>
      </c>
      <c r="AB492" s="4">
        <f t="shared" si="431"/>
        <v>1.6787960170053595</v>
      </c>
      <c r="AC492" s="47" t="str">
        <f t="shared" si="432"/>
        <v>-0,897625915516979+0,0287579023383718i</v>
      </c>
      <c r="AD492" s="20">
        <f t="shared" si="433"/>
        <v>-0.93363696201343882</v>
      </c>
      <c r="AE492" s="43">
        <f t="shared" si="434"/>
        <v>178.1650005801844</v>
      </c>
      <c r="AF492" t="str">
        <f t="shared" si="416"/>
        <v>171,846459675999</v>
      </c>
      <c r="AG492" t="str">
        <f t="shared" si="417"/>
        <v>1+40786,9931422429i</v>
      </c>
      <c r="AH492">
        <f t="shared" si="435"/>
        <v>40786.99315450171</v>
      </c>
      <c r="AI492">
        <f t="shared" si="436"/>
        <v>1.5707718091748721</v>
      </c>
      <c r="AJ492" t="str">
        <f t="shared" si="418"/>
        <v>1+103,586014329506i</v>
      </c>
      <c r="AK492">
        <f t="shared" si="437"/>
        <v>103.59084112349228</v>
      </c>
      <c r="AL492">
        <f t="shared" si="438"/>
        <v>1.5611428137908308</v>
      </c>
      <c r="AM492" t="str">
        <f t="shared" si="419"/>
        <v>1-3,9557562633645i</v>
      </c>
      <c r="AN492">
        <f t="shared" si="439"/>
        <v>4.0801970069038918</v>
      </c>
      <c r="AO492">
        <f t="shared" si="440"/>
        <v>-1.3231877184299272</v>
      </c>
      <c r="AP492" s="41" t="str">
        <f t="shared" si="441"/>
        <v>0,419811230036208-1,73063525076372i</v>
      </c>
      <c r="AQ492">
        <f t="shared" si="442"/>
        <v>5.0124278341797375</v>
      </c>
      <c r="AR492" s="43">
        <f t="shared" si="443"/>
        <v>-76.364772566036066</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0,00545457431517438-0,196606755298404i</v>
      </c>
      <c r="BG492" s="20">
        <f t="shared" si="454"/>
        <v>-14.124689777901981</v>
      </c>
      <c r="BH492" s="43">
        <f t="shared" si="455"/>
        <v>-88.410817878810718</v>
      </c>
      <c r="BI492" s="41" t="str">
        <f t="shared" si="409"/>
        <v>0,37284398143126+0,114412709563207i</v>
      </c>
      <c r="BJ492" s="20">
        <f t="shared" si="456"/>
        <v>-8.1786249817088059</v>
      </c>
      <c r="BK492" s="43">
        <f t="shared" si="410"/>
        <v>17.059408974968846</v>
      </c>
      <c r="BL492">
        <f t="shared" si="457"/>
        <v>-14.124689777901981</v>
      </c>
      <c r="BM492" s="43">
        <f t="shared" si="458"/>
        <v>-88.410817878810718</v>
      </c>
    </row>
    <row r="493" spans="14:65" x14ac:dyDescent="0.25">
      <c r="N493" s="9">
        <v>75</v>
      </c>
      <c r="O493" s="34">
        <f t="shared" si="459"/>
        <v>562341.32519035018</v>
      </c>
      <c r="P493" s="33" t="str">
        <f t="shared" si="411"/>
        <v>58,4837545126354</v>
      </c>
      <c r="Q493" s="4" t="str">
        <f t="shared" si="412"/>
        <v>1+41844,6694372542i</v>
      </c>
      <c r="R493" s="4">
        <f t="shared" si="424"/>
        <v>41844.66944920316</v>
      </c>
      <c r="S493" s="4">
        <f t="shared" si="425"/>
        <v>1.5707724288883471</v>
      </c>
      <c r="T493" s="4" t="str">
        <f t="shared" si="413"/>
        <v>1+105,998842561677i</v>
      </c>
      <c r="U493" s="4">
        <f t="shared" si="426"/>
        <v>106.00355948936425</v>
      </c>
      <c r="V493" s="4">
        <f t="shared" si="427"/>
        <v>1.5613625413853396</v>
      </c>
      <c r="W493" t="str">
        <f t="shared" si="414"/>
        <v>1-11,9248697881887i</v>
      </c>
      <c r="X493" s="4">
        <f t="shared" si="428"/>
        <v>11.966725511402675</v>
      </c>
      <c r="Y493" s="4">
        <f t="shared" si="429"/>
        <v>-1.4871337137844338</v>
      </c>
      <c r="Z493" t="str">
        <f t="shared" si="415"/>
        <v>-0,26491106406736+1,96294152891995i</v>
      </c>
      <c r="AA493" s="4">
        <f t="shared" si="430"/>
        <v>1.9807365594202306</v>
      </c>
      <c r="AB493" s="4">
        <f t="shared" si="431"/>
        <v>1.7049420056943887</v>
      </c>
      <c r="AC493" s="47" t="str">
        <f t="shared" si="432"/>
        <v>-0,893479834572041+0,0535772248784952i</v>
      </c>
      <c r="AD493" s="20">
        <f t="shared" si="433"/>
        <v>-0.96271671115272639</v>
      </c>
      <c r="AE493" s="43">
        <f t="shared" si="434"/>
        <v>176.56838654806256</v>
      </c>
      <c r="AF493" t="str">
        <f t="shared" si="416"/>
        <v>171,846459675999</v>
      </c>
      <c r="AG493" t="str">
        <f t="shared" si="417"/>
        <v>1+41737,0442586604i</v>
      </c>
      <c r="AH493">
        <f t="shared" si="435"/>
        <v>41737.044270640159</v>
      </c>
      <c r="AI493">
        <f t="shared" si="436"/>
        <v>1.5707723672640392</v>
      </c>
      <c r="AJ493" t="str">
        <f t="shared" si="418"/>
        <v>1+105,998842561677i</v>
      </c>
      <c r="AK493">
        <f t="shared" si="437"/>
        <v>106.00355948936425</v>
      </c>
      <c r="AL493">
        <f t="shared" si="438"/>
        <v>1.5613625413853396</v>
      </c>
      <c r="AM493" t="str">
        <f t="shared" si="419"/>
        <v>1-4,04789766347161i</v>
      </c>
      <c r="AN493">
        <f t="shared" si="439"/>
        <v>4.1695893675443534</v>
      </c>
      <c r="AO493">
        <f t="shared" si="440"/>
        <v>-1.3286037665076558</v>
      </c>
      <c r="AP493" s="41" t="str">
        <f t="shared" si="441"/>
        <v>0,419811225398329-1,77075335311752i</v>
      </c>
      <c r="AQ493">
        <f t="shared" si="442"/>
        <v>5.2006526924703884</v>
      </c>
      <c r="AR493" s="43">
        <f t="shared" si="443"/>
        <v>-76.662531774875887</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-0,000284843360586064-0,191578573109121i</v>
      </c>
      <c r="BG493" s="20">
        <f t="shared" si="454"/>
        <v>-14.353051713739193</v>
      </c>
      <c r="BH493" s="43">
        <f t="shared" si="455"/>
        <v>-90.085188599606582</v>
      </c>
      <c r="BI493" s="41" t="str">
        <f t="shared" si="409"/>
        <v>0,373110547611333+0,11182420917524i</v>
      </c>
      <c r="BJ493" s="20">
        <f t="shared" si="456"/>
        <v>-8.1896823101161047</v>
      </c>
      <c r="BK493" s="43">
        <f t="shared" si="410"/>
        <v>16.683893077454936</v>
      </c>
      <c r="BL493">
        <f t="shared" si="457"/>
        <v>-14.353051713739193</v>
      </c>
      <c r="BM493" s="43">
        <f t="shared" si="458"/>
        <v>-90.085188599606582</v>
      </c>
    </row>
    <row r="494" spans="14:65" x14ac:dyDescent="0.25">
      <c r="N494" s="9">
        <v>76</v>
      </c>
      <c r="O494" s="34">
        <f t="shared" si="459"/>
        <v>575439.93733715697</v>
      </c>
      <c r="P494" s="33" t="str">
        <f t="shared" si="411"/>
        <v>58,4837545126354</v>
      </c>
      <c r="Q494" s="4" t="str">
        <f t="shared" si="412"/>
        <v>1+42819,3569994468i</v>
      </c>
      <c r="R494" s="4">
        <f t="shared" si="424"/>
        <v>42819.357011123757</v>
      </c>
      <c r="S494" s="4">
        <f t="shared" si="425"/>
        <v>1.5707729728711133</v>
      </c>
      <c r="T494" s="4" t="str">
        <f t="shared" si="413"/>
        <v>1+108,467872783235i</v>
      </c>
      <c r="U494" s="4">
        <f t="shared" si="426"/>
        <v>108.4724823451554</v>
      </c>
      <c r="V494" s="4">
        <f t="shared" si="427"/>
        <v>1.5615772682494136</v>
      </c>
      <c r="W494" t="str">
        <f t="shared" si="414"/>
        <v>1-12,202635688114i</v>
      </c>
      <c r="X494" s="4">
        <f t="shared" si="428"/>
        <v>12.243541878755241</v>
      </c>
      <c r="Y494" s="4">
        <f t="shared" si="429"/>
        <v>-1.4890295324197005</v>
      </c>
      <c r="Z494" t="str">
        <f t="shared" si="415"/>
        <v>-0,32452448593037+2,00866431080065i</v>
      </c>
      <c r="AA494" s="4">
        <f t="shared" si="430"/>
        <v>2.0347109021806076</v>
      </c>
      <c r="AB494" s="4">
        <f t="shared" si="431"/>
        <v>1.7309745491402144</v>
      </c>
      <c r="AC494" s="47" t="str">
        <f t="shared" si="432"/>
        <v>-0,888076337219146+0,0780014776383855i</v>
      </c>
      <c r="AD494" s="20">
        <f t="shared" si="433"/>
        <v>-0.99761916267267436</v>
      </c>
      <c r="AE494" s="43">
        <f t="shared" si="434"/>
        <v>174.98048104724558</v>
      </c>
      <c r="AF494" t="str">
        <f t="shared" si="416"/>
        <v>171,846459675999</v>
      </c>
      <c r="AG494" t="str">
        <f t="shared" si="417"/>
        <v>1+42709,2249083988i</v>
      </c>
      <c r="AH494">
        <f t="shared" si="435"/>
        <v>42709.224920105866</v>
      </c>
      <c r="AI494">
        <f t="shared" si="436"/>
        <v>1.570772912649546</v>
      </c>
      <c r="AJ494" t="str">
        <f t="shared" si="418"/>
        <v>1+108,467872783235i</v>
      </c>
      <c r="AK494">
        <f t="shared" si="437"/>
        <v>108.4724823451554</v>
      </c>
      <c r="AL494">
        <f t="shared" si="438"/>
        <v>1.5615772682494136</v>
      </c>
      <c r="AM494" t="str">
        <f t="shared" si="419"/>
        <v>1-4,14218531250012i</v>
      </c>
      <c r="AN494">
        <f t="shared" si="439"/>
        <v>4.2611851829146916</v>
      </c>
      <c r="AO494">
        <f t="shared" si="440"/>
        <v>-1.3339105717661901</v>
      </c>
      <c r="AP494" s="41" t="str">
        <f t="shared" si="441"/>
        <v>0,419811220969195-1,81181033233781i</v>
      </c>
      <c r="AQ494">
        <f t="shared" si="442"/>
        <v>5.3893777300461609</v>
      </c>
      <c r="AR494" s="43">
        <f t="shared" si="443"/>
        <v>-76.954317624115873</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-0,00569192877891702-0,1863949648122i</v>
      </c>
      <c r="BG494" s="20">
        <f t="shared" si="454"/>
        <v>-14.587268548060761</v>
      </c>
      <c r="BH494" s="43">
        <f t="shared" si="455"/>
        <v>-91.749093291621307</v>
      </c>
      <c r="BI494" s="41" t="str">
        <f t="shared" si="409"/>
        <v>0,373365198811988+0,109293577056406i</v>
      </c>
      <c r="BJ494" s="20">
        <f t="shared" si="456"/>
        <v>-8.2002716553419361</v>
      </c>
      <c r="BK494" s="43">
        <f t="shared" si="410"/>
        <v>16.316108037017219</v>
      </c>
      <c r="BL494">
        <f t="shared" si="457"/>
        <v>-14.587268548060761</v>
      </c>
      <c r="BM494" s="43">
        <f t="shared" si="458"/>
        <v>-91.749093291621307</v>
      </c>
    </row>
    <row r="495" spans="14:65" x14ac:dyDescent="0.25">
      <c r="N495" s="9">
        <v>77</v>
      </c>
      <c r="O495" s="34">
        <f t="shared" si="459"/>
        <v>588843.65535558888</v>
      </c>
      <c r="P495" s="33" t="str">
        <f t="shared" si="411"/>
        <v>58,4837545126354</v>
      </c>
      <c r="Q495" s="4" t="str">
        <f t="shared" si="412"/>
        <v>1+43816,7479515017i</v>
      </c>
      <c r="R495" s="4">
        <f t="shared" si="424"/>
        <v>43816.747962912857</v>
      </c>
      <c r="S495" s="4">
        <f t="shared" si="425"/>
        <v>1.57077350447132</v>
      </c>
      <c r="T495" s="4" t="str">
        <f t="shared" si="413"/>
        <v>1+110,994414106685i</v>
      </c>
      <c r="U495" s="4">
        <f t="shared" si="426"/>
        <v>110.99891874647372</v>
      </c>
      <c r="V495" s="4">
        <f t="shared" si="427"/>
        <v>1.561787108154828</v>
      </c>
      <c r="W495" t="str">
        <f t="shared" si="414"/>
        <v>1-12,4868715870021i</v>
      </c>
      <c r="X495" s="4">
        <f t="shared" si="428"/>
        <v>12.526849645073591</v>
      </c>
      <c r="Y495" s="4">
        <f t="shared" si="429"/>
        <v>-1.4908827663417132</v>
      </c>
      <c r="Z495" t="str">
        <f t="shared" si="415"/>
        <v>-0,38694740181013+2,05545211308676i</v>
      </c>
      <c r="AA495" s="4">
        <f t="shared" si="430"/>
        <v>2.0915572382701928</v>
      </c>
      <c r="AB495" s="4">
        <f t="shared" si="431"/>
        <v>1.7568727198692575</v>
      </c>
      <c r="AC495" s="47" t="str">
        <f t="shared" si="432"/>
        <v>-0,881455409512819+0,101949905881842i</v>
      </c>
      <c r="AD495" s="20">
        <f t="shared" si="433"/>
        <v>-1.0382807414536823</v>
      </c>
      <c r="AE495" s="43">
        <f t="shared" si="434"/>
        <v>173.40243516768587</v>
      </c>
      <c r="AF495" t="str">
        <f t="shared" si="416"/>
        <v>171,846459675999</v>
      </c>
      <c r="AG495" t="str">
        <f t="shared" si="417"/>
        <v>1+43704,0505545071i</v>
      </c>
      <c r="AH495">
        <f t="shared" si="435"/>
        <v>43704.050565947691</v>
      </c>
      <c r="AI495">
        <f t="shared" si="436"/>
        <v>1.5707734456205629</v>
      </c>
      <c r="AJ495" t="str">
        <f t="shared" si="418"/>
        <v>1+110,994414106685i</v>
      </c>
      <c r="AK495">
        <f t="shared" si="437"/>
        <v>110.99891874647372</v>
      </c>
      <c r="AL495">
        <f t="shared" si="438"/>
        <v>1.561787108154828</v>
      </c>
      <c r="AM495" t="str">
        <f t="shared" si="419"/>
        <v>1-4,23866920300964i</v>
      </c>
      <c r="AN495">
        <f t="shared" si="439"/>
        <v>4.3550334800713504</v>
      </c>
      <c r="AO495">
        <f t="shared" si="440"/>
        <v>-1.3391097518158053</v>
      </c>
      <c r="AP495" s="41" t="str">
        <f t="shared" si="441"/>
        <v>0,419811216739405-1,85382795737846i</v>
      </c>
      <c r="AQ495">
        <f t="shared" si="442"/>
        <v>5.5785829149744117</v>
      </c>
      <c r="AR495" s="43">
        <f t="shared" si="443"/>
        <v>-77.240216293923609</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-0,0107626382197886-0,181080001943783i</v>
      </c>
      <c r="BG495" s="20">
        <f t="shared" si="454"/>
        <v>-14.827275266402509</v>
      </c>
      <c r="BH495" s="43">
        <f t="shared" si="455"/>
        <v>-93.401420042396765</v>
      </c>
      <c r="BI495" s="41" t="str">
        <f t="shared" si="409"/>
        <v>0,373608464074397+0,106819565742167i</v>
      </c>
      <c r="BJ495" s="20">
        <f t="shared" si="456"/>
        <v>-8.2104116099744218</v>
      </c>
      <c r="BK495" s="43">
        <f t="shared" si="410"/>
        <v>15.955928495993717</v>
      </c>
      <c r="BL495">
        <f t="shared" si="457"/>
        <v>-14.827275266402509</v>
      </c>
      <c r="BM495" s="43">
        <f t="shared" si="458"/>
        <v>-93.401420042396765</v>
      </c>
    </row>
    <row r="496" spans="14:65" x14ac:dyDescent="0.25">
      <c r="N496" s="9">
        <v>78</v>
      </c>
      <c r="O496" s="34">
        <f t="shared" si="459"/>
        <v>602559.58607435878</v>
      </c>
      <c r="P496" s="33" t="str">
        <f t="shared" si="411"/>
        <v>58,4837545126354</v>
      </c>
      <c r="Q496" s="4" t="str">
        <f t="shared" si="412"/>
        <v>1+44837,3711233038i</v>
      </c>
      <c r="R496" s="4">
        <f t="shared" si="424"/>
        <v>44837.371134455207</v>
      </c>
      <c r="S496" s="4">
        <f t="shared" si="425"/>
        <v>1.5707740239708285</v>
      </c>
      <c r="T496" s="4" t="str">
        <f t="shared" si="413"/>
        <v>1+113,579806137679i</v>
      </c>
      <c r="U496" s="4">
        <f t="shared" si="426"/>
        <v>113.58420824336781</v>
      </c>
      <c r="V496" s="4">
        <f t="shared" si="427"/>
        <v>1.5619921722875176</v>
      </c>
      <c r="W496" t="str">
        <f t="shared" si="414"/>
        <v>1-12,7777281904889i</v>
      </c>
      <c r="X496" s="4">
        <f t="shared" si="428"/>
        <v>12.816799043053408</v>
      </c>
      <c r="Y496" s="4">
        <f t="shared" si="429"/>
        <v>-1.4926943472121508</v>
      </c>
      <c r="Z496" t="str">
        <f t="shared" si="415"/>
        <v>-0,45231221908041+2,10332974329034i</v>
      </c>
      <c r="AA496" s="4">
        <f t="shared" si="430"/>
        <v>2.1514140355913018</v>
      </c>
      <c r="AB496" s="4">
        <f t="shared" si="431"/>
        <v>1.7826162590976231</v>
      </c>
      <c r="AC496" s="47" t="str">
        <f t="shared" si="432"/>
        <v>-0,873663511754399+0,125346466901601i</v>
      </c>
      <c r="AD496" s="20">
        <f t="shared" si="433"/>
        <v>-1.0846272711964147</v>
      </c>
      <c r="AE496" s="43">
        <f t="shared" si="434"/>
        <v>171.83536262625165</v>
      </c>
      <c r="AF496" t="str">
        <f t="shared" si="416"/>
        <v>171,846459675999</v>
      </c>
      <c r="AG496" t="str">
        <f t="shared" si="417"/>
        <v>1+44722,0486667109i</v>
      </c>
      <c r="AH496">
        <f t="shared" si="435"/>
        <v>44722.048677891064</v>
      </c>
      <c r="AI496">
        <f t="shared" si="436"/>
        <v>1.5707739664596785</v>
      </c>
      <c r="AJ496" t="str">
        <f t="shared" si="418"/>
        <v>1+113,579806137679i</v>
      </c>
      <c r="AK496">
        <f t="shared" si="437"/>
        <v>113.58420824336781</v>
      </c>
      <c r="AL496">
        <f t="shared" si="438"/>
        <v>1.5619921722875176</v>
      </c>
      <c r="AM496" t="str">
        <f t="shared" si="419"/>
        <v>1-4,33740049203602i</v>
      </c>
      <c r="AN496">
        <f t="shared" si="439"/>
        <v>4.4511844522906827</v>
      </c>
      <c r="AO496">
        <f t="shared" si="440"/>
        <v>-1.3442029385047631</v>
      </c>
      <c r="AP496" s="41" t="str">
        <f t="shared" si="441"/>
        <v>0,419811212699985-1,89682850654042i</v>
      </c>
      <c r="AQ496">
        <f t="shared" si="442"/>
        <v>5.7682489160002204</v>
      </c>
      <c r="AR496" s="43">
        <f t="shared" si="443"/>
        <v>-77.520314928023666</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-0,0154950091163499-0,175657641112119i</v>
      </c>
      <c r="BG496" s="20">
        <f t="shared" si="454"/>
        <v>-15.072996317050464</v>
      </c>
      <c r="BH496" s="43">
        <f t="shared" si="455"/>
        <v>-95.041093475639542</v>
      </c>
      <c r="BI496" s="41" t="str">
        <f t="shared" si="409"/>
        <v>0,373840849259767+0,1044009515624i</v>
      </c>
      <c r="BJ496" s="20">
        <f t="shared" si="456"/>
        <v>-8.2201201298538038</v>
      </c>
      <c r="BK496" s="43">
        <f t="shared" si="410"/>
        <v>15.603228970085144</v>
      </c>
      <c r="BL496">
        <f t="shared" si="457"/>
        <v>-15.072996317050464</v>
      </c>
      <c r="BM496" s="43">
        <f t="shared" si="458"/>
        <v>-95.041093475639542</v>
      </c>
    </row>
    <row r="497" spans="14:65" x14ac:dyDescent="0.25">
      <c r="N497" s="9">
        <v>79</v>
      </c>
      <c r="O497" s="34">
        <f t="shared" si="459"/>
        <v>616595.00186148309</v>
      </c>
      <c r="P497" s="33" t="str">
        <f t="shared" si="411"/>
        <v>58,4837545126354</v>
      </c>
      <c r="Q497" s="4" t="str">
        <f t="shared" si="412"/>
        <v>1+45881,7676627683i</v>
      </c>
      <c r="R497" s="4">
        <f t="shared" si="424"/>
        <v>45881.767673665876</v>
      </c>
      <c r="S497" s="4">
        <f t="shared" si="425"/>
        <v>1.5707745316450847</v>
      </c>
      <c r="T497" s="4" t="str">
        <f t="shared" si="413"/>
        <v>1+116,225419685293i</v>
      </c>
      <c r="U497" s="4">
        <f t="shared" si="426"/>
        <v>116.22972159057466</v>
      </c>
      <c r="V497" s="4">
        <f t="shared" si="427"/>
        <v>1.5621925693061742</v>
      </c>
      <c r="W497" t="str">
        <f t="shared" si="414"/>
        <v>1-13,0753597145955i</v>
      </c>
      <c r="X497" s="4">
        <f t="shared" si="428"/>
        <v>13.11354382560515</v>
      </c>
      <c r="Y497" s="4">
        <f t="shared" si="429"/>
        <v>-1.4944651879662914</v>
      </c>
      <c r="Z497" t="str">
        <f t="shared" si="415"/>
        <v>-0,52075758528225+2,15232258676469i</v>
      </c>
      <c r="AA497" s="4">
        <f t="shared" si="430"/>
        <v>2.2144256546848546</v>
      </c>
      <c r="AB497" s="4">
        <f t="shared" si="431"/>
        <v>1.8081856633615967</v>
      </c>
      <c r="AC497" s="47" t="str">
        <f t="shared" si="432"/>
        <v>-0,864752943054496+0,148120420273817i</v>
      </c>
      <c r="AD497" s="20">
        <f t="shared" si="433"/>
        <v>-1.1365746140387942</v>
      </c>
      <c r="AE497" s="43">
        <f t="shared" si="434"/>
        <v>170.2803347916639</v>
      </c>
      <c r="AF497" t="str">
        <f t="shared" si="416"/>
        <v>171,846459675999</v>
      </c>
      <c r="AG497" t="str">
        <f t="shared" si="417"/>
        <v>1+45763,7590010842i</v>
      </c>
      <c r="AH497">
        <f t="shared" si="435"/>
        <v>45763.759012009883</v>
      </c>
      <c r="AI497">
        <f t="shared" si="436"/>
        <v>1.5707744754430482</v>
      </c>
      <c r="AJ497" t="str">
        <f t="shared" si="418"/>
        <v>1+116,225419685293i</v>
      </c>
      <c r="AK497">
        <f t="shared" si="437"/>
        <v>116.22972159057466</v>
      </c>
      <c r="AL497">
        <f t="shared" si="438"/>
        <v>1.5621925693061742</v>
      </c>
      <c r="AM497" t="str">
        <f t="shared" si="419"/>
        <v>1-4,43843152821555i</v>
      </c>
      <c r="AN497">
        <f t="shared" si="439"/>
        <v>4.5496894872790845</v>
      </c>
      <c r="AO497">
        <f t="shared" si="440"/>
        <v>-1.3491917748774975</v>
      </c>
      <c r="AP497" s="41" t="str">
        <f t="shared" si="441"/>
        <v>0,419811208842366-1,94083477928401i</v>
      </c>
      <c r="AQ497">
        <f t="shared" si="442"/>
        <v>5.9583570866077871</v>
      </c>
      <c r="AR497" s="43">
        <f t="shared" si="443"/>
        <v>-77.79470145606561</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-0,0198891025716586-0,170151508912864i</v>
      </c>
      <c r="BG497" s="20">
        <f t="shared" si="454"/>
        <v>-15.324346247855168</v>
      </c>
      <c r="BH497" s="43">
        <f t="shared" si="455"/>
        <v>-96.667079741715824</v>
      </c>
      <c r="BI497" s="41" t="str">
        <f t="shared" si="409"/>
        <v>0,374062838037682+0,102036534400829i</v>
      </c>
      <c r="BJ497" s="20">
        <f t="shared" si="456"/>
        <v>-8.229414547208588</v>
      </c>
      <c r="BK497" s="43">
        <f t="shared" si="410"/>
        <v>15.257884010554667</v>
      </c>
      <c r="BL497">
        <f t="shared" si="457"/>
        <v>-15.324346247855168</v>
      </c>
      <c r="BM497" s="43">
        <f t="shared" si="458"/>
        <v>-96.667079741715824</v>
      </c>
    </row>
    <row r="498" spans="14:65" x14ac:dyDescent="0.25">
      <c r="N498" s="9">
        <v>80</v>
      </c>
      <c r="O498" s="34">
        <f t="shared" si="459"/>
        <v>630957.34448019415</v>
      </c>
      <c r="P498" s="33" t="str">
        <f t="shared" si="411"/>
        <v>58,4837545126354</v>
      </c>
      <c r="Q498" s="4" t="str">
        <f t="shared" si="412"/>
        <v>1+46950,4913227644i</v>
      </c>
      <c r="R498" s="4">
        <f t="shared" si="424"/>
        <v>46950.491333413913</v>
      </c>
      <c r="S498" s="4">
        <f t="shared" si="425"/>
        <v>1.5707750277632639</v>
      </c>
      <c r="T498" s="4" t="str">
        <f t="shared" si="413"/>
        <v>1+118,93265748885i</v>
      </c>
      <c r="U498" s="4">
        <f t="shared" si="426"/>
        <v>118.93686147431377</v>
      </c>
      <c r="V498" s="4">
        <f t="shared" si="427"/>
        <v>1.5623884053995307</v>
      </c>
      <c r="W498" t="str">
        <f t="shared" si="414"/>
        <v>1-13,3799239674956i</v>
      </c>
      <c r="X498" s="4">
        <f t="shared" si="428"/>
        <v>13.417241347458994</v>
      </c>
      <c r="Y498" s="4">
        <f t="shared" si="429"/>
        <v>-1.4961961830774078</v>
      </c>
      <c r="Z498" t="str">
        <f t="shared" si="415"/>
        <v>-0,59242868221399+2,20245662016389i</v>
      </c>
      <c r="AA498" s="4">
        <f t="shared" si="430"/>
        <v>2.2807426218698046</v>
      </c>
      <c r="AB498" s="4">
        <f t="shared" si="431"/>
        <v>1.8335622618039098</v>
      </c>
      <c r="AC498" s="47" t="str">
        <f t="shared" si="432"/>
        <v>-0,854781149133671+0,170206822329114i</v>
      </c>
      <c r="AD498" s="20">
        <f t="shared" si="433"/>
        <v>-1.194029373265483</v>
      </c>
      <c r="AE498" s="43">
        <f t="shared" si="434"/>
        <v>168.7383762444442</v>
      </c>
      <c r="AF498" t="str">
        <f t="shared" si="416"/>
        <v>171,846459675999</v>
      </c>
      <c r="AG498" t="str">
        <f t="shared" si="417"/>
        <v>1+46829,7338862347i</v>
      </c>
      <c r="AH498">
        <f t="shared" si="435"/>
        <v>46829.73389691169</v>
      </c>
      <c r="AI498">
        <f t="shared" si="436"/>
        <v>1.570774972840542</v>
      </c>
      <c r="AJ498" t="str">
        <f t="shared" si="418"/>
        <v>1+118,93265748885i</v>
      </c>
      <c r="AK498">
        <f t="shared" si="437"/>
        <v>118.93686147431377</v>
      </c>
      <c r="AL498">
        <f t="shared" si="438"/>
        <v>1.5623884053995307</v>
      </c>
      <c r="AM498" t="str">
        <f t="shared" si="419"/>
        <v>1-4,54181587954093i</v>
      </c>
      <c r="AN498">
        <f t="shared" si="439"/>
        <v>4.6506011959369458</v>
      </c>
      <c r="AO498">
        <f t="shared" si="440"/>
        <v>-1.3540779123173683</v>
      </c>
      <c r="AP498" s="41" t="str">
        <f t="shared" si="441"/>
        <v>0,419811205158372-1,98587010831757i</v>
      </c>
      <c r="AQ498">
        <f t="shared" si="442"/>
        <v>6.1488894486716976</v>
      </c>
      <c r="AR498" s="43">
        <f t="shared" si="443"/>
        <v>-78.063464426642511</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-0,0239469206417021-0,164584700054593i</v>
      </c>
      <c r="BG498" s="20">
        <f t="shared" si="454"/>
        <v>-15.581230406257989</v>
      </c>
      <c r="BH498" s="43">
        <f t="shared" si="455"/>
        <v>-98.27839097302035</v>
      </c>
      <c r="BI498" s="41" t="str">
        <f t="shared" ref="BI498:BI560" si="460">IMPRODUCT(AP498,BC498)</f>
        <v>0,374274892834751+0,0997251374405086i</v>
      </c>
      <c r="BJ498" s="20">
        <f t="shared" si="456"/>
        <v>-8.2383115843208365</v>
      </c>
      <c r="BK498" s="43">
        <f t="shared" ref="BK498:BK560" si="461">(180/PI())*IMARGUMENT(BI498)</f>
        <v>14.91976835589292</v>
      </c>
      <c r="BL498">
        <f t="shared" si="457"/>
        <v>-15.581230406257989</v>
      </c>
      <c r="BM498" s="43">
        <f t="shared" si="458"/>
        <v>-98.27839097302035</v>
      </c>
    </row>
    <row r="499" spans="14:65" x14ac:dyDescent="0.25">
      <c r="N499" s="9">
        <v>81</v>
      </c>
      <c r="O499" s="34">
        <f t="shared" si="459"/>
        <v>645654.22903465747</v>
      </c>
      <c r="P499" s="33" t="str">
        <f t="shared" si="411"/>
        <v>58,4837545126354</v>
      </c>
      <c r="Q499" s="4" t="str">
        <f t="shared" si="412"/>
        <v>1+48044,1087547233i</v>
      </c>
      <c r="R499" s="4">
        <f t="shared" si="424"/>
        <v>48044.108765130404</v>
      </c>
      <c r="S499" s="4">
        <f t="shared" si="425"/>
        <v>1.5707755125884149</v>
      </c>
      <c r="T499" s="4" t="str">
        <f t="shared" si="413"/>
        <v>1+121,702954961668i</v>
      </c>
      <c r="U499" s="4">
        <f t="shared" si="426"/>
        <v>121.70706325600742</v>
      </c>
      <c r="V499" s="4">
        <f t="shared" si="427"/>
        <v>1.5625797843423568</v>
      </c>
      <c r="W499" t="str">
        <f t="shared" si="414"/>
        <v>1-13,6915824331876i</v>
      </c>
      <c r="X499" s="4">
        <f t="shared" si="428"/>
        <v>13.728052648674222</v>
      </c>
      <c r="Y499" s="4">
        <f t="shared" si="429"/>
        <v>-1.4978882088255496</v>
      </c>
      <c r="Z499" t="str">
        <f t="shared" si="415"/>
        <v>-0,66747753388135+2,25375842521607i</v>
      </c>
      <c r="AA499" s="4">
        <f t="shared" si="430"/>
        <v>2.3505219202272394</v>
      </c>
      <c r="AB499" s="4">
        <f t="shared" si="431"/>
        <v>1.8587282834900198</v>
      </c>
      <c r="AC499" s="47" t="str">
        <f t="shared" si="432"/>
        <v>-0,843809989145226+0,191546919959854i</v>
      </c>
      <c r="AD499" s="20">
        <f t="shared" si="433"/>
        <v>-1.2568896473642197</v>
      </c>
      <c r="AE499" s="43">
        <f t="shared" si="434"/>
        <v>167.21046090777608</v>
      </c>
      <c r="AF499" t="str">
        <f t="shared" si="416"/>
        <v>171,846459675999</v>
      </c>
      <c r="AG499" t="str">
        <f t="shared" si="417"/>
        <v>1+47920,5385161566i</v>
      </c>
      <c r="AH499">
        <f t="shared" si="435"/>
        <v>47920.538526590542</v>
      </c>
      <c r="AI499">
        <f t="shared" si="436"/>
        <v>1.5707754589158864</v>
      </c>
      <c r="AJ499" t="str">
        <f t="shared" si="418"/>
        <v>1+121,702954961668i</v>
      </c>
      <c r="AK499">
        <f t="shared" si="437"/>
        <v>121.70706325600742</v>
      </c>
      <c r="AL499">
        <f t="shared" si="438"/>
        <v>1.5625797843423568</v>
      </c>
      <c r="AM499" t="str">
        <f t="shared" si="419"/>
        <v>1-4,64760836176369i</v>
      </c>
      <c r="AN499">
        <f t="shared" si="439"/>
        <v>4.7539734416944084</v>
      </c>
      <c r="AO499">
        <f t="shared" si="440"/>
        <v>-1.3588630078680555</v>
      </c>
      <c r="AP499" s="41" t="str">
        <f t="shared" si="441"/>
        <v>0,419811201640185-2,03195837196866i</v>
      </c>
      <c r="AQ499">
        <f t="shared" si="442"/>
        <v>6.3398286757868449</v>
      </c>
      <c r="AR499" s="43">
        <f t="shared" si="443"/>
        <v>-78.326692850617931</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-0,027672301173825-0,158979591865073i</v>
      </c>
      <c r="BG499" s="20">
        <f t="shared" si="454"/>
        <v>-15.84354569077866</v>
      </c>
      <c r="BH499" s="43">
        <f t="shared" si="455"/>
        <v>-99.874089168305147</v>
      </c>
      <c r="BI499" s="41" t="str">
        <f t="shared" si="460"/>
        <v>0,374477455744875+0,0974656068968738i</v>
      </c>
      <c r="BJ499" s="20">
        <f t="shared" si="456"/>
        <v>-8.2468273676275778</v>
      </c>
      <c r="BK499" s="43">
        <f t="shared" si="461"/>
        <v>14.588757073300842</v>
      </c>
      <c r="BL499">
        <f t="shared" si="457"/>
        <v>-15.84354569077866</v>
      </c>
      <c r="BM499" s="43">
        <f t="shared" si="458"/>
        <v>-99.874089168305147</v>
      </c>
    </row>
    <row r="500" spans="14:65" x14ac:dyDescent="0.25">
      <c r="N500" s="9">
        <v>82</v>
      </c>
      <c r="O500" s="34">
        <f t="shared" si="459"/>
        <v>660693.44800759677</v>
      </c>
      <c r="P500" s="33" t="str">
        <f t="shared" si="411"/>
        <v>58,4837545126354</v>
      </c>
      <c r="Q500" s="4" t="str">
        <f t="shared" si="412"/>
        <v>1+49163,1998090827i</v>
      </c>
      <c r="R500" s="4">
        <f t="shared" si="424"/>
        <v>49163.199819252906</v>
      </c>
      <c r="S500" s="4">
        <f t="shared" si="425"/>
        <v>1.5707759863775979</v>
      </c>
      <c r="T500" s="4" t="str">
        <f t="shared" si="413"/>
        <v>1+124,537780952135i</v>
      </c>
      <c r="U500" s="4">
        <f t="shared" si="426"/>
        <v>124.54179573332785</v>
      </c>
      <c r="V500" s="4">
        <f t="shared" si="427"/>
        <v>1.562766807550193</v>
      </c>
      <c r="W500" t="str">
        <f t="shared" si="414"/>
        <v>1-14,0105003571151i</v>
      </c>
      <c r="X500" s="4">
        <f t="shared" si="428"/>
        <v>14.046142540096989</v>
      </c>
      <c r="Y500" s="4">
        <f t="shared" si="429"/>
        <v>-1.4995421235699591</v>
      </c>
      <c r="Z500" t="str">
        <f t="shared" si="415"/>
        <v>-0,74606332896067+2,30625520281731i</v>
      </c>
      <c r="AA500" s="4">
        <f t="shared" si="430"/>
        <v>2.4239272991040361</v>
      </c>
      <c r="AB500" s="4">
        <f t="shared" si="431"/>
        <v>1.8836669143436886</v>
      </c>
      <c r="AC500" s="47" t="str">
        <f t="shared" si="432"/>
        <v>-0,831904977426674+0,21208844166195i</v>
      </c>
      <c r="AD500" s="20">
        <f t="shared" si="433"/>
        <v>-1.3250458233296136</v>
      </c>
      <c r="AE500" s="43">
        <f t="shared" si="434"/>
        <v>165.69750877285645</v>
      </c>
      <c r="AF500" t="str">
        <f t="shared" si="416"/>
        <v>171,846459675999</v>
      </c>
      <c r="AG500" t="str">
        <f t="shared" si="417"/>
        <v>1+49036,7512499029i</v>
      </c>
      <c r="AH500">
        <f t="shared" si="435"/>
        <v>49036.751260099336</v>
      </c>
      <c r="AI500">
        <f t="shared" si="436"/>
        <v>1.5707759339268055</v>
      </c>
      <c r="AJ500" t="str">
        <f t="shared" si="418"/>
        <v>1+124,537780952135i</v>
      </c>
      <c r="AK500">
        <f t="shared" si="437"/>
        <v>124.54179573332785</v>
      </c>
      <c r="AL500">
        <f t="shared" si="438"/>
        <v>1.562766807550193</v>
      </c>
      <c r="AM500" t="str">
        <f t="shared" si="419"/>
        <v>1-4,75586506745821i</v>
      </c>
      <c r="AN500">
        <f t="shared" si="439"/>
        <v>4.8598613704373586</v>
      </c>
      <c r="AO500">
        <f t="shared" si="440"/>
        <v>-1.3635487217274254</v>
      </c>
      <c r="AP500" s="41" t="str">
        <f t="shared" si="441"/>
        <v>0,419811198280343-2,07912400684469i</v>
      </c>
      <c r="AQ500">
        <f t="shared" si="442"/>
        <v>6.5311580763611152</v>
      </c>
      <c r="AR500" s="43">
        <f t="shared" si="443"/>
        <v>-78.584476054406579</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-0,0310707933857325-0,153357677758639i</v>
      </c>
      <c r="BG500" s="20">
        <f t="shared" si="454"/>
        <v>-16.111181341860817</v>
      </c>
      <c r="BH500" s="43">
        <f t="shared" si="455"/>
        <v>-101.45328948237949</v>
      </c>
      <c r="BI500" s="41" t="str">
        <f t="shared" si="460"/>
        <v>0,374670949402529+0,0952568117398092i</v>
      </c>
      <c r="BJ500" s="20">
        <f t="shared" si="456"/>
        <v>-8.2549774421700963</v>
      </c>
      <c r="BK500" s="43">
        <f t="shared" si="461"/>
        <v>14.264725690357466</v>
      </c>
      <c r="BL500">
        <f t="shared" si="457"/>
        <v>-16.111181341860817</v>
      </c>
      <c r="BM500" s="43">
        <f t="shared" si="458"/>
        <v>-101.45328948237949</v>
      </c>
    </row>
    <row r="501" spans="14:65" x14ac:dyDescent="0.25">
      <c r="N501" s="9">
        <v>83</v>
      </c>
      <c r="O501" s="34">
        <f t="shared" si="459"/>
        <v>676082.97539198259</v>
      </c>
      <c r="P501" s="33" t="str">
        <f t="shared" si="411"/>
        <v>58,4837545126354</v>
      </c>
      <c r="Q501" s="4" t="str">
        <f t="shared" si="412"/>
        <v>1+50308,3578427328i</v>
      </c>
      <c r="R501" s="4">
        <f t="shared" si="424"/>
        <v>50308.357852671506</v>
      </c>
      <c r="S501" s="4">
        <f t="shared" si="425"/>
        <v>1.5707764493820222</v>
      </c>
      <c r="T501" s="4" t="str">
        <f t="shared" si="413"/>
        <v>1+127,438638522515i</v>
      </c>
      <c r="U501" s="4">
        <f t="shared" si="426"/>
        <v>127.44256191897684</v>
      </c>
      <c r="V501" s="4">
        <f t="shared" si="427"/>
        <v>1.5629495741328565</v>
      </c>
      <c r="W501" t="str">
        <f t="shared" si="414"/>
        <v>1-14,3368468337829i</v>
      </c>
      <c r="X501" s="4">
        <f t="shared" si="428"/>
        <v>14.371679690813831</v>
      </c>
      <c r="Y501" s="4">
        <f t="shared" si="429"/>
        <v>-1.5011587680244323</v>
      </c>
      <c r="Z501" t="str">
        <f t="shared" si="415"/>
        <v>-0,82835275845951+2,35997478745398i</v>
      </c>
      <c r="AA501" s="4">
        <f t="shared" si="430"/>
        <v>2.5011296027727026</v>
      </c>
      <c r="AB501" s="4">
        <f t="shared" si="431"/>
        <v>1.9083623435031827</v>
      </c>
      <c r="AC501" s="47" t="str">
        <f t="shared" si="432"/>
        <v>-0,81913451569901+0,231785786367561i</v>
      </c>
      <c r="AD501" s="20">
        <f t="shared" si="433"/>
        <v>-1.398381397087018</v>
      </c>
      <c r="AE501" s="43">
        <f t="shared" si="434"/>
        <v>164.20038323016189</v>
      </c>
      <c r="AF501" t="str">
        <f t="shared" si="416"/>
        <v>171,846459675999</v>
      </c>
      <c r="AG501" t="str">
        <f t="shared" si="417"/>
        <v>1+50178,9639182402i</v>
      </c>
      <c r="AH501">
        <f t="shared" si="435"/>
        <v>50178.963928204532</v>
      </c>
      <c r="AI501">
        <f t="shared" si="436"/>
        <v>1.5707763981251557</v>
      </c>
      <c r="AJ501" t="str">
        <f t="shared" si="418"/>
        <v>1+127,438638522515i</v>
      </c>
      <c r="AK501">
        <f t="shared" si="437"/>
        <v>127.44256191897684</v>
      </c>
      <c r="AL501">
        <f t="shared" si="438"/>
        <v>1.5629495741328565</v>
      </c>
      <c r="AM501" t="str">
        <f t="shared" si="419"/>
        <v>1-4,86664339576283i</v>
      </c>
      <c r="AN501">
        <f t="shared" si="439"/>
        <v>4.9683214410424341</v>
      </c>
      <c r="AO501">
        <f t="shared" si="440"/>
        <v>-1.3681367149075239</v>
      </c>
      <c r="AP501" s="41" t="str">
        <f t="shared" si="441"/>
        <v>0,419811195071717-2,12739202078961i</v>
      </c>
      <c r="AQ501">
        <f t="shared" si="442"/>
        <v>6.7228615765457516</v>
      </c>
      <c r="AR501" s="43">
        <f t="shared" si="443"/>
        <v>-78.836903542844695</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-0,0341495176390497-0,147739421613459i</v>
      </c>
      <c r="BG501" s="20">
        <f t="shared" si="454"/>
        <v>-16.384019759943843</v>
      </c>
      <c r="BH501" s="43">
        <f t="shared" si="455"/>
        <v>-103.01516290974645</v>
      </c>
      <c r="BI501" s="41" t="str">
        <f t="shared" si="460"/>
        <v>0,374855777820385+0,0930976434060623i</v>
      </c>
      <c r="BJ501" s="20">
        <f t="shared" si="456"/>
        <v>-8.2627767863110542</v>
      </c>
      <c r="BK501" s="43">
        <f t="shared" si="461"/>
        <v>13.947550317247003</v>
      </c>
      <c r="BL501">
        <f t="shared" si="457"/>
        <v>-16.384019759943843</v>
      </c>
      <c r="BM501" s="43">
        <f t="shared" si="458"/>
        <v>-103.01516290974645</v>
      </c>
    </row>
    <row r="502" spans="14:65" x14ac:dyDescent="0.25">
      <c r="N502" s="9">
        <v>84</v>
      </c>
      <c r="O502" s="34">
        <f t="shared" si="459"/>
        <v>691830.97091893724</v>
      </c>
      <c r="P502" s="33" t="str">
        <f t="shared" si="411"/>
        <v>58,4837545126354</v>
      </c>
      <c r="Q502" s="4" t="str">
        <f t="shared" si="412"/>
        <v>1+51480,190033621i</v>
      </c>
      <c r="R502" s="4">
        <f t="shared" si="424"/>
        <v>51480.190043333474</v>
      </c>
      <c r="S502" s="4">
        <f t="shared" si="425"/>
        <v>1.5707769018471793</v>
      </c>
      <c r="T502" s="4" t="str">
        <f t="shared" si="413"/>
        <v>1+130,40706574589i</v>
      </c>
      <c r="U502" s="4">
        <f t="shared" si="426"/>
        <v>130.41089983760128</v>
      </c>
      <c r="V502" s="4">
        <f t="shared" si="427"/>
        <v>1.5631281809467403</v>
      </c>
      <c r="W502" t="str">
        <f t="shared" si="414"/>
        <v>1-14,6707948964126i</v>
      </c>
      <c r="X502" s="4">
        <f t="shared" si="428"/>
        <v>14.704836717645183</v>
      </c>
      <c r="Y502" s="4">
        <f t="shared" si="429"/>
        <v>-1.5027389655349701</v>
      </c>
      <c r="Z502" t="str">
        <f t="shared" si="415"/>
        <v>-0,91452036929056+2,41494566196092i</v>
      </c>
      <c r="AA502" s="4">
        <f t="shared" si="430"/>
        <v>2.5823071188515145</v>
      </c>
      <c r="AB502" s="4">
        <f t="shared" si="431"/>
        <v>1.932799799101808</v>
      </c>
      <c r="AC502" s="47" t="str">
        <f t="shared" si="432"/>
        <v>-0,805569130391911+0,250600113068518i</v>
      </c>
      <c r="AD502" s="20">
        <f t="shared" si="433"/>
        <v>-1.4767738091689706</v>
      </c>
      <c r="AE502" s="43">
        <f t="shared" si="434"/>
        <v>162.71988900645525</v>
      </c>
      <c r="AF502" t="str">
        <f t="shared" si="416"/>
        <v>171,846459675999</v>
      </c>
      <c r="AG502" t="str">
        <f t="shared" si="417"/>
        <v>1+51347,782137444i</v>
      </c>
      <c r="AH502">
        <f t="shared" si="435"/>
        <v>51347.782147181519</v>
      </c>
      <c r="AI502">
        <f t="shared" si="436"/>
        <v>1.5707768517570615</v>
      </c>
      <c r="AJ502" t="str">
        <f t="shared" si="418"/>
        <v>1+130,40706574589i</v>
      </c>
      <c r="AK502">
        <f t="shared" si="437"/>
        <v>130.41089983760128</v>
      </c>
      <c r="AL502">
        <f t="shared" si="438"/>
        <v>1.5631281809467403</v>
      </c>
      <c r="AM502" t="str">
        <f t="shared" si="419"/>
        <v>1-4,98000208281351i</v>
      </c>
      <c r="AN502">
        <f t="shared" si="439"/>
        <v>5.0794114565397139</v>
      </c>
      <c r="AO502">
        <f t="shared" si="440"/>
        <v>-1.3726286470542231</v>
      </c>
      <c r="AP502" s="41" t="str">
        <f t="shared" si="441"/>
        <v>0,419811192007503-2,17678800614331i</v>
      </c>
      <c r="AQ502">
        <f t="shared" si="442"/>
        <v>6.9149237030715947</v>
      </c>
      <c r="AR502" s="43">
        <f t="shared" si="443"/>
        <v>-79.084064871275558</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-0,0369170130025377-0,142144134362667i</v>
      </c>
      <c r="BG502" s="20">
        <f t="shared" si="454"/>
        <v>-16.661937338887384</v>
      </c>
      <c r="BH502" s="43">
        <f t="shared" si="455"/>
        <v>-104.55893836234068</v>
      </c>
      <c r="BI502" s="41" t="str">
        <f t="shared" si="460"/>
        <v>0,375032327192538+0,0909870155032451i</v>
      </c>
      <c r="BJ502" s="20">
        <f t="shared" si="456"/>
        <v>-8.27023982664684</v>
      </c>
      <c r="BK502" s="43">
        <f t="shared" si="461"/>
        <v>13.637107759928465</v>
      </c>
      <c r="BL502">
        <f t="shared" si="457"/>
        <v>-16.661937338887384</v>
      </c>
      <c r="BM502" s="43">
        <f t="shared" si="458"/>
        <v>-104.55893836234068</v>
      </c>
    </row>
    <row r="503" spans="14:65" x14ac:dyDescent="0.25">
      <c r="N503" s="9">
        <v>85</v>
      </c>
      <c r="O503" s="34">
        <f t="shared" si="459"/>
        <v>707945.78438413853</v>
      </c>
      <c r="P503" s="33" t="str">
        <f t="shared" si="411"/>
        <v>58,4837545126354</v>
      </c>
      <c r="Q503" s="4" t="str">
        <f t="shared" si="412"/>
        <v>1+52679,317702686i</v>
      </c>
      <c r="R503" s="4">
        <f t="shared" si="424"/>
        <v>52679.317712177392</v>
      </c>
      <c r="S503" s="4">
        <f t="shared" si="425"/>
        <v>1.5707773440129722</v>
      </c>
      <c r="T503" s="4" t="str">
        <f t="shared" si="413"/>
        <v>1+133,444636521665i</v>
      </c>
      <c r="U503" s="4">
        <f t="shared" si="426"/>
        <v>133.44838334127277</v>
      </c>
      <c r="V503" s="4">
        <f t="shared" si="427"/>
        <v>1.5633027226459342</v>
      </c>
      <c r="W503" t="str">
        <f t="shared" si="414"/>
        <v>1-15,0125216086873i</v>
      </c>
      <c r="X503" s="4">
        <f t="shared" si="428"/>
        <v>15.045790276728674</v>
      </c>
      <c r="Y503" s="4">
        <f t="shared" si="429"/>
        <v>-1.5042835223591375</v>
      </c>
      <c r="Z503" t="str">
        <f t="shared" si="415"/>
        <v>-1,0047489345091+2,47119697262342i</v>
      </c>
      <c r="AA503" s="4">
        <f t="shared" si="430"/>
        <v>2.667645947066501</v>
      </c>
      <c r="AB503" s="4">
        <f t="shared" si="431"/>
        <v>1.9569655736643101</v>
      </c>
      <c r="AC503" s="47" t="str">
        <f t="shared" si="432"/>
        <v>-0,791280728548604+0,268499336384355i</v>
      </c>
      <c r="AD503" s="20">
        <f t="shared" si="433"/>
        <v>-1.560095284302804</v>
      </c>
      <c r="AE503" s="43">
        <f t="shared" si="434"/>
        <v>161.25677069659537</v>
      </c>
      <c r="AF503" t="str">
        <f t="shared" si="416"/>
        <v>171,846459675999</v>
      </c>
      <c r="AG503" t="str">
        <f t="shared" si="417"/>
        <v>1+52543,8256304054i</v>
      </c>
      <c r="AH503">
        <f t="shared" si="435"/>
        <v>52543.825639921262</v>
      </c>
      <c r="AI503">
        <f t="shared" si="436"/>
        <v>1.5707772950630445</v>
      </c>
      <c r="AJ503" t="str">
        <f t="shared" si="418"/>
        <v>1+133,444636521665i</v>
      </c>
      <c r="AK503">
        <f t="shared" si="437"/>
        <v>133.44838334127277</v>
      </c>
      <c r="AL503">
        <f t="shared" si="438"/>
        <v>1.5633027226459342</v>
      </c>
      <c r="AM503" t="str">
        <f t="shared" si="419"/>
        <v>1-5,09600123288663i</v>
      </c>
      <c r="AN503">
        <f t="shared" si="439"/>
        <v>5.1931905959228999</v>
      </c>
      <c r="AO503">
        <f t="shared" si="440"/>
        <v>-1.3770261744200061</v>
      </c>
      <c r="AP503" s="41" t="str">
        <f t="shared" si="441"/>
        <v>0,419811189081204-2,22733815331107i</v>
      </c>
      <c r="AQ503">
        <f t="shared" si="442"/>
        <v>7.1073295660549025</v>
      </c>
      <c r="AR503" s="43">
        <f t="shared" si="443"/>
        <v>-79.32604952647722</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-0,0393830762191347-0,136589873470841i</v>
      </c>
      <c r="BG503" s="20">
        <f t="shared" si="454"/>
        <v>-16.944805303405637</v>
      </c>
      <c r="BH503" s="43">
        <f t="shared" si="455"/>
        <v>-106.08390415229793</v>
      </c>
      <c r="BI503" s="41" t="str">
        <f t="shared" si="460"/>
        <v>0,375200966664622+0,0889238635065607i</v>
      </c>
      <c r="BJ503" s="20">
        <f t="shared" si="456"/>
        <v>-8.2773804530479094</v>
      </c>
      <c r="BK503" s="43">
        <f t="shared" si="461"/>
        <v>13.333275624629522</v>
      </c>
      <c r="BL503">
        <f t="shared" si="457"/>
        <v>-16.944805303405637</v>
      </c>
      <c r="BM503" s="43">
        <f t="shared" si="458"/>
        <v>-106.08390415229793</v>
      </c>
    </row>
    <row r="504" spans="14:65" x14ac:dyDescent="0.25">
      <c r="N504" s="9">
        <v>86</v>
      </c>
      <c r="O504" s="34">
        <f t="shared" si="459"/>
        <v>724435.96007499192</v>
      </c>
      <c r="P504" s="33" t="str">
        <f t="shared" si="411"/>
        <v>58,4837545126354</v>
      </c>
      <c r="Q504" s="4" t="str">
        <f t="shared" si="412"/>
        <v>1+53906,3766432901i</v>
      </c>
      <c r="R504" s="4">
        <f t="shared" si="424"/>
        <v>53906.376652565443</v>
      </c>
      <c r="S504" s="4">
        <f t="shared" si="425"/>
        <v>1.5707777761138426</v>
      </c>
      <c r="T504" s="4" t="str">
        <f t="shared" si="413"/>
        <v>1+136,552961410072i</v>
      </c>
      <c r="U504" s="4">
        <f t="shared" si="426"/>
        <v>136.5566229439664</v>
      </c>
      <c r="V504" s="4">
        <f t="shared" si="427"/>
        <v>1.5634732917321934</v>
      </c>
      <c r="W504" t="str">
        <f t="shared" si="414"/>
        <v>1-15,3622081586331i</v>
      </c>
      <c r="X504" s="4">
        <f t="shared" si="428"/>
        <v>15.394721157240017</v>
      </c>
      <c r="Y504" s="4">
        <f t="shared" si="429"/>
        <v>-1.5057932279465762</v>
      </c>
      <c r="Z504" t="str">
        <f t="shared" si="415"/>
        <v>-1,09922984099911+2,52875854463096i</v>
      </c>
      <c r="AA504" s="4">
        <f t="shared" si="430"/>
        <v>2.7573403889231778</v>
      </c>
      <c r="AB504" s="4">
        <f t="shared" si="431"/>
        <v>1.9808470394787845</v>
      </c>
      <c r="AC504" s="47" t="str">
        <f t="shared" si="432"/>
        <v>-0,776341884238575+0,285458035038237i</v>
      </c>
      <c r="AD504" s="20">
        <f t="shared" si="433"/>
        <v>-1.6482136643208556</v>
      </c>
      <c r="AE504" s="43">
        <f t="shared" si="434"/>
        <v>159.81171186957445</v>
      </c>
      <c r="AF504" t="str">
        <f t="shared" si="416"/>
        <v>171,846459675999</v>
      </c>
      <c r="AG504" t="str">
        <f t="shared" si="417"/>
        <v>1+53767,7285552158i</v>
      </c>
      <c r="AH504">
        <f t="shared" si="435"/>
        <v>53767.728564515055</v>
      </c>
      <c r="AI504">
        <f t="shared" si="436"/>
        <v>1.5707777282781514</v>
      </c>
      <c r="AJ504" t="str">
        <f t="shared" si="418"/>
        <v>1+136,552961410072i</v>
      </c>
      <c r="AK504">
        <f t="shared" si="437"/>
        <v>136.5566229439664</v>
      </c>
      <c r="AL504">
        <f t="shared" si="438"/>
        <v>1.5634732917321934</v>
      </c>
      <c r="AM504" t="str">
        <f t="shared" si="419"/>
        <v>1-5,21470235026698i</v>
      </c>
      <c r="AN504">
        <f t="shared" si="439"/>
        <v>5.309719446626155</v>
      </c>
      <c r="AO504">
        <f t="shared" si="440"/>
        <v>-1.3813309479833176</v>
      </c>
      <c r="AP504" s="41" t="str">
        <f>(IMDIV(IMPRODUCT(AF504,AJ504,AM504),IMPRODUCT(AG504)))</f>
        <v>0,419811186286606-2,27906926465i</v>
      </c>
      <c r="AQ504">
        <f t="shared" si="442"/>
        <v>7.3000648418283092</v>
      </c>
      <c r="AR504" s="43">
        <f t="shared" si="443"/>
        <v>-79.562946816053667</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-0,0415585955986167-0,131093365370234i</v>
      </c>
      <c r="BG504" s="20">
        <f t="shared" si="454"/>
        <v>-17.232490539916711</v>
      </c>
      <c r="BH504" s="43">
        <f t="shared" si="455"/>
        <v>-107.58940890032171</v>
      </c>
      <c r="BI504" s="41" t="str">
        <f t="shared" si="460"/>
        <v>0,375362049071998+0,0869071444493133i</v>
      </c>
      <c r="BJ504" s="20">
        <f t="shared" si="456"/>
        <v>-8.2842120337675702</v>
      </c>
      <c r="BK504" s="43">
        <f t="shared" si="461"/>
        <v>13.035932414050098</v>
      </c>
      <c r="BL504">
        <f t="shared" si="457"/>
        <v>-17.232490539916711</v>
      </c>
      <c r="BM504" s="43">
        <f t="shared" si="458"/>
        <v>-107.58940890032171</v>
      </c>
    </row>
    <row r="505" spans="14:65" x14ac:dyDescent="0.25">
      <c r="N505" s="9">
        <v>87</v>
      </c>
      <c r="O505" s="34">
        <f t="shared" si="459"/>
        <v>741310.24130091805</v>
      </c>
      <c r="P505" s="33" t="str">
        <f t="shared" si="411"/>
        <v>58,4837545126354</v>
      </c>
      <c r="Q505" s="4" t="str">
        <f t="shared" si="412"/>
        <v>1+55162,0174583255i</v>
      </c>
      <c r="R505" s="4">
        <f t="shared" si="424"/>
        <v>55162.017467389705</v>
      </c>
      <c r="S505" s="4">
        <f t="shared" si="425"/>
        <v>1.5707781983788964</v>
      </c>
      <c r="T505" s="4" t="str">
        <f t="shared" si="413"/>
        <v>1+139,733688486111i</v>
      </c>
      <c r="U505" s="4">
        <f t="shared" si="426"/>
        <v>139.73726667547746</v>
      </c>
      <c r="V505" s="4">
        <f t="shared" si="427"/>
        <v>1.5636399786037829</v>
      </c>
      <c r="W505" t="str">
        <f t="shared" si="414"/>
        <v>1-15,7200399546874i</v>
      </c>
      <c r="X505" s="4">
        <f t="shared" si="428"/>
        <v>15.751814377301688</v>
      </c>
      <c r="Y505" s="4">
        <f t="shared" si="429"/>
        <v>-1.5072688552201714</v>
      </c>
      <c r="Z505" t="str">
        <f t="shared" si="415"/>
        <v>-1,1981634954305+2,58766089789093i</v>
      </c>
      <c r="AA505" s="4">
        <f t="shared" si="430"/>
        <v>2.8515933588532447</v>
      </c>
      <c r="AB505" s="4">
        <f t="shared" si="431"/>
        <v>2.004432654449551</v>
      </c>
      <c r="AC505" s="47" t="str">
        <f t="shared" si="432"/>
        <v>-0,760825165667018+0,30145728163634i</v>
      </c>
      <c r="AD505" s="20">
        <f t="shared" si="433"/>
        <v>-1.7409932247355961</v>
      </c>
      <c r="AE505" s="43">
        <f t="shared" si="434"/>
        <v>158.3853347198544</v>
      </c>
      <c r="AF505" t="str">
        <f t="shared" si="416"/>
        <v>171,846459675999</v>
      </c>
      <c r="AG505" t="str">
        <f t="shared" si="417"/>
        <v>1+55020,1398414059i</v>
      </c>
      <c r="AH505">
        <f t="shared" si="435"/>
        <v>55020.139850493484</v>
      </c>
      <c r="AI505">
        <f t="shared" si="436"/>
        <v>1.5707781516320785</v>
      </c>
      <c r="AJ505" t="str">
        <f t="shared" si="418"/>
        <v>1+139,733688486111i</v>
      </c>
      <c r="AK505">
        <f t="shared" si="437"/>
        <v>139.73726667547746</v>
      </c>
      <c r="AL505">
        <f t="shared" si="438"/>
        <v>1.5636399786037829</v>
      </c>
      <c r="AM505" t="str">
        <f t="shared" si="419"/>
        <v>1-5,33616837185817i</v>
      </c>
      <c r="AN505">
        <f t="shared" si="439"/>
        <v>5.4290600376878748</v>
      </c>
      <c r="AO505">
        <f t="shared" si="440"/>
        <v>-1.3855446117079582</v>
      </c>
      <c r="AP505" s="41" t="str">
        <f t="shared" si="441"/>
        <v>0,419811183617789-2,33200876868011i</v>
      </c>
      <c r="AQ505">
        <f t="shared" si="442"/>
        <v>7.4931157558489927</v>
      </c>
      <c r="AR505" s="43">
        <f t="shared" si="443"/>
        <v>-79.794845765913934</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-0,043455383168582-0,125669950388056i</v>
      </c>
      <c r="BG505" s="20">
        <f t="shared" si="454"/>
        <v>-17.524856411146015</v>
      </c>
      <c r="BH505" s="43">
        <f t="shared" si="455"/>
        <v>-109.07486189857373</v>
      </c>
      <c r="BI505" s="41" t="str">
        <f t="shared" si="460"/>
        <v>0,37551591164734+0,0849358366082133i</v>
      </c>
      <c r="BJ505" s="20">
        <f t="shared" si="456"/>
        <v>-8.2907474305613977</v>
      </c>
      <c r="BK505" s="43">
        <f t="shared" si="461"/>
        <v>12.744957615658006</v>
      </c>
      <c r="BL505">
        <f t="shared" si="457"/>
        <v>-17.524856411146015</v>
      </c>
      <c r="BM505" s="43">
        <f t="shared" si="458"/>
        <v>-109.07486189857373</v>
      </c>
    </row>
    <row r="506" spans="14:65" x14ac:dyDescent="0.25">
      <c r="N506" s="9">
        <v>88</v>
      </c>
      <c r="O506" s="34">
        <f t="shared" si="459"/>
        <v>758577.57502918423</v>
      </c>
      <c r="P506" s="33" t="str">
        <f t="shared" si="411"/>
        <v>58,4837545126354</v>
      </c>
      <c r="Q506" s="4" t="str">
        <f t="shared" si="412"/>
        <v>1+56446,9059051732i</v>
      </c>
      <c r="R506" s="4">
        <f t="shared" si="424"/>
        <v>56446.905914031086</v>
      </c>
      <c r="S506" s="4">
        <f t="shared" si="425"/>
        <v>1.5707786110320243</v>
      </c>
      <c r="T506" s="4" t="str">
        <f t="shared" si="413"/>
        <v>1+142,988504213379i</v>
      </c>
      <c r="U506" s="4">
        <f t="shared" si="426"/>
        <v>142.99200095522653</v>
      </c>
      <c r="V506" s="4">
        <f t="shared" si="427"/>
        <v>1.5638028716032162</v>
      </c>
      <c r="W506" t="str">
        <f t="shared" si="414"/>
        <v>1-16,0862067240051i</v>
      </c>
      <c r="X506" s="4">
        <f t="shared" si="428"/>
        <v>16.117259282130657</v>
      </c>
      <c r="Y506" s="4">
        <f t="shared" si="429"/>
        <v>-1.5087111608574064</v>
      </c>
      <c r="Z506" t="str">
        <f t="shared" si="415"/>
        <v>-1,30175974934864+2,64793526321072i</v>
      </c>
      <c r="AA506" s="4">
        <f t="shared" si="430"/>
        <v>2.9506168174093799</v>
      </c>
      <c r="AB506" s="4">
        <f t="shared" si="431"/>
        <v>2.0277119590573847</v>
      </c>
      <c r="AC506" s="47" t="str">
        <f t="shared" si="432"/>
        <v>-0,74480251130273+0,316484403188317i</v>
      </c>
      <c r="AD506" s="20">
        <f t="shared" si="433"/>
        <v>-1.8382954663976145</v>
      </c>
      <c r="AE506" s="43">
        <f t="shared" si="434"/>
        <v>156.97820022814176</v>
      </c>
      <c r="AF506" t="str">
        <f t="shared" si="416"/>
        <v>171,846459675999</v>
      </c>
      <c r="AG506" t="str">
        <f t="shared" si="417"/>
        <v>1+56301,7235340178i</v>
      </c>
      <c r="AH506">
        <f t="shared" si="435"/>
        <v>56301.723542898522</v>
      </c>
      <c r="AI506">
        <f t="shared" si="436"/>
        <v>1.5707785653492938</v>
      </c>
      <c r="AJ506" t="str">
        <f t="shared" si="418"/>
        <v>1+142,988504213379i</v>
      </c>
      <c r="AK506">
        <f t="shared" si="437"/>
        <v>142.99200095522653</v>
      </c>
      <c r="AL506">
        <f t="shared" si="438"/>
        <v>1.5638028716032162</v>
      </c>
      <c r="AM506" t="str">
        <f t="shared" si="419"/>
        <v>1-5,46046370055266i</v>
      </c>
      <c r="AN506">
        <f t="shared" si="439"/>
        <v>5.5512758736216004</v>
      </c>
      <c r="AO506">
        <f t="shared" si="440"/>
        <v>-1.3896688009360287</v>
      </c>
      <c r="AP506" s="41" t="str">
        <f t="shared" si="441"/>
        <v>0,419811181069087-2,38618473462712i</v>
      </c>
      <c r="AQ506">
        <f t="shared" si="442"/>
        <v>7.6864690657279304</v>
      </c>
      <c r="AR506" s="43">
        <f t="shared" si="443"/>
        <v>-80.021835025466217</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-0,0450860081478501-0,120333549221195i</v>
      </c>
      <c r="BG506" s="20">
        <f t="shared" si="454"/>
        <v>-17.821763545898268</v>
      </c>
      <c r="BH506" s="43">
        <f t="shared" si="455"/>
        <v>-110.53973296393711</v>
      </c>
      <c r="BI506" s="41" t="str">
        <f t="shared" si="460"/>
        <v>0,375662876698575+0,0830089391843315i</v>
      </c>
      <c r="BJ506" s="20">
        <f t="shared" si="456"/>
        <v>-8.2969990137727532</v>
      </c>
      <c r="BK506" s="43">
        <f t="shared" si="461"/>
        <v>12.460231782454814</v>
      </c>
      <c r="BL506">
        <f t="shared" si="457"/>
        <v>-17.821763545898268</v>
      </c>
      <c r="BM506" s="43">
        <f t="shared" si="458"/>
        <v>-110.53973296393711</v>
      </c>
    </row>
    <row r="507" spans="14:65" x14ac:dyDescent="0.25">
      <c r="N507" s="9">
        <v>89</v>
      </c>
      <c r="O507" s="34">
        <f t="shared" si="459"/>
        <v>776247.11662869214</v>
      </c>
      <c r="P507" s="33" t="str">
        <f t="shared" si="411"/>
        <v>58,4837545126354</v>
      </c>
      <c r="Q507" s="4" t="str">
        <f t="shared" si="412"/>
        <v>1+57761,7232486948i</v>
      </c>
      <c r="R507" s="4">
        <f t="shared" si="424"/>
        <v>57761.723257351056</v>
      </c>
      <c r="S507" s="4">
        <f t="shared" si="425"/>
        <v>1.5707790142920199</v>
      </c>
      <c r="T507" s="4" t="str">
        <f t="shared" si="413"/>
        <v>1+146,319134338258i</v>
      </c>
      <c r="U507" s="4">
        <f t="shared" si="426"/>
        <v>146.32255148642395</v>
      </c>
      <c r="V507" s="4">
        <f t="shared" si="427"/>
        <v>1.5639620570639203</v>
      </c>
      <c r="W507" t="str">
        <f t="shared" si="414"/>
        <v>1-16,460902613054i</v>
      </c>
      <c r="X507" s="4">
        <f t="shared" si="428"/>
        <v>16.491249644476554</v>
      </c>
      <c r="Y507" s="4">
        <f t="shared" si="429"/>
        <v>-1.5101208855714825</v>
      </c>
      <c r="Z507" t="str">
        <f t="shared" si="415"/>
        <v>-1,41023834429744+2,70961359885662i</v>
      </c>
      <c r="AA507" s="4">
        <f t="shared" si="430"/>
        <v>3.0546322270996074</v>
      </c>
      <c r="AB507" s="4">
        <f t="shared" si="431"/>
        <v>2.0506755651486559</v>
      </c>
      <c r="AC507" s="47" t="str">
        <f t="shared" si="432"/>
        <v>-0,728344661434802+0,330532682465404i</v>
      </c>
      <c r="AD507" s="20">
        <f t="shared" si="433"/>
        <v>-1.9399798748099504</v>
      </c>
      <c r="AE507" s="43">
        <f t="shared" si="434"/>
        <v>155.59080879028147</v>
      </c>
      <c r="AF507" t="str">
        <f t="shared" si="416"/>
        <v>171,846459675999</v>
      </c>
      <c r="AG507" t="str">
        <f t="shared" si="417"/>
        <v>1+57613,1591456889i</v>
      </c>
      <c r="AH507">
        <f t="shared" si="435"/>
        <v>57613.159154367473</v>
      </c>
      <c r="AI507">
        <f t="shared" si="436"/>
        <v>1.5707789696491554</v>
      </c>
      <c r="AJ507" t="str">
        <f t="shared" si="418"/>
        <v>1+146,319134338258i</v>
      </c>
      <c r="AK507">
        <f t="shared" si="437"/>
        <v>146.32255148642395</v>
      </c>
      <c r="AL507">
        <f t="shared" si="438"/>
        <v>1.5639620570639203</v>
      </c>
      <c r="AM507" t="str">
        <f t="shared" si="419"/>
        <v>1-5,58765423937898i</v>
      </c>
      <c r="AN507">
        <f t="shared" si="439"/>
        <v>5.6764319690145051</v>
      </c>
      <c r="AO507">
        <f t="shared" si="440"/>
        <v>-1.3937051409080217</v>
      </c>
      <c r="AP507" s="41" t="str">
        <f t="shared" si="441"/>
        <v>0,419811178635096-2,44162588730534i</v>
      </c>
      <c r="AQ507">
        <f t="shared" si="442"/>
        <v>7.8801120444232842</v>
      </c>
      <c r="AR507" s="43">
        <f t="shared" si="443"/>
        <v>-80.244002780158894</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-0,0464636344771739-0,115096649617741i</v>
      </c>
      <c r="BG507" s="20">
        <f t="shared" si="454"/>
        <v>-18.123070596569207</v>
      </c>
      <c r="BH507" s="43">
        <f t="shared" si="455"/>
        <v>-111.9835518229748</v>
      </c>
      <c r="BI507" s="41" t="str">
        <f t="shared" si="460"/>
        <v>0,375803252258491+0,0811254719805826i</v>
      </c>
      <c r="BJ507" s="20">
        <f t="shared" si="456"/>
        <v>-8.302978677335954</v>
      </c>
      <c r="BK507" s="43">
        <f t="shared" si="461"/>
        <v>12.18163660658486</v>
      </c>
      <c r="BL507">
        <f t="shared" si="457"/>
        <v>-18.123070596569207</v>
      </c>
      <c r="BM507" s="43">
        <f t="shared" si="458"/>
        <v>-111.9835518229748</v>
      </c>
    </row>
    <row r="508" spans="14:65" x14ac:dyDescent="0.25">
      <c r="N508" s="9">
        <v>90</v>
      </c>
      <c r="O508" s="34">
        <f t="shared" si="459"/>
        <v>794328.23472428333</v>
      </c>
      <c r="P508" s="33" t="str">
        <f t="shared" si="411"/>
        <v>58,4837545126354</v>
      </c>
      <c r="Q508" s="4" t="str">
        <f t="shared" si="412"/>
        <v>1+59107,1666224499i</v>
      </c>
      <c r="R508" s="4">
        <f t="shared" si="424"/>
        <v>59107.166630909116</v>
      </c>
      <c r="S508" s="4">
        <f t="shared" si="425"/>
        <v>1.5707794083726976</v>
      </c>
      <c r="T508" s="4" t="str">
        <f t="shared" si="413"/>
        <v>1+149,727344804926i</v>
      </c>
      <c r="U508" s="4">
        <f t="shared" si="426"/>
        <v>149.73068417105827</v>
      </c>
      <c r="V508" s="4">
        <f t="shared" si="427"/>
        <v>1.564117619355845</v>
      </c>
      <c r="W508" t="str">
        <f t="shared" si="414"/>
        <v>1-16,8443262905541i</v>
      </c>
      <c r="X508" s="4">
        <f t="shared" si="428"/>
        <v>16.873983767405136</v>
      </c>
      <c r="Y508" s="4">
        <f t="shared" si="429"/>
        <v>-1.5114987543918139</v>
      </c>
      <c r="Z508" t="str">
        <f t="shared" si="415"/>
        <v>-1,52382937792079+2,77272860749862i</v>
      </c>
      <c r="AA508" s="4">
        <f t="shared" si="430"/>
        <v>3.1638710314827465</v>
      </c>
      <c r="AB508" s="4">
        <f t="shared" si="431"/>
        <v>2.0733151373448724</v>
      </c>
      <c r="AC508" s="47" t="str">
        <f t="shared" si="432"/>
        <v>-0,7115206496842+0,343601010590007i</v>
      </c>
      <c r="AD508" s="20">
        <f t="shared" si="433"/>
        <v>-2.0459046408898742</v>
      </c>
      <c r="AE508" s="43">
        <f t="shared" si="434"/>
        <v>154.22360126894796</v>
      </c>
      <c r="AF508" t="str">
        <f t="shared" si="416"/>
        <v>171,846459675999</v>
      </c>
      <c r="AG508" t="str">
        <f t="shared" si="417"/>
        <v>1+58955,1420169394i</v>
      </c>
      <c r="AH508">
        <f t="shared" si="435"/>
        <v>58955.14202542042</v>
      </c>
      <c r="AI508">
        <f t="shared" si="436"/>
        <v>1.5707793647460286</v>
      </c>
      <c r="AJ508" t="str">
        <f t="shared" si="418"/>
        <v>1+149,727344804926i</v>
      </c>
      <c r="AK508">
        <f t="shared" si="437"/>
        <v>149.73068417105827</v>
      </c>
      <c r="AL508">
        <f t="shared" si="438"/>
        <v>1.564117619355845</v>
      </c>
      <c r="AM508" t="str">
        <f t="shared" si="419"/>
        <v>1-5,71780742644437i</v>
      </c>
      <c r="AN508">
        <f t="shared" si="439"/>
        <v>5.8045948838745316</v>
      </c>
      <c r="AO508">
        <f t="shared" si="440"/>
        <v>-1.3976552454037627</v>
      </c>
      <c r="AP508" s="41" t="str">
        <f t="shared" si="441"/>
        <v>0,419811176310652-2,49836162234775i</v>
      </c>
      <c r="AQ508">
        <f t="shared" si="442"/>
        <v>8.0740324636310739</v>
      </c>
      <c r="AR508" s="43">
        <f t="shared" si="443"/>
        <v>-80.461436671005217</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-0,0476018647712418-0,109970311610161i</v>
      </c>
      <c r="BG508" s="20">
        <f t="shared" si="454"/>
        <v>-18.428634958179984</v>
      </c>
      <c r="BH508" s="43">
        <f t="shared" si="455"/>
        <v>-113.40590707389151</v>
      </c>
      <c r="BI508" s="41" t="str">
        <f t="shared" si="460"/>
        <v>0,375937332707042+0,0792844750765026i</v>
      </c>
      <c r="BJ508" s="20">
        <f t="shared" si="456"/>
        <v>-8.3086978536590532</v>
      </c>
      <c r="BK508" s="43">
        <f t="shared" si="461"/>
        <v>11.909054986155217</v>
      </c>
      <c r="BL508">
        <f t="shared" si="457"/>
        <v>-18.428634958179984</v>
      </c>
      <c r="BM508" s="43">
        <f t="shared" si="458"/>
        <v>-113.40590707389151</v>
      </c>
    </row>
    <row r="509" spans="14:65" x14ac:dyDescent="0.25">
      <c r="N509" s="9">
        <v>91</v>
      </c>
      <c r="O509" s="34">
        <f t="shared" si="459"/>
        <v>812830.51616410096</v>
      </c>
      <c r="P509" s="33" t="str">
        <f t="shared" si="411"/>
        <v>58,4837545126354</v>
      </c>
      <c r="Q509" s="4" t="str">
        <f t="shared" si="412"/>
        <v>1+60483,9493983238i</v>
      </c>
      <c r="R509" s="4">
        <f t="shared" si="424"/>
        <v>60483.949406590451</v>
      </c>
      <c r="S509" s="4">
        <f t="shared" si="425"/>
        <v>1.5707797934830039</v>
      </c>
      <c r="T509" s="4" t="str">
        <f t="shared" si="413"/>
        <v>1+153,214942691685i</v>
      </c>
      <c r="U509" s="4">
        <f t="shared" si="426"/>
        <v>153.21820604620169</v>
      </c>
      <c r="V509" s="4">
        <f t="shared" si="427"/>
        <v>1.5642696409300427</v>
      </c>
      <c r="W509" t="str">
        <f t="shared" si="414"/>
        <v>1-17,2366810528145i</v>
      </c>
      <c r="X509" s="4">
        <f t="shared" si="428"/>
        <v>17.265664589480895</v>
      </c>
      <c r="Y509" s="4">
        <f t="shared" si="429"/>
        <v>-1.5128454769435444</v>
      </c>
      <c r="Z509" t="str">
        <f t="shared" si="415"/>
        <v>-1,6427737920304+2,83731375354971i</v>
      </c>
      <c r="AA509" s="4">
        <f t="shared" si="430"/>
        <v>3.2785751581844642</v>
      </c>
      <c r="AB509" s="4">
        <f t="shared" si="431"/>
        <v>2.0956233679088569</v>
      </c>
      <c r="AC509" s="47" t="str">
        <f t="shared" si="432"/>
        <v>-0,694397357204155+0,355693501221553i</v>
      </c>
      <c r="AD509" s="20">
        <f t="shared" si="433"/>
        <v>-2.1559273381831652</v>
      </c>
      <c r="AE509" s="43">
        <f t="shared" si="434"/>
        <v>152.87696042023902</v>
      </c>
      <c r="AF509" t="str">
        <f t="shared" si="416"/>
        <v>171,846459675999</v>
      </c>
      <c r="AG509" t="str">
        <f t="shared" si="417"/>
        <v>1+60328,3836848507i</v>
      </c>
      <c r="AH509">
        <f t="shared" si="435"/>
        <v>60328.383693138669</v>
      </c>
      <c r="AI509">
        <f t="shared" si="436"/>
        <v>1.5707797508493992</v>
      </c>
      <c r="AJ509" t="str">
        <f t="shared" si="418"/>
        <v>1+153,214942691685i</v>
      </c>
      <c r="AK509">
        <f t="shared" si="437"/>
        <v>153.21820604620169</v>
      </c>
      <c r="AL509">
        <f t="shared" si="438"/>
        <v>1.5642696409300427</v>
      </c>
      <c r="AM509" t="str">
        <f t="shared" si="419"/>
        <v>1-5,85099227069137i</v>
      </c>
      <c r="AN509">
        <f t="shared" si="439"/>
        <v>5.9358327597473766</v>
      </c>
      <c r="AO509">
        <f t="shared" si="440"/>
        <v>-1.4015207154980371</v>
      </c>
      <c r="AP509" s="41" t="str">
        <f t="shared" si="441"/>
        <v>0,419811174090826-2,55642202179204i</v>
      </c>
      <c r="AQ509">
        <f t="shared" si="442"/>
        <v>8.2682185774073105</v>
      </c>
      <c r="AR509" s="43">
        <f t="shared" si="443"/>
        <v>-80.674223720738311</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-0,0485145926616299-0,104964189413682i</v>
      </c>
      <c r="BG509" s="20">
        <f t="shared" si="454"/>
        <v>-18.738313443943703</v>
      </c>
      <c r="BH509" s="43">
        <f t="shared" si="455"/>
        <v>-114.80644477339968</v>
      </c>
      <c r="BI509" s="41" t="str">
        <f t="shared" si="460"/>
        <v>0,376065399367333+0,0774850085010016i</v>
      </c>
      <c r="BJ509" s="20">
        <f t="shared" si="456"/>
        <v>-8.3141675283532397</v>
      </c>
      <c r="BK509" s="43">
        <f t="shared" si="461"/>
        <v>11.642371085623024</v>
      </c>
      <c r="BL509">
        <f t="shared" si="457"/>
        <v>-18.738313443943703</v>
      </c>
      <c r="BM509" s="43">
        <f t="shared" si="458"/>
        <v>-114.80644477339968</v>
      </c>
    </row>
    <row r="510" spans="14:65" x14ac:dyDescent="0.25">
      <c r="N510" s="9">
        <v>92</v>
      </c>
      <c r="O510" s="34">
        <f t="shared" si="459"/>
        <v>831763.77110267128</v>
      </c>
      <c r="P510" s="33" t="str">
        <f t="shared" si="411"/>
        <v>58,4837545126354</v>
      </c>
      <c r="Q510" s="4" t="str">
        <f t="shared" si="412"/>
        <v>1+61892,8015647684i</v>
      </c>
      <c r="R510" s="4">
        <f t="shared" si="424"/>
        <v>61892.801572846882</v>
      </c>
      <c r="S510" s="4">
        <f t="shared" si="425"/>
        <v>1.5707801698271293</v>
      </c>
      <c r="T510" s="4" t="str">
        <f t="shared" si="413"/>
        <v>1+156,783777169098i</v>
      </c>
      <c r="U510" s="4">
        <f t="shared" si="426"/>
        <v>156.78696624212543</v>
      </c>
      <c r="V510" s="4">
        <f t="shared" si="427"/>
        <v>1.5644182023622417</v>
      </c>
      <c r="W510" t="str">
        <f t="shared" si="414"/>
        <v>1-17,6381749315235i</v>
      </c>
      <c r="X510" s="4">
        <f t="shared" si="428"/>
        <v>17.66649979240438</v>
      </c>
      <c r="Y510" s="4">
        <f t="shared" si="429"/>
        <v>-1.5141617477257556</v>
      </c>
      <c r="Z510" t="str">
        <f t="shared" si="415"/>
        <v>-1,76732388367576+2,90340328090922i</v>
      </c>
      <c r="AA510" s="4">
        <f t="shared" si="430"/>
        <v>3.3989975465429794</v>
      </c>
      <c r="AB510" s="4">
        <f t="shared" si="431"/>
        <v>2.1175939459261071</v>
      </c>
      <c r="AC510" s="47" t="str">
        <f t="shared" si="432"/>
        <v>-0,677039130651075+0,366819076391311i</v>
      </c>
      <c r="AD510" s="20">
        <f t="shared" si="433"/>
        <v>-2.2699055527331553</v>
      </c>
      <c r="AE510" s="43">
        <f t="shared" si="434"/>
        <v>151.55121264600388</v>
      </c>
      <c r="AF510" t="str">
        <f t="shared" si="416"/>
        <v>171,846459675999</v>
      </c>
      <c r="AG510" t="str">
        <f t="shared" si="417"/>
        <v>1+61733,6122603322i</v>
      </c>
      <c r="AH510">
        <f t="shared" si="435"/>
        <v>61733.612268431512</v>
      </c>
      <c r="AI510">
        <f t="shared" si="436"/>
        <v>1.5707801281639839</v>
      </c>
      <c r="AJ510" t="str">
        <f t="shared" si="418"/>
        <v>1+156,783777169098i</v>
      </c>
      <c r="AK510">
        <f t="shared" si="437"/>
        <v>156.78696624212543</v>
      </c>
      <c r="AL510">
        <f t="shared" si="438"/>
        <v>1.5644182023622417</v>
      </c>
      <c r="AM510" t="str">
        <f t="shared" si="419"/>
        <v>1-5,98727938848733i</v>
      </c>
      <c r="AN510">
        <f t="shared" si="439"/>
        <v>6.0702153566249377</v>
      </c>
      <c r="AO510">
        <f t="shared" si="440"/>
        <v>-1.4053031384248762</v>
      </c>
      <c r="AP510" s="41" t="str">
        <f t="shared" si="441"/>
        <v>0,419811171970907-2,61583787003051i</v>
      </c>
      <c r="AQ510">
        <f t="shared" si="442"/>
        <v>8.4626591060478891</v>
      </c>
      <c r="AR510" s="43">
        <f t="shared" si="443"/>
        <v>-80.882450266249506</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-0,0492158650994087-0,100086567952794i</v>
      </c>
      <c r="BG510" s="20">
        <f t="shared" si="454"/>
        <v>-19.051962913555084</v>
      </c>
      <c r="BH510" s="43">
        <f t="shared" si="455"/>
        <v>-116.18486669764688</v>
      </c>
      <c r="BI510" s="41" t="str">
        <f t="shared" si="460"/>
        <v>0,376187721076484+0,0757261519037853i</v>
      </c>
      <c r="BJ510" s="20">
        <f t="shared" si="456"/>
        <v>-8.3193982547740077</v>
      </c>
      <c r="BK510" s="43">
        <f t="shared" si="461"/>
        <v>11.381470390099768</v>
      </c>
      <c r="BL510">
        <f t="shared" si="457"/>
        <v>-19.051962913555084</v>
      </c>
      <c r="BM510" s="43">
        <f t="shared" si="458"/>
        <v>-116.18486669764688</v>
      </c>
    </row>
    <row r="511" spans="14:65" x14ac:dyDescent="0.25">
      <c r="N511" s="9">
        <v>93</v>
      </c>
      <c r="O511" s="34">
        <f t="shared" si="459"/>
        <v>851138.03820237669</v>
      </c>
      <c r="P511" s="33" t="str">
        <f t="shared" si="411"/>
        <v>58,4837545126354</v>
      </c>
      <c r="Q511" s="4" t="str">
        <f t="shared" si="412"/>
        <v>1+63334,4701138507i</v>
      </c>
      <c r="R511" s="4">
        <f t="shared" si="424"/>
        <v>63334.470121745289</v>
      </c>
      <c r="S511" s="4">
        <f t="shared" si="425"/>
        <v>1.5707805376046164</v>
      </c>
      <c r="T511" s="4" t="str">
        <f t="shared" si="413"/>
        <v>1+160,435740480445i</v>
      </c>
      <c r="U511" s="4">
        <f t="shared" si="426"/>
        <v>160.43885696273423</v>
      </c>
      <c r="V511" s="4">
        <f t="shared" si="427"/>
        <v>1.5645633823954344</v>
      </c>
      <c r="W511" t="str">
        <f t="shared" si="414"/>
        <v>1-18,0490208040501i</v>
      </c>
      <c r="X511" s="4">
        <f t="shared" si="428"/>
        <v>18.076701911162704</v>
      </c>
      <c r="Y511" s="4">
        <f t="shared" si="429"/>
        <v>-1.5154482463880796</v>
      </c>
      <c r="Z511" t="str">
        <f t="shared" si="415"/>
        <v>-1,89774384029997+2,97103223111935i</v>
      </c>
      <c r="AA511" s="4">
        <f t="shared" si="430"/>
        <v>3.525402700649459</v>
      </c>
      <c r="AB511" s="4">
        <f t="shared" si="431"/>
        <v>2.1392215216611179</v>
      </c>
      <c r="AC511" s="47" t="str">
        <f t="shared" si="432"/>
        <v>-0,659507463533925+0,376991033493053i</v>
      </c>
      <c r="AD511" s="20">
        <f t="shared" si="433"/>
        <v>-2.3876974629412935</v>
      </c>
      <c r="AE511" s="43">
        <f t="shared" si="434"/>
        <v>150.24663002266146</v>
      </c>
      <c r="AF511" t="str">
        <f t="shared" si="416"/>
        <v>171,846459675999</v>
      </c>
      <c r="AG511" t="str">
        <f t="shared" si="417"/>
        <v>1+63171,5728141751i</v>
      </c>
      <c r="AH511">
        <f t="shared" si="435"/>
        <v>63171.572822090064</v>
      </c>
      <c r="AI511">
        <f t="shared" si="436"/>
        <v>1.5707804968898402</v>
      </c>
      <c r="AJ511" t="str">
        <f t="shared" si="418"/>
        <v>1+160,435740480445i</v>
      </c>
      <c r="AK511">
        <f t="shared" si="437"/>
        <v>160.43885696273423</v>
      </c>
      <c r="AL511">
        <f t="shared" si="438"/>
        <v>1.5645633823954344</v>
      </c>
      <c r="AM511" t="str">
        <f t="shared" si="419"/>
        <v>1-6,12674104106608i</v>
      </c>
      <c r="AN511">
        <f t="shared" si="439"/>
        <v>6.2078140906669779</v>
      </c>
      <c r="AO511">
        <f t="shared" si="440"/>
        <v>-1.4090040865446447</v>
      </c>
      <c r="AP511" s="41" t="str">
        <f t="shared" si="441"/>
        <v>0,419811169946401-2,6766406701324i</v>
      </c>
      <c r="AQ511">
        <f t="shared" si="442"/>
        <v>8.6573432202505991</v>
      </c>
      <c r="AR511" s="43">
        <f t="shared" si="443"/>
        <v>-81.086201896973023</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-0,0497197557929177-0,095344411902362i</v>
      </c>
      <c r="BG511" s="20">
        <f t="shared" si="454"/>
        <v>-19.369440851542716</v>
      </c>
      <c r="BH511" s="43">
        <f t="shared" si="455"/>
        <v>-117.54092832645252</v>
      </c>
      <c r="BI511" s="41" t="str">
        <f t="shared" si="460"/>
        <v>0,376304554732207+0,0740070042260179i</v>
      </c>
      <c r="BJ511" s="20">
        <f t="shared" si="456"/>
        <v>-8.3244001683508202</v>
      </c>
      <c r="BK511" s="43">
        <f t="shared" si="461"/>
        <v>11.126239753913035</v>
      </c>
      <c r="BL511">
        <f t="shared" si="457"/>
        <v>-19.369440851542716</v>
      </c>
      <c r="BM511" s="43">
        <f t="shared" si="458"/>
        <v>-117.54092832645252</v>
      </c>
    </row>
    <row r="512" spans="14:65" x14ac:dyDescent="0.25">
      <c r="N512" s="9">
        <v>94</v>
      </c>
      <c r="O512" s="34">
        <f t="shared" si="459"/>
        <v>870963.58995608077</v>
      </c>
      <c r="P512" s="33" t="str">
        <f t="shared" si="411"/>
        <v>58,4837545126354</v>
      </c>
      <c r="Q512" s="4" t="str">
        <f t="shared" si="412"/>
        <v>1+64809,7194373183i</v>
      </c>
      <c r="R512" s="4">
        <f t="shared" si="424"/>
        <v>64809.719445033188</v>
      </c>
      <c r="S512" s="4">
        <f t="shared" si="425"/>
        <v>1.5707808970104662</v>
      </c>
      <c r="T512" s="4" t="str">
        <f t="shared" si="413"/>
        <v>1+164,172768945013i</v>
      </c>
      <c r="U512" s="4">
        <f t="shared" si="426"/>
        <v>164.17581448883581</v>
      </c>
      <c r="V512" s="4">
        <f t="shared" si="427"/>
        <v>1.5647052579815017</v>
      </c>
      <c r="W512" t="str">
        <f t="shared" si="414"/>
        <v>1-18,469436506314i</v>
      </c>
      <c r="X512" s="4">
        <f t="shared" si="428"/>
        <v>18.496488446750217</v>
      </c>
      <c r="Y512" s="4">
        <f t="shared" si="429"/>
        <v>-1.5167056380054369</v>
      </c>
      <c r="Z512" t="str">
        <f t="shared" si="415"/>
        <v>-2,03431030011674+3,04023646194468i</v>
      </c>
      <c r="AA512" s="4">
        <f t="shared" si="430"/>
        <v>3.6580672686131628</v>
      </c>
      <c r="AB512" s="4">
        <f t="shared" si="431"/>
        <v>2.16050166693184</v>
      </c>
      <c r="AC512" s="47" t="str">
        <f t="shared" si="432"/>
        <v>-0,641860739277504+0,386226602207745i</v>
      </c>
      <c r="AD512" s="20">
        <f t="shared" si="433"/>
        <v>-2.5091623678173791</v>
      </c>
      <c r="AE512" s="43">
        <f t="shared" si="434"/>
        <v>148.96343255821344</v>
      </c>
      <c r="AF512" t="str">
        <f t="shared" si="416"/>
        <v>171,846459675999</v>
      </c>
      <c r="AG512" t="str">
        <f t="shared" si="417"/>
        <v>1+64643,0277720988i</v>
      </c>
      <c r="AH512">
        <f t="shared" si="435"/>
        <v>64643.027779833588</v>
      </c>
      <c r="AI512">
        <f t="shared" si="436"/>
        <v>1.5707808572224711</v>
      </c>
      <c r="AJ512" t="str">
        <f t="shared" si="418"/>
        <v>1+164,172768945013i</v>
      </c>
      <c r="AK512">
        <f t="shared" si="437"/>
        <v>164.17581448883581</v>
      </c>
      <c r="AL512">
        <f t="shared" si="438"/>
        <v>1.5647052579815017</v>
      </c>
      <c r="AM512" t="str">
        <f t="shared" si="419"/>
        <v>1-6,26945117284181i</v>
      </c>
      <c r="AN512">
        <f t="shared" si="439"/>
        <v>6.3487020727584582</v>
      </c>
      <c r="AO512">
        <f t="shared" si="440"/>
        <v>-1.4126251164082455</v>
      </c>
      <c r="AP512" s="41" t="str">
        <f t="shared" si="441"/>
        <v>0,419811168013013-2,73886266054709i</v>
      </c>
      <c r="AQ512">
        <f t="shared" si="442"/>
        <v>8.8522605255790836</v>
      </c>
      <c r="AR512" s="43">
        <f t="shared" si="443"/>
        <v>-81.285563398889494</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-0,0500402505829478-0,0907434251202112i</v>
      </c>
      <c r="BG512" s="20">
        <f t="shared" si="454"/>
        <v>-19.690605894076512</v>
      </c>
      <c r="BH512" s="43">
        <f t="shared" si="455"/>
        <v>-118.87443659914349</v>
      </c>
      <c r="BI512" s="41" t="str">
        <f t="shared" si="460"/>
        <v>0,376416145816136+0,0723266833707868i</v>
      </c>
      <c r="BJ512" s="20">
        <f t="shared" si="456"/>
        <v>-8.3291830006800556</v>
      </c>
      <c r="BK512" s="43">
        <f t="shared" si="461"/>
        <v>10.876567443753569</v>
      </c>
      <c r="BL512">
        <f t="shared" si="457"/>
        <v>-19.690605894076512</v>
      </c>
      <c r="BM512" s="43">
        <f t="shared" si="458"/>
        <v>-118.87443659914349</v>
      </c>
    </row>
    <row r="513" spans="14:65" x14ac:dyDescent="0.25">
      <c r="N513" s="9">
        <v>95</v>
      </c>
      <c r="O513" s="34">
        <f t="shared" si="459"/>
        <v>891250.93813374708</v>
      </c>
      <c r="P513" s="33" t="str">
        <f t="shared" si="411"/>
        <v>58,4837545126354</v>
      </c>
      <c r="Q513" s="4" t="str">
        <f t="shared" si="412"/>
        <v>1+66319,3317318897i</v>
      </c>
      <c r="R513" s="4">
        <f t="shared" si="424"/>
        <v>66319.331739428977</v>
      </c>
      <c r="S513" s="4">
        <f t="shared" si="425"/>
        <v>1.5707812482352397</v>
      </c>
      <c r="T513" s="4" t="str">
        <f t="shared" si="413"/>
        <v>1+167,99684398476i</v>
      </c>
      <c r="U513" s="4">
        <f t="shared" si="426"/>
        <v>167.9998202047841</v>
      </c>
      <c r="V513" s="4">
        <f t="shared" si="427"/>
        <v>1.5648439043218982</v>
      </c>
      <c r="W513" t="str">
        <f t="shared" si="414"/>
        <v>1-18,8996449482855i</v>
      </c>
      <c r="X513" s="4">
        <f t="shared" si="428"/>
        <v>18.926081981520991</v>
      </c>
      <c r="Y513" s="4">
        <f t="shared" si="429"/>
        <v>-1.5179345733506682</v>
      </c>
      <c r="Z513" t="str">
        <f t="shared" si="415"/>
        <v>-2,17731293889714+3,11105266638443i</v>
      </c>
      <c r="AA513" s="4">
        <f t="shared" si="430"/>
        <v>3.7972806489521647</v>
      </c>
      <c r="AB513" s="4">
        <f t="shared" si="431"/>
        <v>2.1814308323135267</v>
      </c>
      <c r="AC513" s="47" t="str">
        <f t="shared" si="432"/>
        <v>-0,624154033277067+0,39454649927961i</v>
      </c>
      <c r="AD513" s="20">
        <f t="shared" si="433"/>
        <v>-2.6341611629773425</v>
      </c>
      <c r="AE513" s="43">
        <f t="shared" si="434"/>
        <v>147.70179063098772</v>
      </c>
      <c r="AF513" t="str">
        <f t="shared" si="416"/>
        <v>171,846459675999</v>
      </c>
      <c r="AG513" t="str">
        <f t="shared" si="417"/>
        <v>1+66148,757318999i</v>
      </c>
      <c r="AH513">
        <f t="shared" si="435"/>
        <v>66148.757326557738</v>
      </c>
      <c r="AI513">
        <f t="shared" si="436"/>
        <v>1.5707812093529301</v>
      </c>
      <c r="AJ513" t="str">
        <f t="shared" si="418"/>
        <v>1+167,99684398476i</v>
      </c>
      <c r="AK513">
        <f t="shared" si="437"/>
        <v>167.9998202047841</v>
      </c>
      <c r="AL513">
        <f t="shared" si="438"/>
        <v>1.5648439043218982</v>
      </c>
      <c r="AM513" t="str">
        <f t="shared" si="419"/>
        <v>1-6,41548545061539i</v>
      </c>
      <c r="AN513">
        <f t="shared" si="439"/>
        <v>6.492954147925099</v>
      </c>
      <c r="AO513">
        <f t="shared" si="440"/>
        <v>-1.4161677679129396</v>
      </c>
      <c r="AP513" s="41" t="str">
        <f t="shared" si="441"/>
        <v>0,419811166166642-2,80253683219758i</v>
      </c>
      <c r="AQ513">
        <f t="shared" si="442"/>
        <v>9.0474010472478277</v>
      </c>
      <c r="AR513" s="43">
        <f t="shared" si="443"/>
        <v>-81.480618703833684</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-0,0501911452134812-0,0862881183954869i</v>
      </c>
      <c r="BG513" s="20">
        <f t="shared" si="454"/>
        <v>-20.015318303585907</v>
      </c>
      <c r="BH513" s="43">
        <f t="shared" si="455"/>
        <v>-120.18524748845367</v>
      </c>
      <c r="BI513" s="41" t="str">
        <f t="shared" si="460"/>
        <v>0,376522728894857+0,0706843258738723i</v>
      </c>
      <c r="BJ513" s="20">
        <f t="shared" si="456"/>
        <v>-8.3337560933607477</v>
      </c>
      <c r="BK513" s="43">
        <f t="shared" si="461"/>
        <v>10.632343176724895</v>
      </c>
      <c r="BL513">
        <f t="shared" si="457"/>
        <v>-20.015318303585907</v>
      </c>
      <c r="BM513" s="43">
        <f t="shared" si="458"/>
        <v>-120.18524748845367</v>
      </c>
    </row>
    <row r="514" spans="14:65" x14ac:dyDescent="0.25">
      <c r="N514" s="9">
        <v>96</v>
      </c>
      <c r="O514" s="34">
        <f t="shared" si="459"/>
        <v>912010.83935591124</v>
      </c>
      <c r="P514" s="33" t="str">
        <f t="shared" si="411"/>
        <v>58,4837545126354</v>
      </c>
      <c r="Q514" s="4" t="str">
        <f t="shared" si="412"/>
        <v>1+67864,1074139853i</v>
      </c>
      <c r="R514" s="4">
        <f t="shared" si="424"/>
        <v>67864.107421352965</v>
      </c>
      <c r="S514" s="4">
        <f t="shared" si="425"/>
        <v>1.5707815914651615</v>
      </c>
      <c r="T514" s="4" t="str">
        <f t="shared" si="413"/>
        <v>1+171,909993174888i</v>
      </c>
      <c r="U514" s="4">
        <f t="shared" si="426"/>
        <v>171.91290164903288</v>
      </c>
      <c r="V514" s="4">
        <f t="shared" si="427"/>
        <v>1.5649793949074153</v>
      </c>
      <c r="W514" t="str">
        <f t="shared" si="414"/>
        <v>1-19,3398742321749i</v>
      </c>
      <c r="X514" s="4">
        <f t="shared" si="428"/>
        <v>19.365710297232649</v>
      </c>
      <c r="Y514" s="4">
        <f t="shared" si="429"/>
        <v>-1.5191356891648293</v>
      </c>
      <c r="Z514" t="str">
        <f t="shared" si="415"/>
        <v>-2,3270550844107+3,18351839212754i</v>
      </c>
      <c r="AA514" s="4">
        <f t="shared" si="430"/>
        <v>3.9433456250874093</v>
      </c>
      <c r="AB514" s="4">
        <f t="shared" si="431"/>
        <v>2.2020063019390088</v>
      </c>
      <c r="AC514" s="47" t="str">
        <f t="shared" si="432"/>
        <v>-0,60643897037918+0,40197448811503i</v>
      </c>
      <c r="AD514" s="20">
        <f t="shared" si="433"/>
        <v>-2.7625567646038358</v>
      </c>
      <c r="AE514" s="43">
        <f t="shared" si="434"/>
        <v>146.46182756617824</v>
      </c>
      <c r="AF514" t="str">
        <f t="shared" si="416"/>
        <v>171,846459675999</v>
      </c>
      <c r="AG514" t="str">
        <f t="shared" si="417"/>
        <v>1+67689,5598126119i</v>
      </c>
      <c r="AH514">
        <f t="shared" si="435"/>
        <v>67689.559819998569</v>
      </c>
      <c r="AI514">
        <f t="shared" si="436"/>
        <v>1.5707815534679213</v>
      </c>
      <c r="AJ514" t="str">
        <f t="shared" si="418"/>
        <v>1+171,909993174888i</v>
      </c>
      <c r="AK514">
        <f t="shared" si="437"/>
        <v>171.91290164903288</v>
      </c>
      <c r="AL514">
        <f t="shared" si="438"/>
        <v>1.5649793949074153</v>
      </c>
      <c r="AM514" t="str">
        <f t="shared" si="419"/>
        <v>1-6,56492130369386i</v>
      </c>
      <c r="AN514">
        <f t="shared" si="439"/>
        <v>6.6406469356301034</v>
      </c>
      <c r="AO514">
        <f t="shared" si="440"/>
        <v>-1.4196335635444683</v>
      </c>
      <c r="AP514" s="41" t="str">
        <f t="shared" si="441"/>
        <v>0,419811164403372-2,86769694597242i</v>
      </c>
      <c r="AQ514">
        <f t="shared" si="442"/>
        <v>9.242755215239832</v>
      </c>
      <c r="AR514" s="43">
        <f t="shared" si="443"/>
        <v>-81.671450843797885</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-0,0501859556479206-0,0819818835315433i</v>
      </c>
      <c r="BG514" s="20">
        <f t="shared" si="454"/>
        <v>-20.343440391401657</v>
      </c>
      <c r="BH514" s="43">
        <f t="shared" si="455"/>
        <v>-121.4732634364194</v>
      </c>
      <c r="BI514" s="41" t="str">
        <f t="shared" si="460"/>
        <v>0,376624528099442+0,0690790865752809i</v>
      </c>
      <c r="BJ514" s="20">
        <f t="shared" si="456"/>
        <v>-8.3381284115579977</v>
      </c>
      <c r="BK514" s="43">
        <f t="shared" si="461"/>
        <v>10.393458153604442</v>
      </c>
      <c r="BL514">
        <f t="shared" si="457"/>
        <v>-20.343440391401657</v>
      </c>
      <c r="BM514" s="43">
        <f t="shared" si="458"/>
        <v>-121.4732634364194</v>
      </c>
    </row>
    <row r="515" spans="14:65" x14ac:dyDescent="0.25">
      <c r="N515" s="9">
        <v>97</v>
      </c>
      <c r="O515" s="34">
        <f t="shared" si="459"/>
        <v>933254.30079699249</v>
      </c>
      <c r="P515" s="33" t="str">
        <f t="shared" si="411"/>
        <v>58,4837545126354</v>
      </c>
      <c r="Q515" s="4" t="str">
        <f t="shared" si="412"/>
        <v>1+69444,8655441196i</v>
      </c>
      <c r="R515" s="4">
        <f t="shared" si="424"/>
        <v>69444.86555131957</v>
      </c>
      <c r="S515" s="4">
        <f t="shared" si="425"/>
        <v>1.5707819268822163</v>
      </c>
      <c r="T515" s="4" t="str">
        <f t="shared" si="413"/>
        <v>1+175,914291318895i</v>
      </c>
      <c r="U515" s="4">
        <f t="shared" si="426"/>
        <v>175.91713358916766</v>
      </c>
      <c r="V515" s="4">
        <f t="shared" si="427"/>
        <v>1.5651118015570449</v>
      </c>
      <c r="W515" t="str">
        <f t="shared" si="414"/>
        <v>1-19,7903577733757i</v>
      </c>
      <c r="X515" s="4">
        <f t="shared" si="428"/>
        <v>19.815606495845941</v>
      </c>
      <c r="Y515" s="4">
        <f t="shared" si="429"/>
        <v>-1.5203096084249617</v>
      </c>
      <c r="Z515" t="str">
        <f t="shared" si="415"/>
        <v>-2,48385435982434+3,25767206146101i</v>
      </c>
      <c r="AA515" s="4">
        <f t="shared" si="430"/>
        <v>4.0965790289999306</v>
      </c>
      <c r="AB515" s="4">
        <f t="shared" si="431"/>
        <v>2.2222261466088469</v>
      </c>
      <c r="AC515" s="47" t="str">
        <f t="shared" si="432"/>
        <v>-0,588763633590682+0,408536949188249i</v>
      </c>
      <c r="AD515" s="20">
        <f t="shared" si="433"/>
        <v>-2.8942144823222273</v>
      </c>
      <c r="AE515" s="43">
        <f t="shared" si="434"/>
        <v>145.24362230931328</v>
      </c>
      <c r="AF515" t="str">
        <f t="shared" si="416"/>
        <v>171,846459675999</v>
      </c>
      <c r="AG515" t="str">
        <f t="shared" si="417"/>
        <v>1+69266,2522068147i</v>
      </c>
      <c r="AH515">
        <f t="shared" si="435"/>
        <v>69266.2522140332</v>
      </c>
      <c r="AI515">
        <f t="shared" si="436"/>
        <v>1.5707818897498989</v>
      </c>
      <c r="AJ515" t="str">
        <f t="shared" si="418"/>
        <v>1+175,914291318895i</v>
      </c>
      <c r="AK515">
        <f t="shared" si="437"/>
        <v>175.91713358916766</v>
      </c>
      <c r="AL515">
        <f t="shared" si="438"/>
        <v>1.5651118015570449</v>
      </c>
      <c r="AM515" t="str">
        <f t="shared" si="419"/>
        <v>1-6,71783796494456i</v>
      </c>
      <c r="AN515">
        <f t="shared" si="439"/>
        <v>6.7918588709756378</v>
      </c>
      <c r="AO515">
        <f t="shared" si="440"/>
        <v>-1.4230240077003666</v>
      </c>
      <c r="AP515" s="41" t="str">
        <f t="shared" si="441"/>
        <v>0,419811162719461-2,93437755062649i</v>
      </c>
      <c r="AQ515">
        <f t="shared" si="442"/>
        <v>9.4383138497722658</v>
      </c>
      <c r="AR515" s="43">
        <f t="shared" si="443"/>
        <v>-81.8581419099405</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-0,0500378408126418-0,0778270719133996i</v>
      </c>
      <c r="BG515" s="20">
        <f t="shared" si="454"/>
        <v>-20.674836889370805</v>
      </c>
      <c r="BH515" s="43">
        <f t="shared" si="455"/>
        <v>-122.73843069313909</v>
      </c>
      <c r="BI515" s="41" t="str">
        <f t="shared" si="460"/>
        <v>0,376721757584508+0,067510138291966i</v>
      </c>
      <c r="BJ515" s="20">
        <f t="shared" si="456"/>
        <v>-8.3423085572763149</v>
      </c>
      <c r="BK515" s="43">
        <f t="shared" si="461"/>
        <v>10.15980508760712</v>
      </c>
      <c r="BL515">
        <f t="shared" si="457"/>
        <v>-20.674836889370805</v>
      </c>
      <c r="BM515" s="43">
        <f t="shared" si="458"/>
        <v>-122.73843069313909</v>
      </c>
    </row>
    <row r="516" spans="14:65" x14ac:dyDescent="0.25">
      <c r="N516" s="9">
        <v>98</v>
      </c>
      <c r="O516" s="34">
        <f t="shared" si="459"/>
        <v>954992.58602143743</v>
      </c>
      <c r="P516" s="33" t="str">
        <f t="shared" si="411"/>
        <v>58,4837545126354</v>
      </c>
      <c r="Q516" s="4" t="str">
        <f t="shared" si="412"/>
        <v>1+71062,4442611768i</v>
      </c>
      <c r="R516" s="4">
        <f t="shared" si="424"/>
        <v>71062.444268212857</v>
      </c>
      <c r="S516" s="4">
        <f t="shared" si="425"/>
        <v>1.5707822546642469</v>
      </c>
      <c r="T516" s="4" t="str">
        <f t="shared" si="413"/>
        <v>1+180,01186154866i</v>
      </c>
      <c r="U516" s="4">
        <f t="shared" si="426"/>
        <v>180.01463912197232</v>
      </c>
      <c r="V516" s="4">
        <f t="shared" si="427"/>
        <v>1.5652411944559641</v>
      </c>
      <c r="W516" t="str">
        <f t="shared" si="414"/>
        <v>1-20,2513344242243i</v>
      </c>
      <c r="X516" s="4">
        <f t="shared" si="428"/>
        <v>20.276009123142849</v>
      </c>
      <c r="Y516" s="4">
        <f t="shared" si="429"/>
        <v>-1.5214569406091518</v>
      </c>
      <c r="Z516" t="str">
        <f t="shared" si="415"/>
        <v>-2,64804335742365+3,33355299164185i</v>
      </c>
      <c r="AA516" s="4">
        <f t="shared" si="430"/>
        <v>4.2573124351966287</v>
      </c>
      <c r="AB516" s="4">
        <f t="shared" si="431"/>
        <v>2.2420891758644013</v>
      </c>
      <c r="AC516" s="47" t="str">
        <f t="shared" si="432"/>
        <v>-0,571172519379991+0,414262466245175i</v>
      </c>
      <c r="AD516" s="20">
        <f t="shared" si="433"/>
        <v>-3.0290023425700996</v>
      </c>
      <c r="AE516" s="43">
        <f t="shared" si="434"/>
        <v>144.04721215925161</v>
      </c>
      <c r="AF516" t="str">
        <f t="shared" si="416"/>
        <v>171,846459675999</v>
      </c>
      <c r="AG516" t="str">
        <f t="shared" si="417"/>
        <v>1+70879,6704847848i</v>
      </c>
      <c r="AH516">
        <f t="shared" si="435"/>
        <v>70879.670491839017</v>
      </c>
      <c r="AI516">
        <f t="shared" si="436"/>
        <v>1.5707822183771643</v>
      </c>
      <c r="AJ516" t="str">
        <f t="shared" si="418"/>
        <v>1+180,01186154866i</v>
      </c>
      <c r="AK516">
        <f t="shared" si="437"/>
        <v>180.01463912197232</v>
      </c>
      <c r="AL516">
        <f t="shared" si="438"/>
        <v>1.5652411944559641</v>
      </c>
      <c r="AM516" t="str">
        <f t="shared" si="419"/>
        <v>1-6,87431651280537i</v>
      </c>
      <c r="AN516">
        <f t="shared" si="439"/>
        <v>6.9466702468325492</v>
      </c>
      <c r="AO516">
        <f t="shared" si="440"/>
        <v>-1.4263405860895459</v>
      </c>
      <c r="AP516" s="41" t="str">
        <f t="shared" si="441"/>
        <v>0,419811161111339-3,00261400109895i</v>
      </c>
      <c r="AQ516">
        <f t="shared" si="442"/>
        <v>9.6340681471158867</v>
      </c>
      <c r="AR516" s="43">
        <f t="shared" si="443"/>
        <v>-82.04077301601302</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-0,0497595374235871-0,0738250758679135i</v>
      </c>
      <c r="BG516" s="20">
        <f t="shared" si="454"/>
        <v>-21.009375272020737</v>
      </c>
      <c r="BH516" s="43">
        <f t="shared" si="455"/>
        <v>-123.9807365957966</v>
      </c>
      <c r="BI516" s="41" t="str">
        <f t="shared" si="460"/>
        <v>0,376814621967467+0,0659766714921157i</v>
      </c>
      <c r="BJ516" s="20">
        <f t="shared" si="456"/>
        <v>-8.346304782334748</v>
      </c>
      <c r="BK516" s="43">
        <f t="shared" si="461"/>
        <v>9.9312782289387531</v>
      </c>
      <c r="BL516">
        <f t="shared" si="457"/>
        <v>-21.009375272020737</v>
      </c>
      <c r="BM516" s="43">
        <f t="shared" si="458"/>
        <v>-123.9807365957966</v>
      </c>
    </row>
    <row r="517" spans="14:65" x14ac:dyDescent="0.25">
      <c r="N517" s="9">
        <v>99</v>
      </c>
      <c r="O517" s="34">
        <f t="shared" si="459"/>
        <v>977237.22095581202</v>
      </c>
      <c r="P517" s="33" t="str">
        <f t="shared" si="411"/>
        <v>58,4837545126354</v>
      </c>
      <c r="Q517" s="4" t="str">
        <f t="shared" si="412"/>
        <v>1+72717,7012268039i</v>
      </c>
      <c r="R517" s="4">
        <f t="shared" si="424"/>
        <v>72717.701233679807</v>
      </c>
      <c r="S517" s="4">
        <f t="shared" si="425"/>
        <v>1.5707825749850475</v>
      </c>
      <c r="T517" s="4" t="str">
        <f t="shared" si="413"/>
        <v>1+184,204876450157i</v>
      </c>
      <c r="U517" s="4">
        <f t="shared" si="426"/>
        <v>184.20759079912426</v>
      </c>
      <c r="V517" s="4">
        <f t="shared" si="427"/>
        <v>1.5653676421926601</v>
      </c>
      <c r="W517" t="str">
        <f t="shared" si="414"/>
        <v>1-20,7230486006427i</v>
      </c>
      <c r="X517" s="4">
        <f t="shared" si="428"/>
        <v>20.747162295229661</v>
      </c>
      <c r="Y517" s="4">
        <f t="shared" si="429"/>
        <v>-1.522578281958729</v>
      </c>
      <c r="Z517" t="str">
        <f t="shared" si="415"/>
        <v>-2,81997034408576+3,41120141574365i</v>
      </c>
      <c r="AA517" s="4">
        <f t="shared" si="430"/>
        <v>4.4258928862202076</v>
      </c>
      <c r="AB517" s="4">
        <f t="shared" si="431"/>
        <v>2.2615948896123022</v>
      </c>
      <c r="AC517" s="47" t="str">
        <f t="shared" si="432"/>
        <v>-0,553706534674672+0,419181432330297i</v>
      </c>
      <c r="AD517" s="20">
        <f t="shared" si="433"/>
        <v>-3.1667913645468366</v>
      </c>
      <c r="AE517" s="43">
        <f t="shared" si="434"/>
        <v>142.8725955269939</v>
      </c>
      <c r="AF517" t="str">
        <f t="shared" si="416"/>
        <v>171,846459675999</v>
      </c>
      <c r="AG517" t="str">
        <f t="shared" si="417"/>
        <v>1+72530,6701022493i</v>
      </c>
      <c r="AH517">
        <f t="shared" si="435"/>
        <v>72530.670109142942</v>
      </c>
      <c r="AI517">
        <f t="shared" si="436"/>
        <v>1.5707825395239596</v>
      </c>
      <c r="AJ517" t="str">
        <f t="shared" si="418"/>
        <v>1+184,204876450157i</v>
      </c>
      <c r="AK517">
        <f t="shared" si="437"/>
        <v>184.20759079912426</v>
      </c>
      <c r="AL517">
        <f t="shared" si="438"/>
        <v>1.5653676421926601</v>
      </c>
      <c r="AM517" t="str">
        <f t="shared" si="419"/>
        <v>1-7,03443991427361i</v>
      </c>
      <c r="AN517">
        <f t="shared" si="439"/>
        <v>7.1051632569227934</v>
      </c>
      <c r="AO517">
        <f t="shared" si="440"/>
        <v>-1.429584765203433</v>
      </c>
      <c r="AP517" s="41" t="str">
        <f t="shared" si="441"/>
        <v>0,419811159575593-3,0724424772591i</v>
      </c>
      <c r="AQ517">
        <f t="shared" si="442"/>
        <v>9.8300096657785332</v>
      </c>
      <c r="AR517" s="43">
        <f t="shared" si="443"/>
        <v>-82.219424265937562</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-0,0493633063676477-0,0699764113006581i</v>
      </c>
      <c r="BG517" s="20">
        <f t="shared" si="454"/>
        <v>-21.34692603135662</v>
      </c>
      <c r="BH517" s="43">
        <f t="shared" si="455"/>
        <v>-125.20020682166165</v>
      </c>
      <c r="BI517" s="41" t="str">
        <f t="shared" si="460"/>
        <v>0,37690331674891+0,0644778939713554i</v>
      </c>
      <c r="BJ517" s="20">
        <f t="shared" si="456"/>
        <v>-8.3501250010312553</v>
      </c>
      <c r="BK517" s="43">
        <f t="shared" si="461"/>
        <v>9.7077733854068295</v>
      </c>
      <c r="BL517">
        <f t="shared" si="457"/>
        <v>-21.34692603135662</v>
      </c>
      <c r="BM517" s="43">
        <f t="shared" si="458"/>
        <v>-125.20020682166165</v>
      </c>
    </row>
    <row r="518" spans="14:65" x14ac:dyDescent="0.25">
      <c r="N518" s="9">
        <v>100</v>
      </c>
      <c r="O518" s="34">
        <f t="shared" si="459"/>
        <v>1000000</v>
      </c>
      <c r="P518" s="33" t="str">
        <f t="shared" si="411"/>
        <v>58,4837545126354</v>
      </c>
      <c r="Q518" s="4" t="str">
        <f t="shared" si="412"/>
        <v>1+74411,514080154i</v>
      </c>
      <c r="R518" s="4">
        <f t="shared" si="424"/>
        <v>74411.514086873387</v>
      </c>
      <c r="S518" s="4">
        <f t="shared" si="425"/>
        <v>1.5707828880144565</v>
      </c>
      <c r="T518" s="4" t="str">
        <f t="shared" si="413"/>
        <v>1+188,495559215388i</v>
      </c>
      <c r="U518" s="4">
        <f t="shared" si="426"/>
        <v>188.49821177910903</v>
      </c>
      <c r="V518" s="4">
        <f t="shared" si="427"/>
        <v>1.5654912117952129</v>
      </c>
      <c r="W518" t="str">
        <f t="shared" si="414"/>
        <v>1-21,2057504117311i</v>
      </c>
      <c r="X518" s="4">
        <f t="shared" si="428"/>
        <v>21.22931582799205</v>
      </c>
      <c r="Y518" s="4">
        <f t="shared" si="429"/>
        <v>-1.5236742157374554</v>
      </c>
      <c r="Z518" t="str">
        <f t="shared" si="415"/>
        <v>-3,00000000000001+3,49065850398866i</v>
      </c>
      <c r="AA518" s="4">
        <f t="shared" si="430"/>
        <v>4.6026836510310387</v>
      </c>
      <c r="AB518" s="4">
        <f t="shared" si="431"/>
        <v>2.2807434298220945</v>
      </c>
      <c r="AC518" s="47" t="str">
        <f t="shared" si="432"/>
        <v>-0,536403030554664+0,423325678745615i</v>
      </c>
      <c r="AD518" s="20">
        <f t="shared" si="433"/>
        <v>-3.3074557912296987</v>
      </c>
      <c r="AE518" s="43">
        <f t="shared" si="434"/>
        <v>141.71973469042777</v>
      </c>
      <c r="AF518" t="str">
        <f t="shared" si="416"/>
        <v>171,846459675999</v>
      </c>
      <c r="AG518" t="str">
        <f t="shared" si="417"/>
        <v>1+74220,1264410589i</v>
      </c>
      <c r="AH518">
        <f t="shared" si="435"/>
        <v>74220.126447795628</v>
      </c>
      <c r="AI518">
        <f t="shared" si="436"/>
        <v>1.5707828533605617</v>
      </c>
      <c r="AJ518" t="str">
        <f t="shared" si="418"/>
        <v>1+188,495559215388i</v>
      </c>
      <c r="AK518">
        <f t="shared" si="437"/>
        <v>188.49821177910903</v>
      </c>
      <c r="AL518">
        <f t="shared" si="438"/>
        <v>1.5654912117952129</v>
      </c>
      <c r="AM518" t="str">
        <f t="shared" si="419"/>
        <v>1-7,1982930688962i</v>
      </c>
      <c r="AN518">
        <f t="shared" si="439"/>
        <v>7.2674220398790021</v>
      </c>
      <c r="AO518">
        <f t="shared" si="440"/>
        <v>-1.4327579918541491</v>
      </c>
      <c r="AP518" s="41" t="str">
        <f t="shared" si="441"/>
        <v>0,41981115810897-3,14390000308928i</v>
      </c>
      <c r="AQ518">
        <f t="shared" si="442"/>
        <v>10.026130313055457</v>
      </c>
      <c r="AR518" s="43">
        <f t="shared" si="443"/>
        <v>-82.394174725272379</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-0,048860889967184-0,0662808002788791i</v>
      </c>
      <c r="BG518" s="20">
        <f t="shared" si="454"/>
        <v>-21.687362906775899</v>
      </c>
      <c r="BH518" s="43">
        <f t="shared" si="455"/>
        <v>-126.39690264494898</v>
      </c>
      <c r="BI518" s="41" t="str">
        <f t="shared" si="460"/>
        <v>0,376988028714814+0,0630130305311842i</v>
      </c>
      <c r="BJ518" s="20">
        <f t="shared" si="456"/>
        <v>-8.3537768024907368</v>
      </c>
      <c r="BK518" s="43">
        <f t="shared" si="461"/>
        <v>9.4891879393508631</v>
      </c>
      <c r="BL518">
        <f t="shared" si="457"/>
        <v>-21.687362906775899</v>
      </c>
      <c r="BM518" s="43">
        <f t="shared" si="458"/>
        <v>-126.39690264494898</v>
      </c>
    </row>
    <row r="519" spans="14:65" x14ac:dyDescent="0.25">
      <c r="N519" s="9">
        <v>1</v>
      </c>
      <c r="O519" s="34">
        <f>10^(6+(N519/100))</f>
        <v>1023292.9922807553</v>
      </c>
      <c r="P519" s="33" t="str">
        <f t="shared" si="411"/>
        <v>58,4837545126354</v>
      </c>
      <c r="Q519" s="4" t="str">
        <f t="shared" si="412"/>
        <v>1+76144,7809032223i</v>
      </c>
      <c r="R519" s="4">
        <f t="shared" si="424"/>
        <v>76144.780909788751</v>
      </c>
      <c r="S519" s="4">
        <f t="shared" si="425"/>
        <v>1.5707831939184462</v>
      </c>
      <c r="T519" s="4" t="str">
        <f t="shared" si="413"/>
        <v>1+192,886184821149i</v>
      </c>
      <c r="U519" s="4">
        <f t="shared" si="426"/>
        <v>192.88877700596902</v>
      </c>
      <c r="V519" s="4">
        <f t="shared" si="427"/>
        <v>1.565611968766758</v>
      </c>
      <c r="W519" t="str">
        <f t="shared" si="414"/>
        <v>1-21,6996957923792i</v>
      </c>
      <c r="X519" s="4">
        <f t="shared" si="428"/>
        <v>21.722725369570909</v>
      </c>
      <c r="Y519" s="4">
        <f t="shared" si="429"/>
        <v>-1.524745312487588</v>
      </c>
      <c r="Z519" t="str">
        <f t="shared" si="415"/>
        <v>-3,18851419220362+3,57196638557682i</v>
      </c>
      <c r="AA519" s="4">
        <f t="shared" si="430"/>
        <v>4.7880650176845592</v>
      </c>
      <c r="AB519" s="4">
        <f t="shared" si="431"/>
        <v>2.2995355327520697</v>
      </c>
      <c r="AC519" s="47" t="str">
        <f t="shared" si="432"/>
        <v>-0,519295867668337+0,426728129203126i</v>
      </c>
      <c r="AD519" s="20">
        <f t="shared" si="433"/>
        <v>-3.4508732782424105</v>
      </c>
      <c r="AE519" s="43">
        <f t="shared" si="434"/>
        <v>140.58855851894077</v>
      </c>
      <c r="AF519" t="str">
        <f t="shared" si="416"/>
        <v>171,846459675999</v>
      </c>
      <c r="AG519" t="str">
        <f t="shared" si="417"/>
        <v>1+75948,9352733271i</v>
      </c>
      <c r="AH519">
        <f t="shared" si="435"/>
        <v>75948.935279910467</v>
      </c>
      <c r="AI519">
        <f t="shared" si="436"/>
        <v>1.5707831600533704</v>
      </c>
      <c r="AJ519" t="str">
        <f t="shared" si="418"/>
        <v>1+192,886184821149i</v>
      </c>
      <c r="AK519">
        <f t="shared" si="437"/>
        <v>192.88877700596902</v>
      </c>
      <c r="AL519">
        <f t="shared" si="438"/>
        <v>1.565611968766758</v>
      </c>
      <c r="AM519" t="str">
        <f t="shared" si="419"/>
        <v>1-7,36596285378462i</v>
      </c>
      <c r="AN519">
        <f t="shared" si="439"/>
        <v>7.43353272430645</v>
      </c>
      <c r="AO519">
        <f t="shared" si="440"/>
        <v>-1.4358616927754158</v>
      </c>
      <c r="AP519" s="41" t="str">
        <f t="shared" si="441"/>
        <v>0,419811156708355-3,21702446631555i</v>
      </c>
      <c r="AQ519">
        <f t="shared" si="442"/>
        <v>10.222422331951575</v>
      </c>
      <c r="AR519" s="43">
        <f t="shared" si="443"/>
        <v>-82.565102396319077</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-0,048263479350599-0,0627372524177659i</v>
      </c>
      <c r="BG519" s="20">
        <f t="shared" si="454"/>
        <v>-22.030563072883865</v>
      </c>
      <c r="BH519" s="43">
        <f t="shared" si="455"/>
        <v>-127.57091822360245</v>
      </c>
      <c r="BI519" s="41" t="str">
        <f t="shared" si="460"/>
        <v>0,37706893632138+0,0615813226599247i</v>
      </c>
      <c r="BJ519" s="20">
        <f t="shared" si="456"/>
        <v>-8.357267462689892</v>
      </c>
      <c r="BK519" s="43">
        <f t="shared" si="461"/>
        <v>9.2754208611377233</v>
      </c>
      <c r="BL519">
        <f t="shared" si="457"/>
        <v>-22.030563072883865</v>
      </c>
      <c r="BM519" s="43">
        <f t="shared" si="458"/>
        <v>-127.57091822360245</v>
      </c>
    </row>
    <row r="520" spans="14:65" x14ac:dyDescent="0.25">
      <c r="N520" s="9">
        <v>2</v>
      </c>
      <c r="O520" s="34">
        <f t="shared" ref="O520:O560" si="462">10^(6+(N520/100))</f>
        <v>1047128.5480509007</v>
      </c>
      <c r="P520" s="33" t="str">
        <f t="shared" si="411"/>
        <v>58,4837545126354</v>
      </c>
      <c r="Q520" s="4" t="str">
        <f t="shared" si="412"/>
        <v>1+77918,4206970207i</v>
      </c>
      <c r="R520" s="4">
        <f t="shared" si="424"/>
        <v>77918.420703437674</v>
      </c>
      <c r="S520" s="4">
        <f t="shared" si="425"/>
        <v>1.570783492859211</v>
      </c>
      <c r="T520" s="4" t="str">
        <f t="shared" si="413"/>
        <v>1+197,379081235252i</v>
      </c>
      <c r="U520" s="4">
        <f t="shared" si="426"/>
        <v>197.38161441550784</v>
      </c>
      <c r="V520" s="4">
        <f t="shared" si="427"/>
        <v>1.5657299771201449</v>
      </c>
      <c r="W520" t="str">
        <f t="shared" si="414"/>
        <v>1-22,2051466389658i</v>
      </c>
      <c r="X520" s="4">
        <f t="shared" si="428"/>
        <v>22.227652535928623</v>
      </c>
      <c r="Y520" s="4">
        <f t="shared" si="429"/>
        <v>-1.5257921302826991</v>
      </c>
      <c r="Z520" t="str">
        <f t="shared" si="415"/>
        <v>-3,38591278457276+3,65516817102317i</v>
      </c>
      <c r="AA520" s="4">
        <f t="shared" si="430"/>
        <v>4.9824351218248824</v>
      </c>
      <c r="AB520" s="4">
        <f t="shared" si="431"/>
        <v>2.3179724820928023</v>
      </c>
      <c r="AC520" s="47" t="str">
        <f t="shared" si="432"/>
        <v>-0,502415508535725+0,429422480665994i</v>
      </c>
      <c r="AD520" s="20">
        <f t="shared" si="433"/>
        <v>-3.5969250435659399</v>
      </c>
      <c r="AE520" s="43">
        <f t="shared" si="434"/>
        <v>139.47896514559355</v>
      </c>
      <c r="AF520" t="str">
        <f t="shared" si="416"/>
        <v>171,846459675999</v>
      </c>
      <c r="AG520" t="str">
        <f t="shared" si="417"/>
        <v>1+77718,0132363802i</v>
      </c>
      <c r="AH520">
        <f t="shared" si="435"/>
        <v>77718.013242813715</v>
      </c>
      <c r="AI520">
        <f t="shared" si="436"/>
        <v>1.5707834597649983</v>
      </c>
      <c r="AJ520" t="str">
        <f t="shared" si="418"/>
        <v>1+197,379081235252i</v>
      </c>
      <c r="AK520">
        <f t="shared" si="437"/>
        <v>197.38161441550784</v>
      </c>
      <c r="AL520">
        <f t="shared" si="438"/>
        <v>1.5657299771201449</v>
      </c>
      <c r="AM520" t="str">
        <f t="shared" si="419"/>
        <v>1-7,53753816967814i</v>
      </c>
      <c r="AN520">
        <f t="shared" si="439"/>
        <v>7.6035834748725479</v>
      </c>
      <c r="AO520">
        <f t="shared" si="440"/>
        <v>-1.4388972742820623</v>
      </c>
      <c r="AP520" s="41" t="str">
        <f t="shared" si="441"/>
        <v>0,419811155370777-3,29185463849619i</v>
      </c>
      <c r="AQ520">
        <f t="shared" si="442"/>
        <v>10.418878288476371</v>
      </c>
      <c r="AR520" s="43">
        <f t="shared" si="443"/>
        <v>-82.732284196632889</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-0,0475816910808915-0,0593441441118763i</v>
      </c>
      <c r="BG520" s="20">
        <f t="shared" si="454"/>
        <v>-22.376407288198269</v>
      </c>
      <c r="BH520" s="43">
        <f t="shared" si="455"/>
        <v>-128.72237793831349</v>
      </c>
      <c r="BI520" s="41" t="str">
        <f t="shared" si="460"/>
        <v>0,377146210063177+0,0601820282164492i</v>
      </c>
      <c r="BJ520" s="20">
        <f t="shared" si="456"/>
        <v>-8.3606039561559555</v>
      </c>
      <c r="BK520" s="43">
        <f t="shared" si="461"/>
        <v>9.0663727194600661</v>
      </c>
      <c r="BL520">
        <f t="shared" si="457"/>
        <v>-22.376407288198269</v>
      </c>
      <c r="BM520" s="43">
        <f t="shared" si="458"/>
        <v>-128.72237793831349</v>
      </c>
    </row>
    <row r="521" spans="14:65" x14ac:dyDescent="0.25">
      <c r="N521" s="9">
        <v>3</v>
      </c>
      <c r="O521" s="34">
        <f t="shared" si="462"/>
        <v>1071519.3052376076</v>
      </c>
      <c r="P521" s="33" t="str">
        <f t="shared" si="411"/>
        <v>58,4837545126354</v>
      </c>
      <c r="Q521" s="4" t="str">
        <f t="shared" si="412"/>
        <v>1+79733,3738688449i</v>
      </c>
      <c r="R521" s="4">
        <f t="shared" si="424"/>
        <v>79733.373875115794</v>
      </c>
      <c r="S521" s="4">
        <f t="shared" si="425"/>
        <v>1.5707837849952533</v>
      </c>
      <c r="T521" s="4" t="str">
        <f t="shared" si="413"/>
        <v>1+201,976630650847i</v>
      </c>
      <c r="U521" s="4">
        <f t="shared" si="426"/>
        <v>201.97910616959535</v>
      </c>
      <c r="V521" s="4">
        <f t="shared" si="427"/>
        <v>1.5658452994118099</v>
      </c>
      <c r="W521" t="str">
        <f t="shared" si="414"/>
        <v>1-22,7223709482202i</v>
      </c>
      <c r="X521" s="4">
        <f t="shared" si="428"/>
        <v>22.744365049579233</v>
      </c>
      <c r="Y521" s="4">
        <f t="shared" si="429"/>
        <v>-1.5268152149771639</v>
      </c>
      <c r="Z521" t="str">
        <f t="shared" si="415"/>
        <v>-3,59261448598754+3,74030797501567i</v>
      </c>
      <c r="AA521" s="4">
        <f t="shared" si="430"/>
        <v>5.1862108126158297</v>
      </c>
      <c r="AB521" s="4">
        <f t="shared" si="431"/>
        <v>2.3360560633552301</v>
      </c>
      <c r="AC521" s="47" t="str">
        <f t="shared" si="432"/>
        <v>-0,485789132126324+0,431442911695415i</v>
      </c>
      <c r="AD521" s="20">
        <f t="shared" si="433"/>
        <v>-3.7454959812064752</v>
      </c>
      <c r="AE521" s="43">
        <f t="shared" si="434"/>
        <v>138.39082456813119</v>
      </c>
      <c r="AF521" t="str">
        <f t="shared" si="416"/>
        <v>171,846459675999</v>
      </c>
      <c r="AG521" t="str">
        <f t="shared" si="417"/>
        <v>1+79528,2983187707i</v>
      </c>
      <c r="AH521">
        <f t="shared" si="435"/>
        <v>79528.298325057767</v>
      </c>
      <c r="AI521">
        <f t="shared" si="436"/>
        <v>1.5707837526543569</v>
      </c>
      <c r="AJ521" t="str">
        <f t="shared" si="418"/>
        <v>1+201,976630650847i</v>
      </c>
      <c r="AK521">
        <f t="shared" si="437"/>
        <v>201.97910616959535</v>
      </c>
      <c r="AL521">
        <f t="shared" si="438"/>
        <v>1.5658452994118099</v>
      </c>
      <c r="AM521" t="str">
        <f t="shared" si="419"/>
        <v>1-7,71310998808034i</v>
      </c>
      <c r="AN521">
        <f t="shared" si="439"/>
        <v>7.7776645394504333</v>
      </c>
      <c r="AO521">
        <f t="shared" si="440"/>
        <v>-1.4418661219842226</v>
      </c>
      <c r="AP521" s="41" t="str">
        <f t="shared" si="441"/>
        <v>0,419811154093399-3,36843019557901i</v>
      </c>
      <c r="AQ521">
        <f t="shared" si="442"/>
        <v>10.615491059312681</v>
      </c>
      <c r="AR521" s="43">
        <f t="shared" si="443"/>
        <v>-82.895795940711722</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-0,0468255521535713-0,0560992948302212i</v>
      </c>
      <c r="BG521" s="20">
        <f t="shared" si="454"/>
        <v>-22.724780007855191</v>
      </c>
      <c r="BH521" s="43">
        <f t="shared" si="455"/>
        <v>-129.85143380249644</v>
      </c>
      <c r="BI521" s="41" t="str">
        <f t="shared" si="460"/>
        <v>0,377220012825332+0,0588144211169079i</v>
      </c>
      <c r="BJ521" s="20">
        <f t="shared" si="456"/>
        <v>-8.3637929673360407</v>
      </c>
      <c r="BK521" s="43">
        <f t="shared" si="461"/>
        <v>8.8619456886606365</v>
      </c>
      <c r="BL521">
        <f t="shared" si="457"/>
        <v>-22.724780007855191</v>
      </c>
      <c r="BM521" s="43">
        <f t="shared" si="458"/>
        <v>-129.85143380249644</v>
      </c>
    </row>
    <row r="522" spans="14:65" x14ac:dyDescent="0.25">
      <c r="N522" s="9">
        <v>4</v>
      </c>
      <c r="O522" s="34">
        <f t="shared" si="462"/>
        <v>1096478.196143186</v>
      </c>
      <c r="P522" s="33" t="str">
        <f t="shared" si="411"/>
        <v>58,4837545126354</v>
      </c>
      <c r="Q522" s="4" t="str">
        <f t="shared" si="412"/>
        <v>1+81590,6027308904i</v>
      </c>
      <c r="R522" s="4">
        <f t="shared" si="424"/>
        <v>81590.602737018562</v>
      </c>
      <c r="S522" s="4">
        <f t="shared" si="425"/>
        <v>1.5707840704814673</v>
      </c>
      <c r="T522" s="4" t="str">
        <f t="shared" si="413"/>
        <v>1+206,681270749489i</v>
      </c>
      <c r="U522" s="4">
        <f t="shared" si="426"/>
        <v>206.68368991921827</v>
      </c>
      <c r="V522" s="4">
        <f t="shared" si="427"/>
        <v>1.565957996774882</v>
      </c>
      <c r="W522" t="str">
        <f t="shared" si="414"/>
        <v>1-23,2516429593176i</v>
      </c>
      <c r="X522" s="4">
        <f t="shared" si="428"/>
        <v>23.273136881554741</v>
      </c>
      <c r="Y522" s="4">
        <f t="shared" si="429"/>
        <v>-1.5278151004522322</v>
      </c>
      <c r="Z522" t="str">
        <f t="shared" si="415"/>
        <v>-3,80905773846967+3,82743093980536i</v>
      </c>
      <c r="AA522" s="4">
        <f t="shared" si="430"/>
        <v>5.3998285578317216</v>
      </c>
      <c r="AB522" s="4">
        <f t="shared" si="431"/>
        <v>2.3537885197709301</v>
      </c>
      <c r="AC522" s="47" t="str">
        <f t="shared" si="432"/>
        <v>-0,469440766387196+0,432823818533387i</v>
      </c>
      <c r="AD522" s="20">
        <f t="shared" si="433"/>
        <v>-3.8964747419850361</v>
      </c>
      <c r="AE522" s="43">
        <f t="shared" si="434"/>
        <v>137.32398116350515</v>
      </c>
      <c r="AF522" t="str">
        <f t="shared" si="416"/>
        <v>171,846459675999</v>
      </c>
      <c r="AG522" t="str">
        <f t="shared" si="417"/>
        <v>1+81380,7503576113i</v>
      </c>
      <c r="AH522">
        <f t="shared" si="435"/>
        <v>81380.750363755258</v>
      </c>
      <c r="AI522">
        <f t="shared" si="436"/>
        <v>1.5707840388767396</v>
      </c>
      <c r="AJ522" t="str">
        <f t="shared" si="418"/>
        <v>1+206,681270749489i</v>
      </c>
      <c r="AK522">
        <f t="shared" si="437"/>
        <v>206.68368991921827</v>
      </c>
      <c r="AL522">
        <f t="shared" si="438"/>
        <v>1.565957996774882</v>
      </c>
      <c r="AM522" t="str">
        <f t="shared" si="419"/>
        <v>1-7,8927713994933i</v>
      </c>
      <c r="AN522">
        <f t="shared" si="439"/>
        <v>7.9558682973424988</v>
      </c>
      <c r="AO522">
        <f t="shared" si="440"/>
        <v>-1.4447696005524775</v>
      </c>
      <c r="AP522" s="41" t="str">
        <f t="shared" si="441"/>
        <v>0,419811152873513-3,44679173893795i</v>
      </c>
      <c r="AQ522">
        <f t="shared" si="442"/>
        <v>10.812253819857268</v>
      </c>
      <c r="AR522" s="43">
        <f t="shared" si="443"/>
        <v>-83.055712324647658</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-0,046004492460931-0,0530000398588403i</v>
      </c>
      <c r="BG522" s="20">
        <f t="shared" si="454"/>
        <v>-23.075569463479862</v>
      </c>
      <c r="BH522" s="43">
        <f t="shared" si="455"/>
        <v>-130.9582629585496</v>
      </c>
      <c r="BI522" s="41" t="str">
        <f t="shared" si="460"/>
        <v>0,377290500220366+0,0574777910246657i</v>
      </c>
      <c r="BJ522" s="20">
        <f t="shared" si="456"/>
        <v>-8.3668409016375627</v>
      </c>
      <c r="BK522" s="43">
        <f t="shared" si="461"/>
        <v>8.6620435532975755</v>
      </c>
      <c r="BL522">
        <f t="shared" si="457"/>
        <v>-23.075569463479862</v>
      </c>
      <c r="BM522" s="43">
        <f t="shared" si="458"/>
        <v>-130.9582629585496</v>
      </c>
    </row>
    <row r="523" spans="14:65" x14ac:dyDescent="0.25">
      <c r="N523" s="9">
        <v>5</v>
      </c>
      <c r="O523" s="34">
        <f t="shared" si="462"/>
        <v>1122018.4543019643</v>
      </c>
      <c r="P523" s="33" t="str">
        <f t="shared" si="411"/>
        <v>58,4837545126354</v>
      </c>
      <c r="Q523" s="4" t="str">
        <f t="shared" si="412"/>
        <v>1+83491,0920104831i</v>
      </c>
      <c r="R523" s="4">
        <f t="shared" si="424"/>
        <v>83491.092016471768</v>
      </c>
      <c r="S523" s="4">
        <f t="shared" si="425"/>
        <v>1.5707843494692217</v>
      </c>
      <c r="T523" s="4" t="str">
        <f t="shared" si="413"/>
        <v>1+211,495495993634i</v>
      </c>
      <c r="U523" s="4">
        <f t="shared" si="426"/>
        <v>211.49786009695998</v>
      </c>
      <c r="V523" s="4">
        <f t="shared" si="427"/>
        <v>1.5660681289515375</v>
      </c>
      <c r="W523" t="str">
        <f t="shared" si="414"/>
        <v>1-23,7932432992838i</v>
      </c>
      <c r="X523" s="4">
        <f t="shared" si="428"/>
        <v>23.814248396682888</v>
      </c>
      <c r="Y523" s="4">
        <f t="shared" si="429"/>
        <v>-1.5287923088586115</v>
      </c>
      <c r="Z523" t="str">
        <f t="shared" si="415"/>
        <v>-4,03570164717668+3,91658325914136i</v>
      </c>
      <c r="AA523" s="4">
        <f t="shared" si="430"/>
        <v>5.6237453899346228</v>
      </c>
      <c r="AB523" s="4">
        <f t="shared" si="431"/>
        <v>2.3711725099174332</v>
      </c>
      <c r="AC523" s="47" t="str">
        <f t="shared" si="432"/>
        <v>-0,4533914347308+0,433599578655404i</v>
      </c>
      <c r="AD523" s="20">
        <f t="shared" si="433"/>
        <v>-4.0497537846047962</v>
      </c>
      <c r="AE523" s="43">
        <f t="shared" si="434"/>
        <v>136.27825610371335</v>
      </c>
      <c r="AF523" t="str">
        <f t="shared" si="416"/>
        <v>171,846459675999</v>
      </c>
      <c r="AG523" t="str">
        <f t="shared" si="417"/>
        <v>1+83276,3515474931i</v>
      </c>
      <c r="AH523">
        <f t="shared" si="435"/>
        <v>83276.35155349721</v>
      </c>
      <c r="AI523">
        <f t="shared" si="436"/>
        <v>1.5707843185839054</v>
      </c>
      <c r="AJ523" t="str">
        <f t="shared" si="418"/>
        <v>1+211,495495993634i</v>
      </c>
      <c r="AK523">
        <f t="shared" si="437"/>
        <v>211.49786009695998</v>
      </c>
      <c r="AL523">
        <f t="shared" si="438"/>
        <v>1.5660681289515375</v>
      </c>
      <c r="AM523" t="str">
        <f t="shared" si="419"/>
        <v>1-8,07661766277545i</v>
      </c>
      <c r="AN523">
        <f t="shared" si="439"/>
        <v>8.1382893086112613</v>
      </c>
      <c r="AO523">
        <f t="shared" si="440"/>
        <v>-1.4476090535304043</v>
      </c>
      <c r="AP523" s="41" t="str">
        <f t="shared" si="441"/>
        <v>0,419811151708532-3,52698081690058i</v>
      </c>
      <c r="AQ523">
        <f t="shared" si="442"/>
        <v>11.009160032632302</v>
      </c>
      <c r="AR523" s="43">
        <f t="shared" si="443"/>
        <v>-83.212106913537866</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-0,0451273438271785-0,0500432990262554i</v>
      </c>
      <c r="BG523" s="20">
        <f t="shared" si="454"/>
        <v>-23.428667713374605</v>
      </c>
      <c r="BH523" s="43">
        <f t="shared" si="455"/>
        <v>-132.04306527259681</v>
      </c>
      <c r="BI523" s="41" t="str">
        <f t="shared" si="460"/>
        <v>0,377357820910431+0,0561714430436405i</v>
      </c>
      <c r="BJ523" s="20">
        <f t="shared" si="456"/>
        <v>-8.3697538961374978</v>
      </c>
      <c r="BK523" s="43">
        <f t="shared" si="461"/>
        <v>8.46657171015198</v>
      </c>
      <c r="BL523">
        <f t="shared" si="457"/>
        <v>-23.428667713374605</v>
      </c>
      <c r="BM523" s="43">
        <f t="shared" si="458"/>
        <v>-132.04306527259681</v>
      </c>
    </row>
    <row r="524" spans="14:65" x14ac:dyDescent="0.25">
      <c r="N524" s="9">
        <v>6</v>
      </c>
      <c r="O524" s="34">
        <f t="shared" si="462"/>
        <v>1148153.6214968837</v>
      </c>
      <c r="P524" s="33" t="str">
        <f t="shared" si="411"/>
        <v>58,4837545126354</v>
      </c>
      <c r="Q524" s="4" t="str">
        <f t="shared" si="412"/>
        <v>1+85435,8493721951i</v>
      </c>
      <c r="R524" s="4">
        <f t="shared" si="424"/>
        <v>85435.849378047438</v>
      </c>
      <c r="S524" s="4">
        <f t="shared" si="425"/>
        <v>1.5707846221064397</v>
      </c>
      <c r="T524" s="4" t="str">
        <f t="shared" si="413"/>
        <v>1+216,421858949228i</v>
      </c>
      <c r="U524" s="4">
        <f t="shared" si="426"/>
        <v>216.42416923957347</v>
      </c>
      <c r="V524" s="4">
        <f t="shared" si="427"/>
        <v>1.5661757543246215</v>
      </c>
      <c r="W524" t="str">
        <f t="shared" si="414"/>
        <v>1-24,3474591317881i</v>
      </c>
      <c r="X524" s="4">
        <f t="shared" si="428"/>
        <v>24.367986502255203</v>
      </c>
      <c r="Y524" s="4">
        <f t="shared" si="429"/>
        <v>-1.5297473508555068</v>
      </c>
      <c r="Z524" t="str">
        <f t="shared" si="415"/>
        <v>-4,27302695422564+4,00781220276347i</v>
      </c>
      <c r="AA524" s="4">
        <f t="shared" si="430"/>
        <v>5.8584398950709247</v>
      </c>
      <c r="AB524" s="4">
        <f t="shared" si="431"/>
        <v>2.3882110672314116</v>
      </c>
      <c r="AC524" s="47" t="str">
        <f t="shared" si="432"/>
        <v>-0,437659312854469+0,433804341118226i</v>
      </c>
      <c r="AD524" s="20">
        <f t="shared" si="433"/>
        <v>-4.2052294000910857</v>
      </c>
      <c r="AE524" s="43">
        <f t="shared" si="434"/>
        <v>135.25344966363505</v>
      </c>
      <c r="AF524" t="str">
        <f t="shared" si="416"/>
        <v>171,846459675999</v>
      </c>
      <c r="AG524" t="str">
        <f t="shared" si="417"/>
        <v>1+85216,1069612583i</v>
      </c>
      <c r="AH524">
        <f t="shared" si="435"/>
        <v>85216.106967125728</v>
      </c>
      <c r="AI524">
        <f t="shared" si="436"/>
        <v>1.570784591924159</v>
      </c>
      <c r="AJ524" t="str">
        <f t="shared" si="418"/>
        <v>1+216,421858949228i</v>
      </c>
      <c r="AK524">
        <f t="shared" si="437"/>
        <v>216.42416923957347</v>
      </c>
      <c r="AL524">
        <f t="shared" si="438"/>
        <v>1.5661757543246215</v>
      </c>
      <c r="AM524" t="str">
        <f t="shared" si="419"/>
        <v>1-8,26474625564909i</v>
      </c>
      <c r="AN524">
        <f t="shared" si="439"/>
        <v>8.3250243645448645</v>
      </c>
      <c r="AO524">
        <f t="shared" si="440"/>
        <v>-1.4503858031911661</v>
      </c>
      <c r="AP524" s="41" t="str">
        <f t="shared" si="441"/>
        <v>0,419811150595984-3,60903994677744i</v>
      </c>
      <c r="AQ524">
        <f t="shared" si="442"/>
        <v>11.206203436063326</v>
      </c>
      <c r="AR524" s="43">
        <f t="shared" si="443"/>
        <v>-83.365052131460544</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-0,0442023447441088-0,0472256410834349i</v>
      </c>
      <c r="BG524" s="20">
        <f t="shared" si="454"/>
        <v>-23.783970666119949</v>
      </c>
      <c r="BH524" s="43">
        <f t="shared" si="455"/>
        <v>-133.10606103703338</v>
      </c>
      <c r="BI524" s="41" t="str">
        <f t="shared" si="460"/>
        <v>0,377422116915403+0,0548946974151895i</v>
      </c>
      <c r="BJ524" s="20">
        <f t="shared" si="456"/>
        <v>-8.3725378299655357</v>
      </c>
      <c r="BK524" s="43">
        <f t="shared" si="461"/>
        <v>8.275437167871031</v>
      </c>
      <c r="BL524">
        <f t="shared" si="457"/>
        <v>-23.783970666119949</v>
      </c>
      <c r="BM524" s="43">
        <f t="shared" si="458"/>
        <v>-133.10606103703338</v>
      </c>
    </row>
    <row r="525" spans="14:65" x14ac:dyDescent="0.25">
      <c r="N525" s="9">
        <v>7</v>
      </c>
      <c r="O525" s="34">
        <f t="shared" si="462"/>
        <v>1174897.5549395324</v>
      </c>
      <c r="P525" s="33" t="str">
        <f t="shared" si="411"/>
        <v>58,4837545126354</v>
      </c>
      <c r="Q525" s="4" t="str">
        <f t="shared" si="412"/>
        <v>1+87425,9059521214i</v>
      </c>
      <c r="R525" s="4">
        <f t="shared" si="424"/>
        <v>87425.905957840529</v>
      </c>
      <c r="S525" s="4">
        <f t="shared" si="425"/>
        <v>1.5707848885376767</v>
      </c>
      <c r="T525" s="4" t="str">
        <f t="shared" si="413"/>
        <v>1+221,462971639119i</v>
      </c>
      <c r="U525" s="4">
        <f t="shared" si="426"/>
        <v>221.46522934137815</v>
      </c>
      <c r="V525" s="4">
        <f t="shared" si="427"/>
        <v>1.5662809299485527</v>
      </c>
      <c r="W525" t="str">
        <f t="shared" si="414"/>
        <v>1-24,9145843094009i</v>
      </c>
      <c r="X525" s="4">
        <f t="shared" si="428"/>
        <v>24.934644800161994</v>
      </c>
      <c r="Y525" s="4">
        <f t="shared" si="429"/>
        <v>-1.5306807258460644</v>
      </c>
      <c r="Z525" t="str">
        <f t="shared" si="415"/>
        <v>-4,52153705841158+4,10116614146516i</v>
      </c>
      <c r="AA525" s="4">
        <f t="shared" si="430"/>
        <v>6.1044132470278809</v>
      </c>
      <c r="AB525" s="4">
        <f t="shared" si="431"/>
        <v>2.4049075615274598</v>
      </c>
      <c r="AC525" s="47" t="str">
        <f t="shared" si="432"/>
        <v>-0,422259892640077+0,433471842700835i</v>
      </c>
      <c r="AD525" s="20">
        <f t="shared" si="433"/>
        <v>-4.3628017125965641</v>
      </c>
      <c r="AE525" s="43">
        <f t="shared" si="434"/>
        <v>134.24934341411878</v>
      </c>
      <c r="AF525" t="str">
        <f t="shared" si="416"/>
        <v>171,846459675999</v>
      </c>
      <c r="AG525" t="str">
        <f t="shared" si="417"/>
        <v>1+87201,0450829029i</v>
      </c>
      <c r="AH525">
        <f t="shared" si="435"/>
        <v>87201.045088636762</v>
      </c>
      <c r="AI525">
        <f t="shared" si="436"/>
        <v>1.5707848590424287</v>
      </c>
      <c r="AJ525" t="str">
        <f t="shared" si="418"/>
        <v>1+221,462971639119i</v>
      </c>
      <c r="AK525">
        <f t="shared" si="437"/>
        <v>221.46522934137815</v>
      </c>
      <c r="AL525">
        <f t="shared" si="438"/>
        <v>1.5662809299485527</v>
      </c>
      <c r="AM525" t="str">
        <f t="shared" si="419"/>
        <v>1-8,45725692638433i</v>
      </c>
      <c r="AN525">
        <f t="shared" si="439"/>
        <v>8.5161725392852237</v>
      </c>
      <c r="AO525">
        <f t="shared" si="440"/>
        <v>-1.4531011504349549</v>
      </c>
      <c r="AP525" s="41" t="str">
        <f t="shared" si="441"/>
        <v>0,419811149533508-3,69301263740538i</v>
      </c>
      <c r="AQ525">
        <f t="shared" si="442"/>
        <v>11.403378033620966</v>
      </c>
      <c r="AR525" s="43">
        <f t="shared" si="443"/>
        <v>-83.51461925383272</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-0,0432371499760537-0,0445433435302276i</v>
      </c>
      <c r="BG525" s="20">
        <f t="shared" si="454"/>
        <v>-24.141378080576992</v>
      </c>
      <c r="BH525" s="43">
        <f t="shared" si="455"/>
        <v>-134.14748878762165</v>
      </c>
      <c r="BI525" s="41" t="str">
        <f t="shared" si="460"/>
        <v>0,377483523907598+0,0536468892187042i</v>
      </c>
      <c r="BJ525" s="20">
        <f t="shared" si="456"/>
        <v>-8.375198334359462</v>
      </c>
      <c r="BK525" s="43">
        <f t="shared" si="461"/>
        <v>8.0885485444268816</v>
      </c>
      <c r="BL525">
        <f t="shared" si="457"/>
        <v>-24.141378080576992</v>
      </c>
      <c r="BM525" s="43">
        <f t="shared" si="458"/>
        <v>-134.14748878762165</v>
      </c>
    </row>
    <row r="526" spans="14:65" x14ac:dyDescent="0.25">
      <c r="N526" s="9">
        <v>8</v>
      </c>
      <c r="O526" s="34">
        <f t="shared" si="462"/>
        <v>1202264.4346174158</v>
      </c>
      <c r="P526" s="33" t="str">
        <f t="shared" si="411"/>
        <v>58,4837545126354</v>
      </c>
      <c r="Q526" s="4" t="str">
        <f t="shared" si="412"/>
        <v>1+89462,3169046021i</v>
      </c>
      <c r="R526" s="4">
        <f t="shared" si="424"/>
        <v>89462.316910191061</v>
      </c>
      <c r="S526" s="4">
        <f t="shared" si="425"/>
        <v>1.5707851489041986</v>
      </c>
      <c r="T526" s="4" t="str">
        <f t="shared" si="413"/>
        <v>1+226,621506927982i</v>
      </c>
      <c r="U526" s="4">
        <f t="shared" si="426"/>
        <v>226.62371323916969</v>
      </c>
      <c r="V526" s="4">
        <f t="shared" si="427"/>
        <v>1.5663837115795263</v>
      </c>
      <c r="W526" t="str">
        <f t="shared" si="414"/>
        <v>1-25,494919529398i</v>
      </c>
      <c r="X526" s="4">
        <f t="shared" si="428"/>
        <v>25.514523742576099</v>
      </c>
      <c r="Y526" s="4">
        <f t="shared" si="429"/>
        <v>-1.5315929222091824</v>
      </c>
      <c r="Z526" t="str">
        <f t="shared" si="415"/>
        <v>-4,78175908298375+4,1966945727404i</v>
      </c>
      <c r="AA526" s="4">
        <f t="shared" si="430"/>
        <v>6.362190288302159</v>
      </c>
      <c r="AB526" s="4">
        <f t="shared" si="431"/>
        <v>2.4212656626002627</v>
      </c>
      <c r="AC526" s="47" t="str">
        <f t="shared" si="432"/>
        <v>-0,407206150260913+0,432635248584496i</v>
      </c>
      <c r="AD526" s="20">
        <f t="shared" si="433"/>
        <v>-4.5223746594330843</v>
      </c>
      <c r="AE526" s="43">
        <f t="shared" si="434"/>
        <v>133.26570229586829</v>
      </c>
      <c r="AF526" t="str">
        <f t="shared" si="416"/>
        <v>171,846459675999</v>
      </c>
      <c r="AG526" t="str">
        <f t="shared" si="417"/>
        <v>1+89232,2183528927i</v>
      </c>
      <c r="AH526">
        <f t="shared" si="435"/>
        <v>89232.218358496044</v>
      </c>
      <c r="AI526">
        <f t="shared" si="436"/>
        <v>1.5707851200803442</v>
      </c>
      <c r="AJ526" t="str">
        <f t="shared" si="418"/>
        <v>1+226,621506927982i</v>
      </c>
      <c r="AK526">
        <f t="shared" si="437"/>
        <v>226.62371323916969</v>
      </c>
      <c r="AL526">
        <f t="shared" si="438"/>
        <v>1.5663837115795263</v>
      </c>
      <c r="AM526" t="str">
        <f t="shared" si="419"/>
        <v>1-8,65425174668695i</v>
      </c>
      <c r="AN526">
        <f t="shared" si="439"/>
        <v>8.7118352426474495</v>
      </c>
      <c r="AO526">
        <f t="shared" si="440"/>
        <v>-1.4557563747242701</v>
      </c>
      <c r="AP526" s="41" t="str">
        <f t="shared" si="441"/>
        <v>0,419811148518851-3,77894341221645i</v>
      </c>
      <c r="AQ526">
        <f t="shared" si="442"/>
        <v>11.600678083320474</v>
      </c>
      <c r="AR526" s="43">
        <f t="shared" si="443"/>
        <v>-83.660878401975708</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-0,0422388442521169-0,041992447784387i</v>
      </c>
      <c r="BG526" s="20">
        <f t="shared" si="454"/>
        <v>-24.500793545152376</v>
      </c>
      <c r="BH526" s="43">
        <f t="shared" si="455"/>
        <v>-135.1676032395911</v>
      </c>
      <c r="BI526" s="41" t="str">
        <f t="shared" si="460"/>
        <v>0,377542171493558+0,052427368076033i</v>
      </c>
      <c r="BJ526" s="20">
        <f t="shared" si="456"/>
        <v>-8.3777408023988134</v>
      </c>
      <c r="BK526" s="43">
        <f t="shared" si="461"/>
        <v>7.9058160625648508</v>
      </c>
      <c r="BL526">
        <f t="shared" si="457"/>
        <v>-24.500793545152376</v>
      </c>
      <c r="BM526" s="43">
        <f t="shared" si="458"/>
        <v>-135.1676032395911</v>
      </c>
    </row>
    <row r="527" spans="14:65" x14ac:dyDescent="0.25">
      <c r="N527" s="9">
        <v>9</v>
      </c>
      <c r="O527" s="34">
        <f t="shared" si="462"/>
        <v>1230268.770812382</v>
      </c>
      <c r="P527" s="33" t="str">
        <f t="shared" si="411"/>
        <v>58,4837545126354</v>
      </c>
      <c r="Q527" s="4" t="str">
        <f t="shared" si="412"/>
        <v>1+91546,1619616792i</v>
      </c>
      <c r="R527" s="4">
        <f t="shared" si="424"/>
        <v>91546.161967140928</v>
      </c>
      <c r="S527" s="4">
        <f t="shared" si="425"/>
        <v>1.5707854033440547</v>
      </c>
      <c r="T527" s="4" t="str">
        <f t="shared" si="413"/>
        <v>1+231,900199939508i</v>
      </c>
      <c r="U527" s="4">
        <f t="shared" si="426"/>
        <v>231.90235602939396</v>
      </c>
      <c r="V527" s="4">
        <f t="shared" si="427"/>
        <v>1.5664841537050318</v>
      </c>
      <c r="W527" t="str">
        <f t="shared" si="414"/>
        <v>1-26,0887724931946i</v>
      </c>
      <c r="X527" s="4">
        <f t="shared" si="428"/>
        <v>26.107930791268529</v>
      </c>
      <c r="Y527" s="4">
        <f t="shared" si="429"/>
        <v>-1.5324844175276591</v>
      </c>
      <c r="Z527" t="str">
        <f t="shared" si="415"/>
        <v>-5,05424499374485+4,29444814702792i</v>
      </c>
      <c r="AA527" s="4">
        <f t="shared" si="430"/>
        <v>6.6323206605460818</v>
      </c>
      <c r="AB527" s="4">
        <f t="shared" si="431"/>
        <v>2.4372893059530032</v>
      </c>
      <c r="AC527" s="47" t="str">
        <f t="shared" si="432"/>
        <v>-0,392508715993959+0,431327016133038i</v>
      </c>
      <c r="AD527" s="20">
        <f t="shared" si="433"/>
        <v>-4.6838559530319523</v>
      </c>
      <c r="AE527" s="43">
        <f t="shared" si="434"/>
        <v>132.30227657167595</v>
      </c>
      <c r="AF527" t="str">
        <f t="shared" si="416"/>
        <v>171,846459675999</v>
      </c>
      <c r="AG527" t="str">
        <f t="shared" si="417"/>
        <v>1+91310,703726181i</v>
      </c>
      <c r="AH527">
        <f t="shared" si="435"/>
        <v>91310.703731656802</v>
      </c>
      <c r="AI527">
        <f t="shared" si="436"/>
        <v>1.5707853751763114</v>
      </c>
      <c r="AJ527" t="str">
        <f t="shared" si="418"/>
        <v>1+231,900199939508i</v>
      </c>
      <c r="AK527">
        <f t="shared" si="437"/>
        <v>231.90235602939396</v>
      </c>
      <c r="AL527">
        <f t="shared" si="438"/>
        <v>1.5664841537050318</v>
      </c>
      <c r="AM527" t="str">
        <f t="shared" si="419"/>
        <v>1-8,85583516581822i</v>
      </c>
      <c r="AN527">
        <f t="shared" si="439"/>
        <v>8.9121162741597253</v>
      </c>
      <c r="AO527">
        <f t="shared" si="440"/>
        <v>-1.4583527340541846</v>
      </c>
      <c r="AP527" s="41" t="str">
        <f t="shared" si="441"/>
        <v>0,419811147549862-3,86687783284491i</v>
      </c>
      <c r="AQ527">
        <f t="shared" si="442"/>
        <v>11.79809808757452</v>
      </c>
      <c r="AR527" s="43">
        <f t="shared" si="443"/>
        <v>-83.803898539724713</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-0,0412139593201783-0,0395688096778801i</v>
      </c>
      <c r="BG527" s="20">
        <f t="shared" si="454"/>
        <v>-24.862124439026239</v>
      </c>
      <c r="BH527" s="43">
        <f t="shared" si="455"/>
        <v>-136.16667334519812</v>
      </c>
      <c r="BI527" s="41" t="str">
        <f t="shared" si="460"/>
        <v>0,377598183483495+0,0512354978598345i</v>
      </c>
      <c r="BJ527" s="20">
        <f t="shared" si="456"/>
        <v>-8.3801703984197715</v>
      </c>
      <c r="BK527" s="43">
        <f t="shared" si="461"/>
        <v>7.7271515434011881</v>
      </c>
      <c r="BL527">
        <f t="shared" si="457"/>
        <v>-24.862124439026239</v>
      </c>
      <c r="BM527" s="43">
        <f t="shared" si="458"/>
        <v>-136.16667334519812</v>
      </c>
    </row>
    <row r="528" spans="14:65" x14ac:dyDescent="0.25">
      <c r="N528" s="9">
        <v>10</v>
      </c>
      <c r="O528" s="34">
        <f t="shared" si="462"/>
        <v>1258925.4117941677</v>
      </c>
      <c r="P528" s="33" t="str">
        <f t="shared" si="411"/>
        <v>58,4837545126354</v>
      </c>
      <c r="Q528" s="4" t="str">
        <f t="shared" si="412"/>
        <v>1+93678,5460055852i</v>
      </c>
      <c r="R528" s="4">
        <f t="shared" si="424"/>
        <v>93678.546010922611</v>
      </c>
      <c r="S528" s="4">
        <f t="shared" si="425"/>
        <v>1.5707856519921526</v>
      </c>
      <c r="T528" s="4" t="str">
        <f t="shared" si="413"/>
        <v>1+237,301849506604i</v>
      </c>
      <c r="U528" s="4">
        <f t="shared" si="426"/>
        <v>237.30395651833311</v>
      </c>
      <c r="V528" s="4">
        <f t="shared" si="427"/>
        <v>1.5665823095727027</v>
      </c>
      <c r="W528" t="str">
        <f t="shared" si="414"/>
        <v>1-26,6964580694929i</v>
      </c>
      <c r="X528" s="4">
        <f t="shared" si="428"/>
        <v>26.715180580639775</v>
      </c>
      <c r="Y528" s="4">
        <f t="shared" si="429"/>
        <v>-1.5333556788126521</v>
      </c>
      <c r="Z528" t="str">
        <f t="shared" si="415"/>
        <v>-5,33957276984447+4,39447869456673i</v>
      </c>
      <c r="AA528" s="4">
        <f t="shared" si="430"/>
        <v>6.9153799867733561</v>
      </c>
      <c r="AB528" s="4">
        <f t="shared" si="431"/>
        <v>2.4529826606646679</v>
      </c>
      <c r="AC528" s="47" t="str">
        <f t="shared" si="432"/>
        <v>-0,378176043591611+0,429578780208582i</v>
      </c>
      <c r="AD528" s="20">
        <f t="shared" si="433"/>
        <v>-4.8471570273619955</v>
      </c>
      <c r="AE528" s="43">
        <f t="shared" si="434"/>
        <v>131.35880365627793</v>
      </c>
      <c r="AF528" t="str">
        <f t="shared" si="416"/>
        <v>171,846459675999</v>
      </c>
      <c r="AG528" t="str">
        <f t="shared" si="417"/>
        <v>1+93437,6032432251i</v>
      </c>
      <c r="AH528">
        <f t="shared" si="435"/>
        <v>93437.603248576255</v>
      </c>
      <c r="AI528">
        <f t="shared" si="436"/>
        <v>1.5707856244655853</v>
      </c>
      <c r="AJ528" t="str">
        <f t="shared" si="418"/>
        <v>1+237,301849506604i</v>
      </c>
      <c r="AK528">
        <f t="shared" si="437"/>
        <v>237.30395651833311</v>
      </c>
      <c r="AL528">
        <f t="shared" si="438"/>
        <v>1.5665823095727027</v>
      </c>
      <c r="AM528" t="str">
        <f t="shared" si="419"/>
        <v>1-9,06211406597525i</v>
      </c>
      <c r="AN528">
        <f t="shared" si="439"/>
        <v>9.1171218783531938</v>
      </c>
      <c r="AO528">
        <f t="shared" si="440"/>
        <v>-1.4608914649549003</v>
      </c>
      <c r="AP528" s="41" t="str">
        <f t="shared" si="441"/>
        <v>0,419811146624485-3,95686252328452i</v>
      </c>
      <c r="AQ528">
        <f t="shared" si="442"/>
        <v>11.995632783392207</v>
      </c>
      <c r="AR528" s="43">
        <f t="shared" si="443"/>
        <v>-83.943747471926443</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-0,0401684936980434-0,0372681453388623i</v>
      </c>
      <c r="BG528" s="20">
        <f t="shared" si="454"/>
        <v>-25.225281877869566</v>
      </c>
      <c r="BH528" s="43">
        <f t="shared" si="455"/>
        <v>-137.14498047347081</v>
      </c>
      <c r="BI528" s="41" t="str">
        <f t="shared" si="460"/>
        <v>0,377651678148943+0,0500706564059692i</v>
      </c>
      <c r="BJ528" s="20">
        <f t="shared" si="456"/>
        <v>-8.3824920671153631</v>
      </c>
      <c r="BK528" s="43">
        <f t="shared" si="461"/>
        <v>7.5524683983248471</v>
      </c>
      <c r="BL528">
        <f t="shared" si="457"/>
        <v>-25.225281877869566</v>
      </c>
      <c r="BM528" s="43">
        <f t="shared" si="458"/>
        <v>-137.14498047347081</v>
      </c>
    </row>
    <row r="529" spans="14:65" x14ac:dyDescent="0.25">
      <c r="N529" s="9">
        <v>11</v>
      </c>
      <c r="O529" s="34">
        <f t="shared" si="462"/>
        <v>1288249.5516931366</v>
      </c>
      <c r="P529" s="33" t="str">
        <f t="shared" si="411"/>
        <v>58,4837545126354</v>
      </c>
      <c r="Q529" s="4" t="str">
        <f t="shared" si="412"/>
        <v>1+95860,5996545658i</v>
      </c>
      <c r="R529" s="4">
        <f t="shared" si="424"/>
        <v>95860.599659781699</v>
      </c>
      <c r="S529" s="4">
        <f t="shared" si="425"/>
        <v>1.5707858949803288</v>
      </c>
      <c r="T529" s="4" t="str">
        <f t="shared" si="413"/>
        <v>1+242,82931965537i</v>
      </c>
      <c r="U529" s="4">
        <f t="shared" si="426"/>
        <v>242.83137870606808</v>
      </c>
      <c r="V529" s="4">
        <f t="shared" si="427"/>
        <v>1.5666782312185095</v>
      </c>
      <c r="W529" t="str">
        <f t="shared" si="414"/>
        <v>1-27,3182984612292i</v>
      </c>
      <c r="X529" s="4">
        <f t="shared" si="428"/>
        <v>27.336595084552826</v>
      </c>
      <c r="Y529" s="4">
        <f t="shared" si="429"/>
        <v>-1.5342071627244391</v>
      </c>
      <c r="Z529" t="str">
        <f t="shared" si="415"/>
        <v>-5,63834762975027+4,49683925287722i</v>
      </c>
      <c r="AA529" s="4">
        <f t="shared" si="430"/>
        <v>7.2119711078267539</v>
      </c>
      <c r="AB529" s="4">
        <f t="shared" si="431"/>
        <v>2.468350099383386</v>
      </c>
      <c r="AC529" s="47" t="str">
        <f t="shared" si="432"/>
        <v>-0,364214577402207+0,427421258382986i</v>
      </c>
      <c r="AD529" s="20">
        <f t="shared" si="433"/>
        <v>-5.0121929711509399</v>
      </c>
      <c r="AE529" s="43">
        <f t="shared" si="434"/>
        <v>130.43500982457257</v>
      </c>
      <c r="AF529" t="str">
        <f t="shared" si="416"/>
        <v>171,846459675999</v>
      </c>
      <c r="AG529" t="str">
        <f t="shared" si="417"/>
        <v>1+95614,0446143019i</v>
      </c>
      <c r="AH529">
        <f t="shared" si="435"/>
        <v>95614.044619531254</v>
      </c>
      <c r="AI529">
        <f t="shared" si="436"/>
        <v>1.5707858680803428</v>
      </c>
      <c r="AJ529" t="str">
        <f t="shared" si="418"/>
        <v>1+242,82931965537i</v>
      </c>
      <c r="AK529">
        <f t="shared" si="437"/>
        <v>242.83137870606808</v>
      </c>
      <c r="AL529">
        <f t="shared" si="438"/>
        <v>1.5666782312185095</v>
      </c>
      <c r="AM529" t="str">
        <f t="shared" si="419"/>
        <v>1-9,27319781896134i</v>
      </c>
      <c r="AN529">
        <f t="shared" si="439"/>
        <v>9.3269608013323051</v>
      </c>
      <c r="AO529">
        <f t="shared" si="440"/>
        <v>-1.46337378252406</v>
      </c>
      <c r="AP529" s="41" t="str">
        <f t="shared" si="441"/>
        <v>0,419811145740755-4,04894519460925i</v>
      </c>
      <c r="AQ529">
        <f t="shared" si="442"/>
        <v>12.193277132918627</v>
      </c>
      <c r="AR529" s="43">
        <f t="shared" si="443"/>
        <v>-84.08049184467923</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-0,039107934520155-0,0350860725775638i</v>
      </c>
      <c r="BG529" s="20">
        <f t="shared" si="454"/>
        <v>-25.590180646397119</v>
      </c>
      <c r="BH529" s="43">
        <f t="shared" si="455"/>
        <v>-138.1028167114016</v>
      </c>
      <c r="BI529" s="41" t="str">
        <f t="shared" si="460"/>
        <v>0,377702768469059+0,0489322352299959i</v>
      </c>
      <c r="BJ529" s="20">
        <f t="shared" si="456"/>
        <v>-8.3847105423275501</v>
      </c>
      <c r="BK529" s="43">
        <f t="shared" si="461"/>
        <v>7.3816816193465922</v>
      </c>
      <c r="BL529">
        <f t="shared" si="457"/>
        <v>-25.590180646397119</v>
      </c>
      <c r="BM529" s="43">
        <f t="shared" si="458"/>
        <v>-138.1028167114016</v>
      </c>
    </row>
    <row r="530" spans="14:65" x14ac:dyDescent="0.25">
      <c r="N530" s="9">
        <v>12</v>
      </c>
      <c r="O530" s="34">
        <f t="shared" si="462"/>
        <v>1318256.7385564097</v>
      </c>
      <c r="P530" s="33" t="str">
        <f t="shared" si="411"/>
        <v>58,4837545126354</v>
      </c>
      <c r="Q530" s="4" t="str">
        <f t="shared" si="412"/>
        <v>1+98093,4798623481i</v>
      </c>
      <c r="R530" s="4">
        <f t="shared" si="424"/>
        <v>98093.479867445276</v>
      </c>
      <c r="S530" s="4">
        <f t="shared" si="425"/>
        <v>1.5707861324374188</v>
      </c>
      <c r="T530" s="4" t="str">
        <f t="shared" si="413"/>
        <v>1+248,485541123644i</v>
      </c>
      <c r="U530" s="4">
        <f t="shared" si="426"/>
        <v>248.48755330500995</v>
      </c>
      <c r="V530" s="4">
        <f t="shared" si="427"/>
        <v>1.5667719694943136</v>
      </c>
      <c r="W530" t="str">
        <f t="shared" si="414"/>
        <v>1-27,9546233764099i</v>
      </c>
      <c r="X530" s="4">
        <f t="shared" si="428"/>
        <v>27.972503787057082</v>
      </c>
      <c r="Y530" s="4">
        <f t="shared" si="429"/>
        <v>-1.5350393157894646</v>
      </c>
      <c r="Z530" t="str">
        <f t="shared" si="415"/>
        <v>-5,95120331499755+4,60158409488229i</v>
      </c>
      <c r="AA530" s="4">
        <f t="shared" si="430"/>
        <v>7.5227253757339492</v>
      </c>
      <c r="AB530" s="4">
        <f t="shared" si="431"/>
        <v>2.4833961704116505</v>
      </c>
      <c r="AC530" s="47" t="str">
        <f t="shared" si="432"/>
        <v>-0,35062891573963+0,424884174373447i</v>
      </c>
      <c r="AD530" s="20">
        <f t="shared" si="433"/>
        <v>-5.1788824500652488</v>
      </c>
      <c r="AE530" s="43">
        <f t="shared" si="434"/>
        <v>129.53061180015737</v>
      </c>
      <c r="AF530" t="str">
        <f t="shared" si="416"/>
        <v>171,846459675999</v>
      </c>
      <c r="AG530" t="str">
        <f t="shared" si="417"/>
        <v>1+97841,1818174346i</v>
      </c>
      <c r="AH530">
        <f t="shared" si="435"/>
        <v>97841.18182254491</v>
      </c>
      <c r="AI530">
        <f t="shared" si="436"/>
        <v>1.5707861061497512</v>
      </c>
      <c r="AJ530" t="str">
        <f t="shared" si="418"/>
        <v>1+248,485541123644i</v>
      </c>
      <c r="AK530">
        <f t="shared" si="437"/>
        <v>248.48755330500995</v>
      </c>
      <c r="AL530">
        <f t="shared" si="438"/>
        <v>1.5667719694943136</v>
      </c>
      <c r="AM530" t="str">
        <f t="shared" si="419"/>
        <v>1-9,48919834417632i</v>
      </c>
      <c r="AN530">
        <f t="shared" si="439"/>
        <v>9.5417443486565166</v>
      </c>
      <c r="AO530">
        <f t="shared" si="440"/>
        <v>-1.4658008804864182</v>
      </c>
      <c r="AP530" s="41" t="str">
        <f t="shared" si="441"/>
        <v>0,419811144896801-4,14317467027029i</v>
      </c>
      <c r="AQ530">
        <f t="shared" si="442"/>
        <v>12.391026314307339</v>
      </c>
      <c r="AR530" s="43">
        <f t="shared" si="443"/>
        <v>-84.214197147177089</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-0,0380372809416624-0,0330181479416721i</v>
      </c>
      <c r="BG530" s="20">
        <f t="shared" si="454"/>
        <v>-25.956739119907329</v>
      </c>
      <c r="BH530" s="43">
        <f t="shared" si="455"/>
        <v>-139.04048328463449</v>
      </c>
      <c r="BI530" s="41" t="str">
        <f t="shared" si="460"/>
        <v>0,377751562366148+0,0478196392478531i</v>
      </c>
      <c r="BJ530" s="20">
        <f t="shared" si="456"/>
        <v>-8.386830355534725</v>
      </c>
      <c r="BK530" s="43">
        <f t="shared" si="461"/>
        <v>7.2147077680310749</v>
      </c>
      <c r="BL530">
        <f t="shared" si="457"/>
        <v>-25.956739119907329</v>
      </c>
      <c r="BM530" s="43">
        <f t="shared" si="458"/>
        <v>-139.04048328463449</v>
      </c>
    </row>
    <row r="531" spans="14:65" x14ac:dyDescent="0.25">
      <c r="N531" s="9">
        <v>13</v>
      </c>
      <c r="O531" s="34">
        <f t="shared" si="462"/>
        <v>1348962.8825916562</v>
      </c>
      <c r="P531" s="33" t="str">
        <f t="shared" ref="P531:P560" si="463">COMPLEX(Adc,0)</f>
        <v>58,4837545126354</v>
      </c>
      <c r="Q531" s="4" t="str">
        <f t="shared" ref="Q531:Q560" si="464">IMSUM(COMPLEX(1,0),IMDIV(COMPLEX(0,2*PI()*O531),COMPLEX(wp_lf,0)))</f>
        <v>1+100378,370531574i</v>
      </c>
      <c r="R531" s="4">
        <f t="shared" si="424"/>
        <v>100378.37053655516</v>
      </c>
      <c r="S531" s="4">
        <f t="shared" si="425"/>
        <v>1.5707863644893254</v>
      </c>
      <c r="T531" s="4" t="str">
        <f t="shared" ref="T531:T560" si="465">IMSUM(COMPLEX(1,0),IMDIV(COMPLEX(0,2*PI()*O531),COMPLEX(wz_esr,0)))</f>
        <v>1+254,273512914916i</v>
      </c>
      <c r="U531" s="4">
        <f t="shared" si="426"/>
        <v>254.27547929380046</v>
      </c>
      <c r="V531" s="4">
        <f t="shared" si="427"/>
        <v>1.5668635740947965</v>
      </c>
      <c r="W531" t="str">
        <f t="shared" ref="W531:W560" si="466">IMSUB(COMPLEX(1,0),IMDIV(COMPLEX(0,2*PI()*O531),COMPLEX(wz_rhp,0)))</f>
        <v>1-28,605770202928i</v>
      </c>
      <c r="X531" s="4">
        <f t="shared" si="428"/>
        <v>28.623243857094948</v>
      </c>
      <c r="Y531" s="4">
        <f t="shared" si="429"/>
        <v>-1.5358525746136802</v>
      </c>
      <c r="Z531" t="str">
        <f t="shared" ref="Z531:Z560" si="467">IMSUM(COMPLEX(1,0),IMDIV(COMPLEX(0,2*PI()*O531),COMPLEX(Q*(wsl/2),0)),IMDIV(IMPOWER(COMPLEX(0,2*PI()*O531),2),IMPOWER(COMPLEX(wsl/2,0),2)))</f>
        <v>-6,27880343443997+4,70876875768362i</v>
      </c>
      <c r="AA531" s="4">
        <f t="shared" si="430"/>
        <v>7.8483040067056846</v>
      </c>
      <c r="AB531" s="4">
        <f t="shared" si="431"/>
        <v>2.498125571831765</v>
      </c>
      <c r="AC531" s="47" t="str">
        <f t="shared" si="432"/>
        <v>-0,337421969286425+0,421996198034135i</v>
      </c>
      <c r="AD531" s="20">
        <f t="shared" si="433"/>
        <v>-5.3471476198150425</v>
      </c>
      <c r="AE531" s="43">
        <f t="shared" si="434"/>
        <v>128.64531822714821</v>
      </c>
      <c r="AF531" t="str">
        <f t="shared" ref="AF531:AF560" si="468">COMPLEX($B$72,0)</f>
        <v>171,846459675999</v>
      </c>
      <c r="AG531" t="str">
        <f t="shared" ref="AG531:AG560" si="469">IMSUM(COMPLEX(1,0),IMDIV(COMPLEX(0,2*PI()*O531),COMPLEX(wp_lf_DCM,0)))</f>
        <v>1+100120,195710248i</v>
      </c>
      <c r="AH531">
        <f t="shared" si="435"/>
        <v>100120.19571524199</v>
      </c>
      <c r="AI531">
        <f t="shared" si="436"/>
        <v>1.5707863388000383</v>
      </c>
      <c r="AJ531" t="str">
        <f t="shared" ref="AJ531:AJ560" si="470">IMSUM(COMPLEX(1,0),IMDIV(COMPLEX(0,2*PI()*O531),COMPLEX(wz1_dcm,0)))</f>
        <v>1+254,273512914916i</v>
      </c>
      <c r="AK531">
        <f t="shared" si="437"/>
        <v>254.27547929380046</v>
      </c>
      <c r="AL531">
        <f t="shared" si="438"/>
        <v>1.5668635740947965</v>
      </c>
      <c r="AM531" t="str">
        <f t="shared" ref="AM531:AM560" si="471">IMSUB(COMPLEX(1,0),IMDIV(COMPLEX(0,2*PI()*O531),COMPLEX(wz2_dcm,0)))</f>
        <v>1-9,71023016795775i</v>
      </c>
      <c r="AN531">
        <f t="shared" si="439"/>
        <v>9.7615864445650846</v>
      </c>
      <c r="AO531">
        <f t="shared" si="440"/>
        <v>-1.4681739312786242</v>
      </c>
      <c r="AP531" s="41" t="str">
        <f t="shared" si="441"/>
        <v>0,419811144090831-4,2396009119829i</v>
      </c>
      <c r="AQ531">
        <f t="shared" si="442"/>
        <v>12.588875712918766</v>
      </c>
      <c r="AR531" s="43">
        <f t="shared" si="443"/>
        <v>-84.344927715028561</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-0,0369610686237548-0,0310598996428454i</v>
      </c>
      <c r="BG531" s="20">
        <f t="shared" si="454"/>
        <v>-26.324879176776751</v>
      </c>
      <c r="BH531" s="43">
        <f t="shared" si="455"/>
        <v>-139.95828909468412</v>
      </c>
      <c r="BI531" s="41" t="str">
        <f t="shared" si="460"/>
        <v>0,377798162930781+0,0467322865007665i</v>
      </c>
      <c r="BJ531" s="20">
        <f t="shared" si="456"/>
        <v>-8.3888558440429328</v>
      </c>
      <c r="BK531" s="43">
        <f t="shared" si="461"/>
        <v>7.0514649631391206</v>
      </c>
      <c r="BL531">
        <f t="shared" si="457"/>
        <v>-26.324879176776751</v>
      </c>
      <c r="BM531" s="43">
        <f t="shared" si="458"/>
        <v>-139.95828909468412</v>
      </c>
    </row>
    <row r="532" spans="14:65" x14ac:dyDescent="0.25">
      <c r="N532" s="9">
        <v>14</v>
      </c>
      <c r="O532" s="34">
        <f t="shared" si="462"/>
        <v>1380384.2646028849</v>
      </c>
      <c r="P532" s="33" t="str">
        <f t="shared" si="463"/>
        <v>58,4837545126354</v>
      </c>
      <c r="Q532" s="4" t="str">
        <f t="shared" si="464"/>
        <v>1+102716,48314152i</v>
      </c>
      <c r="R532" s="4">
        <f t="shared" ref="R532:R560" si="476">IMABS(Q532)</f>
        <v>102716.48314638776</v>
      </c>
      <c r="S532" s="4">
        <f t="shared" ref="S532:S560" si="477">IMARGUMENT(Q532)</f>
        <v>1.5707865912590859</v>
      </c>
      <c r="T532" s="4" t="str">
        <f t="shared" si="465"/>
        <v>1+260,196303888442i</v>
      </c>
      <c r="U532" s="4">
        <f t="shared" ref="U532:U560" si="478">IMABS(T532)</f>
        <v>260.19822550741281</v>
      </c>
      <c r="V532" s="4">
        <f t="shared" ref="V532:V560" si="479">IMARGUMENT(T532)</f>
        <v>1.566953093583777</v>
      </c>
      <c r="W532" t="str">
        <f t="shared" si="466"/>
        <v>1-29,2720841874498i</v>
      </c>
      <c r="X532" s="4">
        <f t="shared" ref="X532:X560" si="480">IMABS(W532)</f>
        <v>29.289160327280616</v>
      </c>
      <c r="Y532" s="4">
        <f t="shared" ref="Y532:Y560" si="481">IMARGUMENT(W532)</f>
        <v>-1.5366473660921718</v>
      </c>
      <c r="Z532" t="str">
        <f t="shared" si="467"/>
        <v>-6,621842871853+4,81845007200819i</v>
      </c>
      <c r="AA532" s="4">
        <f t="shared" ref="AA532:AA560" si="482">IMABS(Z532)</f>
        <v>8.1893994966631158</v>
      </c>
      <c r="AB532" s="4">
        <f t="shared" ref="AB532:AB560" si="483">IMARGUMENT(Z532)</f>
        <v>2.5125431276060439</v>
      </c>
      <c r="AC532" s="47" t="str">
        <f t="shared" ref="AC532:AC560" si="484">(IMDIV(IMPRODUCT(P532,T532,W532),IMPRODUCT(Q532,Z532)))</f>
        <v>-0,324595113571064+0,41878490026811i</v>
      </c>
      <c r="AD532" s="20">
        <f t="shared" ref="AD532:AD560" si="485">20*LOG(IMABS(AC532))</f>
        <v>-5.5169140319629495</v>
      </c>
      <c r="AE532" s="43">
        <f t="shared" ref="AE532:AE560" si="486">(180/PI())*IMARGUMENT(AC532)</f>
        <v>127.7788310290296</v>
      </c>
      <c r="AF532" t="str">
        <f t="shared" si="468"/>
        <v>171,846459675999</v>
      </c>
      <c r="AG532" t="str">
        <f t="shared" si="469"/>
        <v>1+102452,294656074i</v>
      </c>
      <c r="AH532">
        <f t="shared" ref="AH532:AH560" si="487">IMABS(AG532)</f>
        <v>102452.29466095431</v>
      </c>
      <c r="AI532">
        <f t="shared" ref="AI532:AI560" si="488">IMARGUMENT(AG532)</f>
        <v>1.5707865661545584</v>
      </c>
      <c r="AJ532" t="str">
        <f t="shared" si="470"/>
        <v>1+260,196303888442i</v>
      </c>
      <c r="AK532">
        <f t="shared" ref="AK532:AK560" si="489">IMABS(AJ532)</f>
        <v>260.19822550741281</v>
      </c>
      <c r="AL532">
        <f t="shared" ref="AL532:AL560" si="490">IMARGUMENT(AJ532)</f>
        <v>1.566953093583777</v>
      </c>
      <c r="AM532" t="str">
        <f t="shared" si="471"/>
        <v>1-9,93641048430432i</v>
      </c>
      <c r="AN532">
        <f t="shared" ref="AN532:AN560" si="491">IMABS(AM532)</f>
        <v>9.9866036925770132</v>
      </c>
      <c r="AO532">
        <f t="shared" ref="AO532:AO560" si="492">IMARGUMENT(AM532)</f>
        <v>-1.4704940861569951</v>
      </c>
      <c r="AP532" s="41" t="str">
        <f t="shared" ref="AP532:AP560" si="493">(IMDIV(IMPRODUCT(AF532,AJ532,AM532),IMPRODUCT(AG532)))</f>
        <v>0,419811143321135-4,33827504621678i</v>
      </c>
      <c r="AQ532">
        <f t="shared" ref="AQ532:AQ560" si="494">20*LOG(IMABS(AP532))</f>
        <v>12.786820912836774</v>
      </c>
      <c r="AR532" s="43">
        <f t="shared" ref="AR532:AR560" si="495">(180/PI())*IMARGUMENT(AP532)</f>
        <v>-84.472746734927597</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-0,0358833948839939-0,0292068565821788i</v>
      </c>
      <c r="BG532" s="20">
        <f t="shared" ref="BG532:BG560" si="506">20*LOG(IMABS(BF532))</f>
        <v>-26.694526103685408</v>
      </c>
      <c r="BH532" s="43">
        <f t="shared" ref="BH532:BH560" si="507">(180/PI())*IMARGUMENT(BF532)</f>
        <v>-140.85654936894275</v>
      </c>
      <c r="BI532" s="41" t="str">
        <f t="shared" si="460"/>
        <v>0,377842668637011+0,0456696078844358i</v>
      </c>
      <c r="BJ532" s="20">
        <f t="shared" ref="BJ532:BJ560" si="508">20*LOG(IMABS(BI532))</f>
        <v>-8.3907911588856905</v>
      </c>
      <c r="BK532" s="43">
        <f t="shared" si="461"/>
        <v>6.8918728670999743</v>
      </c>
      <c r="BL532">
        <f t="shared" ref="BL532:BL560" si="509">IF($B$31=0,BJ532,BG532)</f>
        <v>-26.694526103685408</v>
      </c>
      <c r="BM532" s="43">
        <f t="shared" ref="BM532:BM560" si="510">IF($B$31=0,BK532,BH532)</f>
        <v>-140.85654936894275</v>
      </c>
    </row>
    <row r="533" spans="14:65" x14ac:dyDescent="0.25">
      <c r="N533" s="9">
        <v>15</v>
      </c>
      <c r="O533" s="34">
        <f t="shared" si="462"/>
        <v>1412537.5446227565</v>
      </c>
      <c r="P533" s="33" t="str">
        <f t="shared" si="463"/>
        <v>58,4837545126354</v>
      </c>
      <c r="Q533" s="4" t="str">
        <f t="shared" si="464"/>
        <v>1+105109,057390442i</v>
      </c>
      <c r="R533" s="4">
        <f t="shared" si="476"/>
        <v>105109.05739519898</v>
      </c>
      <c r="S533" s="4">
        <f t="shared" si="477"/>
        <v>1.5707868128669364</v>
      </c>
      <c r="T533" s="4" t="str">
        <f t="shared" si="465"/>
        <v>1+266,257054386397i</v>
      </c>
      <c r="U533" s="4">
        <f t="shared" si="478"/>
        <v>266.25893226429184</v>
      </c>
      <c r="V533" s="4">
        <f t="shared" si="479"/>
        <v>1.5670405754199306</v>
      </c>
      <c r="W533" t="str">
        <f t="shared" si="466"/>
        <v>1-29,9539186184697i</v>
      </c>
      <c r="X533" s="4">
        <f t="shared" si="480"/>
        <v>29.970606276849086</v>
      </c>
      <c r="Y533" s="4">
        <f t="shared" si="481"/>
        <v>-1.5374241076150901</v>
      </c>
      <c r="Z533" t="str">
        <f t="shared" si="467"/>
        <v>-6,98104925987555+4,93068619234068i</v>
      </c>
      <c r="AA533" s="4">
        <f t="shared" si="482"/>
        <v>8.5467371023185219</v>
      </c>
      <c r="AB533" s="4">
        <f t="shared" si="483"/>
        <v>2.52665376557546</v>
      </c>
      <c r="AC533" s="47" t="str">
        <f t="shared" si="484"/>
        <v>-0,312148334788276+0,415276721278407i</v>
      </c>
      <c r="AD533" s="20">
        <f t="shared" si="485"/>
        <v>-5.6881105340345464</v>
      </c>
      <c r="AE533" s="43">
        <f t="shared" si="486"/>
        <v>126.9308466589104</v>
      </c>
      <c r="AF533" t="str">
        <f t="shared" si="468"/>
        <v>171,846459675999</v>
      </c>
      <c r="AG533" t="str">
        <f t="shared" si="469"/>
        <v>1+104838,715164644i</v>
      </c>
      <c r="AH533">
        <f t="shared" si="487"/>
        <v>104838.71516941323</v>
      </c>
      <c r="AI533">
        <f t="shared" si="488"/>
        <v>1.5707867883338578</v>
      </c>
      <c r="AJ533" t="str">
        <f t="shared" si="470"/>
        <v>1+266,257054386397i</v>
      </c>
      <c r="AK533">
        <f t="shared" si="489"/>
        <v>266.25893226429184</v>
      </c>
      <c r="AL533">
        <f t="shared" si="490"/>
        <v>1.5670405754199306</v>
      </c>
      <c r="AM533" t="str">
        <f t="shared" si="471"/>
        <v>1-10,1678592170136i</v>
      </c>
      <c r="AN533">
        <f t="shared" si="491"/>
        <v>10.216915437499148</v>
      </c>
      <c r="AO533">
        <f t="shared" si="492"/>
        <v>-1.4727624753262953</v>
      </c>
      <c r="AP533" s="41" t="str">
        <f t="shared" si="493"/>
        <v>0,41981114258608-4,43924939130402i</v>
      </c>
      <c r="AQ533">
        <f t="shared" si="494"/>
        <v>12.98485768869563</v>
      </c>
      <c r="AR533" s="43">
        <f t="shared" si="495"/>
        <v>-84.597716250562186</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-0,0348079441519702-0,0274545737200661i</v>
      </c>
      <c r="BG533" s="20">
        <f t="shared" si="506"/>
        <v>-27.065608495169272</v>
      </c>
      <c r="BH533" s="43">
        <f t="shared" si="507"/>
        <v>-141.73558441910168</v>
      </c>
      <c r="BI533" s="41" t="str">
        <f t="shared" si="460"/>
        <v>0,377885173548118+0,0446310468825349i</v>
      </c>
      <c r="BJ533" s="20">
        <f t="shared" si="508"/>
        <v>-8.3926402724390918</v>
      </c>
      <c r="BK533" s="43">
        <f t="shared" si="461"/>
        <v>6.7358526714256586</v>
      </c>
      <c r="BL533">
        <f t="shared" si="509"/>
        <v>-27.065608495169272</v>
      </c>
      <c r="BM533" s="43">
        <f t="shared" si="510"/>
        <v>-141.73558441910168</v>
      </c>
    </row>
    <row r="534" spans="14:65" x14ac:dyDescent="0.25">
      <c r="N534" s="9">
        <v>16</v>
      </c>
      <c r="O534" s="34">
        <f t="shared" si="462"/>
        <v>1445439.7707459298</v>
      </c>
      <c r="P534" s="33" t="str">
        <f t="shared" si="463"/>
        <v>58,4837545126354</v>
      </c>
      <c r="Q534" s="4" t="str">
        <f t="shared" si="464"/>
        <v>1+107557,361852875i</v>
      </c>
      <c r="R534" s="4">
        <f t="shared" si="476"/>
        <v>107557.36185752368</v>
      </c>
      <c r="S534" s="4">
        <f t="shared" si="477"/>
        <v>1.5707870294303765</v>
      </c>
      <c r="T534" s="4" t="str">
        <f t="shared" si="465"/>
        <v>1+272,458977898916i</v>
      </c>
      <c r="U534" s="4">
        <f t="shared" si="478"/>
        <v>272.46081303138254</v>
      </c>
      <c r="V534" s="4">
        <f t="shared" si="479"/>
        <v>1.5671260659819257</v>
      </c>
      <c r="W534" t="str">
        <f t="shared" si="466"/>
        <v>1-30,6516350136281i</v>
      </c>
      <c r="X534" s="4">
        <f t="shared" si="480"/>
        <v>30.66794301887024</v>
      </c>
      <c r="Y534" s="4">
        <f t="shared" si="481"/>
        <v>-1.5381832072698935</v>
      </c>
      <c r="Z534" t="str">
        <f t="shared" si="467"/>
        <v>-7,3571845234162+5,0455366277577i</v>
      </c>
      <c r="AA534" s="4">
        <f t="shared" si="482"/>
        <v>8.9210763909765607</v>
      </c>
      <c r="AB534" s="4">
        <f t="shared" si="483"/>
        <v>2.5404624972724723</v>
      </c>
      <c r="AC534" s="47" t="str">
        <f t="shared" si="484"/>
        <v>-0,300080368432048+0,411496950648951i</v>
      </c>
      <c r="AD534" s="20">
        <f t="shared" si="485"/>
        <v>-5.860669165354496</v>
      </c>
      <c r="AE534" s="43">
        <f t="shared" si="486"/>
        <v>126.10105724601237</v>
      </c>
      <c r="AF534" t="str">
        <f t="shared" si="468"/>
        <v>171,846459675999</v>
      </c>
      <c r="AG534" t="str">
        <f t="shared" si="469"/>
        <v>1+107280,722547698i</v>
      </c>
      <c r="AH534">
        <f t="shared" si="487"/>
        <v>107280.72255235867</v>
      </c>
      <c r="AI534">
        <f t="shared" si="488"/>
        <v>1.5707870054557387</v>
      </c>
      <c r="AJ534" t="str">
        <f t="shared" si="470"/>
        <v>1+272,458977898916i</v>
      </c>
      <c r="AK534">
        <f t="shared" si="489"/>
        <v>272.46081303138254</v>
      </c>
      <c r="AL534">
        <f t="shared" si="490"/>
        <v>1.5671260659819257</v>
      </c>
      <c r="AM534" t="str">
        <f t="shared" si="471"/>
        <v>1-10,4046990832673i</v>
      </c>
      <c r="AN534">
        <f t="shared" si="491"/>
        <v>10.452643828876184</v>
      </c>
      <c r="AO534">
        <f t="shared" si="492"/>
        <v>-1.4749802080876528</v>
      </c>
      <c r="AP534" s="41" t="str">
        <f t="shared" si="493"/>
        <v>0,419811141884111-4,54257748517897i</v>
      </c>
      <c r="AQ534">
        <f t="shared" si="494"/>
        <v>13.182981997809243</v>
      </c>
      <c r="AR534" s="43">
        <f t="shared" si="495"/>
        <v>-84.719897169652754</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-0,0337380134234257-0,0257986540462224i</v>
      </c>
      <c r="BG534" s="20">
        <f t="shared" si="506"/>
        <v>-27.438058148923922</v>
      </c>
      <c r="BH534" s="43">
        <f t="shared" si="507"/>
        <v>-142.59571850316237</v>
      </c>
      <c r="BI534" s="41" t="str">
        <f t="shared" si="460"/>
        <v>0,377925767513241+0,0436160593045427i</v>
      </c>
      <c r="BJ534" s="20">
        <f t="shared" si="508"/>
        <v>-8.3944069857601846</v>
      </c>
      <c r="BK534" s="43">
        <f t="shared" si="461"/>
        <v>6.5833270811724356</v>
      </c>
      <c r="BL534">
        <f t="shared" si="509"/>
        <v>-27.438058148923922</v>
      </c>
      <c r="BM534" s="43">
        <f t="shared" si="510"/>
        <v>-142.59571850316237</v>
      </c>
    </row>
    <row r="535" spans="14:65" x14ac:dyDescent="0.25">
      <c r="N535" s="9">
        <v>17</v>
      </c>
      <c r="O535" s="34">
        <f t="shared" si="462"/>
        <v>1479108.3881682095</v>
      </c>
      <c r="P535" s="33" t="str">
        <f t="shared" si="463"/>
        <v>58,4837545126354</v>
      </c>
      <c r="Q535" s="4" t="str">
        <f t="shared" si="464"/>
        <v>1+110062,694652252i</v>
      </c>
      <c r="R535" s="4">
        <f t="shared" si="476"/>
        <v>110062.69465679486</v>
      </c>
      <c r="S535" s="4">
        <f t="shared" si="477"/>
        <v>1.5707872410642307</v>
      </c>
      <c r="T535" s="4" t="str">
        <f t="shared" si="465"/>
        <v>1+278,805362767937i</v>
      </c>
      <c r="U535" s="4">
        <f t="shared" si="478"/>
        <v>278.80715612796058</v>
      </c>
      <c r="V535" s="4">
        <f t="shared" si="479"/>
        <v>1.5672096105929885</v>
      </c>
      <c r="W535" t="str">
        <f t="shared" si="466"/>
        <v>1-31,365603311393i</v>
      </c>
      <c r="X535" s="4">
        <f t="shared" si="480"/>
        <v>31.381540291828689</v>
      </c>
      <c r="Y535" s="4">
        <f t="shared" si="481"/>
        <v>-1.538925064039925</v>
      </c>
      <c r="Z535" t="str">
        <f t="shared" si="467"/>
        <v>-7,75104649579824+5,16306227348032i</v>
      </c>
      <c r="AA535" s="4">
        <f t="shared" si="482"/>
        <v>9.3132128623725734</v>
      </c>
      <c r="AB535" s="4">
        <f t="shared" si="483"/>
        <v>2.5539743994581867</v>
      </c>
      <c r="AC535" s="47" t="str">
        <f t="shared" si="484"/>
        <v>-0,288388830385349+0,407469717829918i</v>
      </c>
      <c r="AD535" s="20">
        <f t="shared" si="485"/>
        <v>-6.0345250498688143</v>
      </c>
      <c r="AE535" s="43">
        <f t="shared" si="486"/>
        <v>125.28915164353967</v>
      </c>
      <c r="AF535" t="str">
        <f t="shared" si="468"/>
        <v>171,846459675999</v>
      </c>
      <c r="AG535" t="str">
        <f t="shared" si="469"/>
        <v>1+109779,611589875i</v>
      </c>
      <c r="AH535">
        <f t="shared" si="487"/>
        <v>109779.61159442957</v>
      </c>
      <c r="AI535">
        <f t="shared" si="488"/>
        <v>1.5707872176353224</v>
      </c>
      <c r="AJ535" t="str">
        <f t="shared" si="470"/>
        <v>1+278,805362767937i</v>
      </c>
      <c r="AK535">
        <f t="shared" si="489"/>
        <v>278.80715612796058</v>
      </c>
      <c r="AL535">
        <f t="shared" si="490"/>
        <v>1.5672096105929885</v>
      </c>
      <c r="AM535" t="str">
        <f t="shared" si="471"/>
        <v>1-10,6470556586974i</v>
      </c>
      <c r="AN535">
        <f t="shared" si="491"/>
        <v>10.69391388591662</v>
      </c>
      <c r="AO535">
        <f t="shared" si="492"/>
        <v>-1.4771483730038637</v>
      </c>
      <c r="AP535" s="41" t="str">
        <f t="shared" si="493"/>
        <v>0,419811141213734-4,64831411376467i</v>
      </c>
      <c r="AQ535">
        <f t="shared" si="494"/>
        <v>13.381189972594393</v>
      </c>
      <c r="AR535" s="43">
        <f t="shared" si="495"/>
        <v>-84.839349272019675</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-0,0326765374546665-0,024234767409879i</v>
      </c>
      <c r="BG535" s="20">
        <f t="shared" si="506"/>
        <v>-27.811809958117376</v>
      </c>
      <c r="BH535" s="43">
        <f t="shared" si="507"/>
        <v>-143.43727878589323</v>
      </c>
      <c r="BI535" s="41" t="str">
        <f t="shared" si="460"/>
        <v>0,377964536355354+0,0426241130279268i</v>
      </c>
      <c r="BJ535" s="20">
        <f t="shared" si="508"/>
        <v>-8.3960949356541903</v>
      </c>
      <c r="BK535" s="43">
        <f t="shared" si="461"/>
        <v>6.4342202985474213</v>
      </c>
      <c r="BL535">
        <f t="shared" si="509"/>
        <v>-27.811809958117376</v>
      </c>
      <c r="BM535" s="43">
        <f t="shared" si="510"/>
        <v>-143.43727878589323</v>
      </c>
    </row>
    <row r="536" spans="14:65" x14ac:dyDescent="0.25">
      <c r="N536" s="9">
        <v>18</v>
      </c>
      <c r="O536" s="34">
        <f t="shared" si="462"/>
        <v>1513561.2484362102</v>
      </c>
      <c r="P536" s="33" t="str">
        <f t="shared" si="463"/>
        <v>58,4837545126354</v>
      </c>
      <c r="Q536" s="4" t="str">
        <f t="shared" si="464"/>
        <v>1+112626,384149186i</v>
      </c>
      <c r="R536" s="4">
        <f t="shared" si="476"/>
        <v>112626.38415362545</v>
      </c>
      <c r="S536" s="4">
        <f t="shared" si="477"/>
        <v>1.5707874478807102</v>
      </c>
      <c r="T536" s="4" t="str">
        <f t="shared" si="465"/>
        <v>1+285,299573930724i</v>
      </c>
      <c r="U536" s="4">
        <f t="shared" si="478"/>
        <v>285.30132646914325</v>
      </c>
      <c r="V536" s="4">
        <f t="shared" si="479"/>
        <v>1.5672912535449099</v>
      </c>
      <c r="W536" t="str">
        <f t="shared" si="466"/>
        <v>1-32,0962020672064i</v>
      </c>
      <c r="X536" s="4">
        <f t="shared" si="480"/>
        <v>32.111776455670345</v>
      </c>
      <c r="Y536" s="4">
        <f t="shared" si="481"/>
        <v>-1.5396500679993406</v>
      </c>
      <c r="Z536" t="str">
        <f t="shared" si="467"/>
        <v>-8,16347061107114+5,28332544316155i</v>
      </c>
      <c r="AA536" s="4">
        <f t="shared" si="482"/>
        <v>9.7239796460184138</v>
      </c>
      <c r="AB536" s="4">
        <f t="shared" si="483"/>
        <v>2.5671945972904311</v>
      </c>
      <c r="AC536" s="47" t="str">
        <f t="shared" si="484"/>
        <v>-0,277070340260376+0,403217991694389i</v>
      </c>
      <c r="AD536" s="20">
        <f t="shared" si="485"/>
        <v>-6.2096162870588891</v>
      </c>
      <c r="AE536" s="43">
        <f t="shared" si="486"/>
        <v>124.49481638327994</v>
      </c>
      <c r="AF536" t="str">
        <f t="shared" si="468"/>
        <v>171,846459675999</v>
      </c>
      <c r="AG536" t="str">
        <f t="shared" si="469"/>
        <v>1+112336,707235222i</v>
      </c>
      <c r="AH536">
        <f t="shared" si="487"/>
        <v>112336.70723967292</v>
      </c>
      <c r="AI536">
        <f t="shared" si="488"/>
        <v>1.570787424985109</v>
      </c>
      <c r="AJ536" t="str">
        <f t="shared" si="470"/>
        <v>1+285,299573930724i</v>
      </c>
      <c r="AK536">
        <f t="shared" si="489"/>
        <v>285.30132646914325</v>
      </c>
      <c r="AL536">
        <f t="shared" si="490"/>
        <v>1.5672912535449099</v>
      </c>
      <c r="AM536" t="str">
        <f t="shared" si="471"/>
        <v>1-10,8950574439683i</v>
      </c>
      <c r="AN536">
        <f t="shared" si="491"/>
        <v>10.940853563930425</v>
      </c>
      <c r="AO536">
        <f t="shared" si="492"/>
        <v>-1.4792680380804506</v>
      </c>
      <c r="AP536" s="41" t="str">
        <f t="shared" si="493"/>
        <v>0,41981114057353-4,75651534002126i</v>
      </c>
      <c r="AQ536">
        <f t="shared" si="494"/>
        <v>13.579477913280577</v>
      </c>
      <c r="AR536" s="43">
        <f t="shared" si="495"/>
        <v>-84.956131218584943</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-0,0316261134834111-0,0227586664693916i</v>
      </c>
      <c r="BG536" s="20">
        <f t="shared" si="506"/>
        <v>-28.186801801818454</v>
      </c>
      <c r="BH536" s="43">
        <f t="shared" si="507"/>
        <v>-144.26059439238242</v>
      </c>
      <c r="BI536" s="41" t="str">
        <f t="shared" si="460"/>
        <v>0,378001562050909+0,041654687744684i</v>
      </c>
      <c r="BJ536" s="20">
        <f t="shared" si="508"/>
        <v>-8.3977076014789933</v>
      </c>
      <c r="BK536" s="43">
        <f t="shared" si="461"/>
        <v>6.2884580057526902</v>
      </c>
      <c r="BL536">
        <f t="shared" si="509"/>
        <v>-28.186801801818454</v>
      </c>
      <c r="BM536" s="43">
        <f t="shared" si="510"/>
        <v>-144.26059439238242</v>
      </c>
    </row>
    <row r="537" spans="14:65" x14ac:dyDescent="0.25">
      <c r="N537" s="9">
        <v>19</v>
      </c>
      <c r="O537" s="34">
        <f t="shared" si="462"/>
        <v>1548816.6189124861</v>
      </c>
      <c r="P537" s="33" t="str">
        <f t="shared" si="463"/>
        <v>58,4837545126354</v>
      </c>
      <c r="Q537" s="4" t="str">
        <f t="shared" si="464"/>
        <v>1+115249,789645783i</v>
      </c>
      <c r="R537" s="4">
        <f t="shared" si="476"/>
        <v>115249.78965012141</v>
      </c>
      <c r="S537" s="4">
        <f t="shared" si="477"/>
        <v>1.5707876499894722</v>
      </c>
      <c r="T537" s="4" t="str">
        <f t="shared" si="465"/>
        <v>1+291,945054703995i</v>
      </c>
      <c r="U537" s="4">
        <f t="shared" si="478"/>
        <v>291.94676735000621</v>
      </c>
      <c r="V537" s="4">
        <f t="shared" si="479"/>
        <v>1.5673710381215078</v>
      </c>
      <c r="W537" t="str">
        <f t="shared" si="466"/>
        <v>1-32,8438186541995i</v>
      </c>
      <c r="X537" s="4">
        <f t="shared" si="480"/>
        <v>32.859038692419823</v>
      </c>
      <c r="Y537" s="4">
        <f t="shared" si="481"/>
        <v>-1.5403586005044179</v>
      </c>
      <c r="Z537" t="str">
        <f t="shared" si="467"/>
        <v>-8,59533167607804+5,40638990192583i</v>
      </c>
      <c r="AA537" s="4">
        <f t="shared" si="482"/>
        <v>10.154249277688434</v>
      </c>
      <c r="AB537" s="4">
        <f t="shared" si="483"/>
        <v>2.5801282490276027</v>
      </c>
      <c r="AC537" s="47" t="str">
        <f t="shared" si="484"/>
        <v>-0,266120636909896+0,398763587930126i</v>
      </c>
      <c r="AD537" s="20">
        <f t="shared" si="485"/>
        <v>-6.3858838419109221</v>
      </c>
      <c r="AE537" s="43">
        <f t="shared" si="486"/>
        <v>123.71773654238942</v>
      </c>
      <c r="AF537" t="str">
        <f t="shared" si="468"/>
        <v>171,846459675999</v>
      </c>
      <c r="AG537" t="str">
        <f t="shared" si="469"/>
        <v>1+114953,365289698i</v>
      </c>
      <c r="AH537">
        <f t="shared" si="487"/>
        <v>114953.36529404757</v>
      </c>
      <c r="AI537">
        <f t="shared" si="488"/>
        <v>1.5707876276150383</v>
      </c>
      <c r="AJ537" t="str">
        <f t="shared" si="470"/>
        <v>1+291,945054703995i</v>
      </c>
      <c r="AK537">
        <f t="shared" si="489"/>
        <v>291.94676735000621</v>
      </c>
      <c r="AL537">
        <f t="shared" si="490"/>
        <v>1.5673710381215078</v>
      </c>
      <c r="AM537" t="str">
        <f t="shared" si="471"/>
        <v>1-11,148835932909i</v>
      </c>
      <c r="AN537">
        <f t="shared" si="491"/>
        <v>11.193593822312961</v>
      </c>
      <c r="AO537">
        <f t="shared" si="492"/>
        <v>-1.4813402509609317</v>
      </c>
      <c r="AP537" s="41" t="str">
        <f t="shared" si="493"/>
        <v>0,419811139962137-4,86723853367096i</v>
      </c>
      <c r="AQ537">
        <f t="shared" si="494"/>
        <v>13.777842280896486</v>
      </c>
      <c r="AR537" s="43">
        <f t="shared" si="495"/>
        <v>-85.070300561219611</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-0,0305890253021898-0,0213662000157298i</v>
      </c>
      <c r="BG537" s="20">
        <f t="shared" si="506"/>
        <v>-28.562974434500937</v>
      </c>
      <c r="BH537" s="43">
        <f t="shared" si="507"/>
        <v>-145.06599554923818</v>
      </c>
      <c r="BI537" s="41" t="str">
        <f t="shared" si="460"/>
        <v>0,378036922901533+0,0407072747122424i</v>
      </c>
      <c r="BJ537" s="20">
        <f t="shared" si="508"/>
        <v>-8.3992483116935208</v>
      </c>
      <c r="BK537" s="43">
        <f t="shared" si="461"/>
        <v>6.1459673471528102</v>
      </c>
      <c r="BL537">
        <f t="shared" si="509"/>
        <v>-28.562974434500937</v>
      </c>
      <c r="BM537" s="43">
        <f t="shared" si="510"/>
        <v>-145.06599554923818</v>
      </c>
    </row>
    <row r="538" spans="14:65" x14ac:dyDescent="0.25">
      <c r="N538" s="9">
        <v>20</v>
      </c>
      <c r="O538" s="34">
        <f t="shared" si="462"/>
        <v>1584893.1924611153</v>
      </c>
      <c r="P538" s="33" t="str">
        <f t="shared" si="463"/>
        <v>58,4837545126354</v>
      </c>
      <c r="Q538" s="4" t="str">
        <f t="shared" si="464"/>
        <v>1+117934,30210636i</v>
      </c>
      <c r="R538" s="4">
        <f t="shared" si="476"/>
        <v>117934.30211059964</v>
      </c>
      <c r="S538" s="4">
        <f t="shared" si="477"/>
        <v>1.5707878474976769</v>
      </c>
      <c r="T538" s="4" t="str">
        <f t="shared" si="465"/>
        <v>1+298,745328609619i</v>
      </c>
      <c r="U538" s="4">
        <f t="shared" si="478"/>
        <v>298.74700227126834</v>
      </c>
      <c r="V538" s="4">
        <f t="shared" si="479"/>
        <v>1.5674490066215554</v>
      </c>
      <c r="W538" t="str">
        <f t="shared" si="466"/>
        <v>1-33,6088494685822i</v>
      </c>
      <c r="X538" s="4">
        <f t="shared" si="480"/>
        <v>33.623723211474037</v>
      </c>
      <c r="Y538" s="4">
        <f t="shared" si="481"/>
        <v>-1.5410510343812711</v>
      </c>
      <c r="Z538" t="str">
        <f t="shared" si="467"/>
        <v>-9,0475457260384+5,53232090017813i</v>
      </c>
      <c r="AA538" s="4">
        <f t="shared" si="482"/>
        <v>10.604935558847281</v>
      </c>
      <c r="AB538" s="4">
        <f t="shared" si="483"/>
        <v>2.5927805321728323</v>
      </c>
      <c r="AC538" s="47" t="str">
        <f t="shared" si="484"/>
        <v>-0,255534686136139+0,394127183129337i</v>
      </c>
      <c r="AD538" s="20">
        <f t="shared" si="485"/>
        <v>-6.5632714347728438</v>
      </c>
      <c r="AE538" s="43">
        <f t="shared" si="486"/>
        <v>122.95759652782887</v>
      </c>
      <c r="AF538" t="str">
        <f t="shared" si="468"/>
        <v>171,846459675999</v>
      </c>
      <c r="AG538" t="str">
        <f t="shared" si="469"/>
        <v>1+117630,973140037i</v>
      </c>
      <c r="AH538">
        <f t="shared" si="487"/>
        <v>117630.97314428758</v>
      </c>
      <c r="AI538">
        <f t="shared" si="488"/>
        <v>1.5707878256325474</v>
      </c>
      <c r="AJ538" t="str">
        <f t="shared" si="470"/>
        <v>1+298,745328609619i</v>
      </c>
      <c r="AK538">
        <f t="shared" si="489"/>
        <v>298.74700227126834</v>
      </c>
      <c r="AL538">
        <f t="shared" si="490"/>
        <v>1.5674490066215554</v>
      </c>
      <c r="AM538" t="str">
        <f t="shared" si="471"/>
        <v>1-11,4085256822336i</v>
      </c>
      <c r="AN538">
        <f t="shared" si="491"/>
        <v>11.452268694114002</v>
      </c>
      <c r="AO538">
        <f t="shared" si="492"/>
        <v>-1.4833660391348846</v>
      </c>
      <c r="AP538" s="41" t="str">
        <f t="shared" si="493"/>
        <v>0,419811139378265-4,98054240161676i</v>
      </c>
      <c r="AQ538">
        <f t="shared" si="494"/>
        <v>13.976279690527576</v>
      </c>
      <c r="AR538" s="43">
        <f t="shared" si="495"/>
        <v>-85.181913753354465</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-0,0295672665460368-0,0200533239163676i</v>
      </c>
      <c r="BG538" s="20">
        <f t="shared" si="506"/>
        <v>-28.940271375457112</v>
      </c>
      <c r="BH538" s="43">
        <f t="shared" si="507"/>
        <v>-145.85381280797193</v>
      </c>
      <c r="BI538" s="41" t="str">
        <f t="shared" si="460"/>
        <v>0,378070693698153+0,0397813765087148i</v>
      </c>
      <c r="BJ538" s="20">
        <f t="shared" si="508"/>
        <v>-8.4007202501566773</v>
      </c>
      <c r="BK538" s="43">
        <f t="shared" si="461"/>
        <v>6.006676910844809</v>
      </c>
      <c r="BL538">
        <f t="shared" si="509"/>
        <v>-28.940271375457112</v>
      </c>
      <c r="BM538" s="43">
        <f t="shared" si="510"/>
        <v>-145.85381280797193</v>
      </c>
    </row>
    <row r="539" spans="14:65" x14ac:dyDescent="0.25">
      <c r="N539" s="9">
        <v>21</v>
      </c>
      <c r="O539" s="34">
        <f t="shared" si="462"/>
        <v>1621810.0973589318</v>
      </c>
      <c r="P539" s="33" t="str">
        <f t="shared" si="463"/>
        <v>58,4837545126354</v>
      </c>
      <c r="Q539" s="4" t="str">
        <f t="shared" si="464"/>
        <v>1+120681,34489496i</v>
      </c>
      <c r="R539" s="4">
        <f t="shared" si="476"/>
        <v>120681.34489910313</v>
      </c>
      <c r="S539" s="4">
        <f t="shared" si="477"/>
        <v>1.5707880405100458</v>
      </c>
      <c r="T539" s="4" t="str">
        <f t="shared" si="465"/>
        <v>1+305,704001242833i</v>
      </c>
      <c r="U539" s="4">
        <f t="shared" si="478"/>
        <v>305.70563680749831</v>
      </c>
      <c r="V539" s="4">
        <f t="shared" si="479"/>
        <v>1.5675252003811893</v>
      </c>
      <c r="W539" t="str">
        <f t="shared" si="466"/>
        <v>1-34,3917001398188i</v>
      </c>
      <c r="X539" s="4">
        <f t="shared" si="480"/>
        <v>34.406235459683941</v>
      </c>
      <c r="Y539" s="4">
        <f t="shared" si="481"/>
        <v>-1.5417277341100073</v>
      </c>
      <c r="Z539" t="str">
        <f t="shared" si="467"/>
        <v>-9,5210719675815+5,66118520820061i</v>
      </c>
      <c r="AA539" s="4">
        <f t="shared" si="482"/>
        <v>11.076995502996995</v>
      </c>
      <c r="AB539" s="4">
        <f t="shared" si="483"/>
        <v>2.6051566309639052</v>
      </c>
      <c r="AC539" s="47" t="str">
        <f t="shared" si="484"/>
        <v>-0,245306780710716+0,389328334538099i</v>
      </c>
      <c r="AD539" s="20">
        <f t="shared" si="485"/>
        <v>-6.741725431810468</v>
      </c>
      <c r="AE539" s="43">
        <f t="shared" si="486"/>
        <v>122.21408078386727</v>
      </c>
      <c r="AF539" t="str">
        <f t="shared" si="468"/>
        <v>171,846459675999</v>
      </c>
      <c r="AG539" t="str">
        <f t="shared" si="469"/>
        <v>1+120370,950489365i</v>
      </c>
      <c r="AH539">
        <f t="shared" si="487"/>
        <v>120370.95049351882</v>
      </c>
      <c r="AI539">
        <f t="shared" si="488"/>
        <v>1.5707880191426273</v>
      </c>
      <c r="AJ539" t="str">
        <f t="shared" si="470"/>
        <v>1+305,704001242833i</v>
      </c>
      <c r="AK539">
        <f t="shared" si="489"/>
        <v>305.70563680749831</v>
      </c>
      <c r="AL539">
        <f t="shared" si="490"/>
        <v>1.5675252003811893</v>
      </c>
      <c r="AM539" t="str">
        <f t="shared" si="471"/>
        <v>1-11,6742643828846i</v>
      </c>
      <c r="AN539">
        <f t="shared" si="491"/>
        <v>11.717015357226767</v>
      </c>
      <c r="AO539">
        <f t="shared" si="492"/>
        <v>-1.4853464101574474</v>
      </c>
      <c r="AP539" s="41" t="str">
        <f t="shared" si="493"/>
        <v>0,41981113882067-5,09648701906915i</v>
      </c>
      <c r="AQ539">
        <f t="shared" si="494"/>
        <v>14.174786904833109</v>
      </c>
      <c r="AR539" s="43">
        <f t="shared" si="495"/>
        <v>-85.291026161275951</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-0,028562563087724-0,0188161099157907i</v>
      </c>
      <c r="BG539" s="20">
        <f t="shared" si="506"/>
        <v>-29.318638798829689</v>
      </c>
      <c r="BH539" s="43">
        <f t="shared" si="507"/>
        <v>-146.62437634514995</v>
      </c>
      <c r="BI539" s="41" t="str">
        <f t="shared" si="460"/>
        <v>0,378102945877794+0,0388765067924926i</v>
      </c>
      <c r="BJ539" s="20">
        <f t="shared" si="508"/>
        <v>-8.4021264621861267</v>
      </c>
      <c r="BK539" s="43">
        <f t="shared" si="461"/>
        <v>5.8705167097067577</v>
      </c>
      <c r="BL539">
        <f t="shared" si="509"/>
        <v>-29.318638798829689</v>
      </c>
      <c r="BM539" s="43">
        <f t="shared" si="510"/>
        <v>-146.62437634514995</v>
      </c>
    </row>
    <row r="540" spans="14:65" x14ac:dyDescent="0.25">
      <c r="N540" s="9">
        <v>22</v>
      </c>
      <c r="O540" s="34">
        <f t="shared" si="462"/>
        <v>1659586.9074375622</v>
      </c>
      <c r="P540" s="33" t="str">
        <f t="shared" si="463"/>
        <v>58,4837545126354</v>
      </c>
      <c r="Q540" s="4" t="str">
        <f t="shared" si="464"/>
        <v>1+123492,374530029i</v>
      </c>
      <c r="R540" s="4">
        <f t="shared" si="476"/>
        <v>123492.37453407786</v>
      </c>
      <c r="S540" s="4">
        <f t="shared" si="477"/>
        <v>1.570788229128917</v>
      </c>
      <c r="T540" s="4" t="str">
        <f t="shared" si="465"/>
        <v>1+312,824762183979i</v>
      </c>
      <c r="U540" s="4">
        <f t="shared" si="478"/>
        <v>312.82636051883958</v>
      </c>
      <c r="V540" s="4">
        <f t="shared" si="479"/>
        <v>1.5675996597958086</v>
      </c>
      <c r="W540" t="str">
        <f t="shared" si="466"/>
        <v>1-35,1927857456977i</v>
      </c>
      <c r="X540" s="4">
        <f t="shared" si="480"/>
        <v>35.206990336332112</v>
      </c>
      <c r="Y540" s="4">
        <f t="shared" si="481"/>
        <v>-1.5423890560053533</v>
      </c>
      <c r="Z540" t="str">
        <f t="shared" si="467"/>
        <v>-10,0169148133527+5,79305115155517i</v>
      </c>
      <c r="AA540" s="4">
        <f t="shared" si="482"/>
        <v>11.571431373105899</v>
      </c>
      <c r="AB540" s="4">
        <f t="shared" si="483"/>
        <v>2.6172617251162915</v>
      </c>
      <c r="AC540" s="47" t="str">
        <f t="shared" si="484"/>
        <v>-0,235430632889221+0,384385504523915i</v>
      </c>
      <c r="AD540" s="20">
        <f t="shared" si="485"/>
        <v>-6.9211947366654867</v>
      </c>
      <c r="AE540" s="43">
        <f t="shared" si="486"/>
        <v>121.48687442796148</v>
      </c>
      <c r="AF540" t="str">
        <f t="shared" si="468"/>
        <v>171,846459675999</v>
      </c>
      <c r="AG540" t="str">
        <f t="shared" si="469"/>
        <v>1+123174,750109942i</v>
      </c>
      <c r="AH540">
        <f t="shared" si="487"/>
        <v>123174.75011400128</v>
      </c>
      <c r="AI540">
        <f t="shared" si="488"/>
        <v>1.5707882082478803</v>
      </c>
      <c r="AJ540" t="str">
        <f t="shared" si="470"/>
        <v>1+312,824762183979i</v>
      </c>
      <c r="AK540">
        <f t="shared" si="489"/>
        <v>312.82636051883958</v>
      </c>
      <c r="AL540">
        <f t="shared" si="490"/>
        <v>1.5675996597958086</v>
      </c>
      <c r="AM540" t="str">
        <f t="shared" si="471"/>
        <v>1-11,9461929330387i</v>
      </c>
      <c r="AN540">
        <f t="shared" si="491"/>
        <v>11.987974207237176</v>
      </c>
      <c r="AO540">
        <f t="shared" si="492"/>
        <v>-1.4872823518790224</v>
      </c>
      <c r="AP540" s="41" t="str">
        <f t="shared" si="493"/>
        <v>0,419811138288168-5,21513386139906i</v>
      </c>
      <c r="AQ540">
        <f t="shared" si="494"/>
        <v>14.373360827817546</v>
      </c>
      <c r="AR540" s="43">
        <f t="shared" si="495"/>
        <v>-85.397692076035668</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-0,0275763944613287-0,0176507525167731i</v>
      </c>
      <c r="BG540" s="20">
        <f t="shared" si="506"/>
        <v>-29.698025424864728</v>
      </c>
      <c r="BH540" s="43">
        <f t="shared" si="507"/>
        <v>-147.3780153340096</v>
      </c>
      <c r="BI540" s="41" t="str">
        <f t="shared" si="460"/>
        <v>0,378133747673479+0,0379921900661665i</v>
      </c>
      <c r="BJ540" s="20">
        <f t="shared" si="508"/>
        <v>-8.4034698603816835</v>
      </c>
      <c r="BK540" s="43">
        <f t="shared" si="461"/>
        <v>5.7374181619932019</v>
      </c>
      <c r="BL540">
        <f t="shared" si="509"/>
        <v>-29.698025424864728</v>
      </c>
      <c r="BM540" s="43">
        <f t="shared" si="510"/>
        <v>-147.3780153340096</v>
      </c>
    </row>
    <row r="541" spans="14:65" x14ac:dyDescent="0.25">
      <c r="N541" s="9">
        <v>23</v>
      </c>
      <c r="O541" s="34">
        <f t="shared" si="462"/>
        <v>1698243.6524617488</v>
      </c>
      <c r="P541" s="33" t="str">
        <f t="shared" si="463"/>
        <v>58,4837545126354</v>
      </c>
      <c r="Q541" s="4" t="str">
        <f t="shared" si="464"/>
        <v>1+126368,88145669i</v>
      </c>
      <c r="R541" s="4">
        <f t="shared" si="476"/>
        <v>126368.88146064668</v>
      </c>
      <c r="S541" s="4">
        <f t="shared" si="477"/>
        <v>1.5707884134542984</v>
      </c>
      <c r="T541" s="4" t="str">
        <f t="shared" si="465"/>
        <v>1+320,111386954761i</v>
      </c>
      <c r="U541" s="4">
        <f t="shared" si="478"/>
        <v>320.11294890725787</v>
      </c>
      <c r="V541" s="4">
        <f t="shared" si="479"/>
        <v>1.5676724243414766</v>
      </c>
      <c r="W541" t="str">
        <f t="shared" si="466"/>
        <v>1-36,0125310324106i</v>
      </c>
      <c r="X541" s="4">
        <f t="shared" si="480"/>
        <v>36.026412413121804</v>
      </c>
      <c r="Y541" s="4">
        <f t="shared" si="481"/>
        <v>-1.5430353483937915</v>
      </c>
      <c r="Z541" t="str">
        <f t="shared" si="467"/>
        <v>-10,5361260125066+5,92798864731039i</v>
      </c>
      <c r="AA541" s="4">
        <f t="shared" si="482"/>
        <v>12.089292814472611</v>
      </c>
      <c r="AB541" s="4">
        <f t="shared" si="483"/>
        <v>2.6291009797292171</v>
      </c>
      <c r="AC541" s="47" t="str">
        <f t="shared" si="484"/>
        <v>-0,225899459659488+0,379316088913273i</v>
      </c>
      <c r="AD541" s="20">
        <f t="shared" si="485"/>
        <v>-7.1016306838205248</v>
      </c>
      <c r="AE541" s="43">
        <f t="shared" si="486"/>
        <v>120.77566382016973</v>
      </c>
      <c r="AF541" t="str">
        <f t="shared" si="468"/>
        <v>171,846459675999</v>
      </c>
      <c r="AG541" t="str">
        <f t="shared" si="469"/>
        <v>1+126043,858613437i</v>
      </c>
      <c r="AH541">
        <f t="shared" si="487"/>
        <v>126043.85861740386</v>
      </c>
      <c r="AI541">
        <f t="shared" si="488"/>
        <v>1.5707883930485722</v>
      </c>
      <c r="AJ541" t="str">
        <f t="shared" si="470"/>
        <v>1+320,111386954761i</v>
      </c>
      <c r="AK541">
        <f t="shared" si="489"/>
        <v>320.11294890725787</v>
      </c>
      <c r="AL541">
        <f t="shared" si="490"/>
        <v>1.5676724243414766</v>
      </c>
      <c r="AM541" t="str">
        <f t="shared" si="471"/>
        <v>1-12,2244555128124i</v>
      </c>
      <c r="AN541">
        <f t="shared" si="491"/>
        <v>12.265288931970966</v>
      </c>
      <c r="AO541">
        <f t="shared" si="492"/>
        <v>-1.4891748326840066</v>
      </c>
      <c r="AP541" s="41" t="str">
        <f t="shared" si="493"/>
        <v>0,419811137779637-5,33654583673276i</v>
      </c>
      <c r="AQ541">
        <f t="shared" si="494"/>
        <v>14.57199849884609</v>
      </c>
      <c r="AR541" s="43">
        <f t="shared" si="495"/>
        <v>-85.501964725905523</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-0,026610014258801-0,0165535741533484i</v>
      </c>
      <c r="BG541" s="20">
        <f t="shared" si="506"/>
        <v>-30.078382412889731</v>
      </c>
      <c r="BH541" s="43">
        <f t="shared" si="507"/>
        <v>-148.11505738238179</v>
      </c>
      <c r="BI541" s="41" t="str">
        <f t="shared" si="460"/>
        <v>0,378163164257424+0,0371279614447467i</v>
      </c>
      <c r="BJ541" s="20">
        <f t="shared" si="508"/>
        <v>-8.4047532302231058</v>
      </c>
      <c r="BK541" s="43">
        <f t="shared" si="461"/>
        <v>5.6073140715430183</v>
      </c>
      <c r="BL541">
        <f t="shared" si="509"/>
        <v>-30.078382412889731</v>
      </c>
      <c r="BM541" s="43">
        <f t="shared" si="510"/>
        <v>-148.11505738238179</v>
      </c>
    </row>
    <row r="542" spans="14:65" x14ac:dyDescent="0.25">
      <c r="N542" s="9">
        <v>24</v>
      </c>
      <c r="O542" s="34">
        <f t="shared" si="462"/>
        <v>1737800.8287493798</v>
      </c>
      <c r="P542" s="33" t="str">
        <f t="shared" si="463"/>
        <v>58,4837545126354</v>
      </c>
      <c r="Q542" s="4" t="str">
        <f t="shared" si="464"/>
        <v>1+129312,390836987i</v>
      </c>
      <c r="R542" s="4">
        <f t="shared" si="476"/>
        <v>129312.39084085362</v>
      </c>
      <c r="S542" s="4">
        <f t="shared" si="477"/>
        <v>1.5707885935839219</v>
      </c>
      <c r="T542" s="4" t="str">
        <f t="shared" si="465"/>
        <v>1+327,567739020078i</v>
      </c>
      <c r="U542" s="4">
        <f t="shared" si="478"/>
        <v>327.56926541836299</v>
      </c>
      <c r="V542" s="4">
        <f t="shared" si="479"/>
        <v>1.5677435325958338</v>
      </c>
      <c r="W542" t="str">
        <f t="shared" si="466"/>
        <v>1-36,8513706397588i</v>
      </c>
      <c r="X542" s="4">
        <f t="shared" si="480"/>
        <v>36.864936159294743</v>
      </c>
      <c r="Y542" s="4">
        <f t="shared" si="481"/>
        <v>-1.5436669517872461</v>
      </c>
      <c r="Z542" t="str">
        <f t="shared" si="467"/>
        <v>-11,0798068816081+6,06606924111256i</v>
      </c>
      <c r="AA542" s="4">
        <f t="shared" si="482"/>
        <v>12.631679087583807</v>
      </c>
      <c r="AB542" s="4">
        <f t="shared" si="483"/>
        <v>2.6406795362680739</v>
      </c>
      <c r="AC542" s="47" t="str">
        <f t="shared" si="484"/>
        <v>-0,216706061004841+0,374136448440269i</v>
      </c>
      <c r="AD542" s="20">
        <f t="shared" si="485"/>
        <v>-7.2829869340868161</v>
      </c>
      <c r="AE542" s="43">
        <f t="shared" si="486"/>
        <v>120.08013707106473</v>
      </c>
      <c r="AF542" t="str">
        <f t="shared" si="468"/>
        <v>171,846459675999</v>
      </c>
      <c r="AG542" t="str">
        <f t="shared" si="469"/>
        <v>1+128979,797239156i</v>
      </c>
      <c r="AH542">
        <f t="shared" si="487"/>
        <v>128979.79724303259</v>
      </c>
      <c r="AI542">
        <f t="shared" si="488"/>
        <v>1.5707885736426868</v>
      </c>
      <c r="AJ542" t="str">
        <f t="shared" si="470"/>
        <v>1+327,567739020078i</v>
      </c>
      <c r="AK542">
        <f t="shared" si="489"/>
        <v>327.56926541836299</v>
      </c>
      <c r="AL542">
        <f t="shared" si="490"/>
        <v>1.5677435325958338</v>
      </c>
      <c r="AM542" t="str">
        <f t="shared" si="471"/>
        <v>1-12,5091996607087i</v>
      </c>
      <c r="AN542">
        <f t="shared" si="491"/>
        <v>12.54910658778045</v>
      </c>
      <c r="AO542">
        <f t="shared" si="492"/>
        <v>-1.4910248017374819</v>
      </c>
      <c r="AP542" s="41" t="str">
        <f t="shared" si="493"/>
        <v>0,41981113729399-5,46078731930656i</v>
      </c>
      <c r="AQ542">
        <f t="shared" si="494"/>
        <v>14.770697086897433</v>
      </c>
      <c r="AR542" s="43">
        <f t="shared" si="495"/>
        <v>-85.603896289316822</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-0,0256644694646849-0,015521028852452i</v>
      </c>
      <c r="BG542" s="20">
        <f t="shared" si="506"/>
        <v>-30.459663256431512</v>
      </c>
      <c r="BH542" s="43">
        <f t="shared" si="507"/>
        <v>-148.83582803196001</v>
      </c>
      <c r="BI542" s="41" t="str">
        <f t="shared" si="460"/>
        <v>0,378191257877918+0,0362833664281572i</v>
      </c>
      <c r="BJ542" s="20">
        <f t="shared" si="508"/>
        <v>-8.4059792354472673</v>
      </c>
      <c r="BK542" s="43">
        <f t="shared" si="461"/>
        <v>5.4801386076584153</v>
      </c>
      <c r="BL542">
        <f t="shared" si="509"/>
        <v>-30.459663256431512</v>
      </c>
      <c r="BM542" s="43">
        <f t="shared" si="510"/>
        <v>-148.83582803196001</v>
      </c>
    </row>
    <row r="543" spans="14:65" x14ac:dyDescent="0.25">
      <c r="N543" s="9">
        <v>25</v>
      </c>
      <c r="O543" s="34">
        <f t="shared" si="462"/>
        <v>1778279.4100389241</v>
      </c>
      <c r="P543" s="33" t="str">
        <f t="shared" si="463"/>
        <v>58,4837545126354</v>
      </c>
      <c r="Q543" s="4" t="str">
        <f t="shared" si="464"/>
        <v>1+132324,463358559i</v>
      </c>
      <c r="R543" s="4">
        <f t="shared" si="476"/>
        <v>132324.46336233758</v>
      </c>
      <c r="S543" s="4">
        <f t="shared" si="477"/>
        <v>1.5707887696132947</v>
      </c>
      <c r="T543" s="4" t="str">
        <f t="shared" si="465"/>
        <v>1+335,197771836495i</v>
      </c>
      <c r="U543" s="4">
        <f t="shared" si="478"/>
        <v>335.19926348986951</v>
      </c>
      <c r="V543" s="4">
        <f t="shared" si="479"/>
        <v>1.5678130222585405</v>
      </c>
      <c r="W543" t="str">
        <f t="shared" si="466"/>
        <v>1-37,7097493316057i</v>
      </c>
      <c r="X543" s="4">
        <f t="shared" si="480"/>
        <v>37.72300617199717</v>
      </c>
      <c r="Y543" s="4">
        <f t="shared" si="481"/>
        <v>-1.5442841990533547</v>
      </c>
      <c r="Z543" t="str">
        <f t="shared" si="467"/>
        <v>-11,6491106406735+6,20736614512028i</v>
      </c>
      <c r="AA543" s="4">
        <f t="shared" si="482"/>
        <v>13.199741405733597</v>
      </c>
      <c r="AB543" s="4">
        <f t="shared" si="483"/>
        <v>2.6520025045400923</v>
      </c>
      <c r="AC543" s="47" t="str">
        <f t="shared" si="484"/>
        <v>-0,207842891494781+0,368861942631209i</v>
      </c>
      <c r="AD543" s="20">
        <f t="shared" si="485"/>
        <v>-7.4652193725554543</v>
      </c>
      <c r="AE543" s="43">
        <f t="shared" si="486"/>
        <v>119.39998449290613</v>
      </c>
      <c r="AF543" t="str">
        <f t="shared" si="468"/>
        <v>171,846459675999</v>
      </c>
      <c r="AG543" t="str">
        <f t="shared" si="469"/>
        <v>1+131984,12266062i</v>
      </c>
      <c r="AH543">
        <f t="shared" si="487"/>
        <v>131984.12266440832</v>
      </c>
      <c r="AI543">
        <f t="shared" si="488"/>
        <v>1.5707887501259774</v>
      </c>
      <c r="AJ543" t="str">
        <f t="shared" si="470"/>
        <v>1+335,197771836495i</v>
      </c>
      <c r="AK543">
        <f t="shared" si="489"/>
        <v>335.19926348986951</v>
      </c>
      <c r="AL543">
        <f t="shared" si="490"/>
        <v>1.5678130222585405</v>
      </c>
      <c r="AM543" t="str">
        <f t="shared" si="471"/>
        <v>1-12,800576351844i</v>
      </c>
      <c r="AN543">
        <f t="shared" si="491"/>
        <v>12.839577677610267</v>
      </c>
      <c r="AO543">
        <f t="shared" si="492"/>
        <v>-1.4928331892388391</v>
      </c>
      <c r="AP543" s="41" t="str">
        <f t="shared" si="493"/>
        <v>0,419811136830203-5,58792418359917i</v>
      </c>
      <c r="AQ543">
        <f t="shared" si="494"/>
        <v>14.969453885045947</v>
      </c>
      <c r="AR543" s="43">
        <f t="shared" si="495"/>
        <v>-85.703537908223623</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-0,0247406187115112-0,014549704566926i</v>
      </c>
      <c r="BG543" s="20">
        <f t="shared" si="506"/>
        <v>-30.841823680814539</v>
      </c>
      <c r="BH543" s="43">
        <f t="shared" si="507"/>
        <v>-149.54065031415823</v>
      </c>
      <c r="BI543" s="41" t="str">
        <f t="shared" si="460"/>
        <v>0,37821808799011+0,0354579606779762i</v>
      </c>
      <c r="BJ543" s="20">
        <f t="shared" si="508"/>
        <v>-8.4071504232131389</v>
      </c>
      <c r="BK543" s="43">
        <f t="shared" si="461"/>
        <v>5.3558272847120429</v>
      </c>
      <c r="BL543">
        <f t="shared" si="509"/>
        <v>-30.841823680814539</v>
      </c>
      <c r="BM543" s="43">
        <f t="shared" si="510"/>
        <v>-149.54065031415823</v>
      </c>
    </row>
    <row r="544" spans="14:65" x14ac:dyDescent="0.25">
      <c r="N544" s="9">
        <v>26</v>
      </c>
      <c r="O544" s="34">
        <f t="shared" si="462"/>
        <v>1819700.8586099846</v>
      </c>
      <c r="P544" s="33" t="str">
        <f t="shared" si="463"/>
        <v>58,4837545126354</v>
      </c>
      <c r="Q544" s="4" t="str">
        <f t="shared" si="464"/>
        <v>1+135406,696062125i</v>
      </c>
      <c r="R544" s="4">
        <f t="shared" si="476"/>
        <v>135406.69606581758</v>
      </c>
      <c r="S544" s="4">
        <f t="shared" si="477"/>
        <v>1.5707889416357497</v>
      </c>
      <c r="T544" s="4" t="str">
        <f t="shared" si="465"/>
        <v>1+343,005530948409i</v>
      </c>
      <c r="U544" s="4">
        <f t="shared" si="478"/>
        <v>343.0069886477533</v>
      </c>
      <c r="V544" s="4">
        <f t="shared" si="479"/>
        <v>1.5678809301712495</v>
      </c>
      <c r="W544" t="str">
        <f t="shared" si="466"/>
        <v>1-38,588122231696i</v>
      </c>
      <c r="X544" s="4">
        <f t="shared" si="480"/>
        <v>38.601077412014178</v>
      </c>
      <c r="Y544" s="4">
        <f t="shared" si="481"/>
        <v>-1.5448874155823693</v>
      </c>
      <c r="Z544" t="str">
        <f t="shared" si="467"/>
        <v>-12,2452448593036+6,35195427682239i</v>
      </c>
      <c r="AA544" s="4">
        <f t="shared" si="482"/>
        <v>13.794685382390695</v>
      </c>
      <c r="AB544" s="4">
        <f t="shared" si="483"/>
        <v>2.6630749555841078</v>
      </c>
      <c r="AC544" s="47" t="str">
        <f t="shared" si="484"/>
        <v>-0,199302125537338+0,363506965528961i</v>
      </c>
      <c r="AD544" s="20">
        <f t="shared" si="485"/>
        <v>-7.6482860092767098</v>
      </c>
      <c r="AE544" s="43">
        <f t="shared" si="486"/>
        <v>118.73489899860697</v>
      </c>
      <c r="AF544" t="str">
        <f t="shared" si="468"/>
        <v>171,846459675999</v>
      </c>
      <c r="AG544" t="str">
        <f t="shared" si="469"/>
        <v>1+135058,427810936i</v>
      </c>
      <c r="AH544">
        <f t="shared" si="487"/>
        <v>135058.4278146381</v>
      </c>
      <c r="AI544">
        <f t="shared" si="488"/>
        <v>1.570788922592018</v>
      </c>
      <c r="AJ544" t="str">
        <f t="shared" si="470"/>
        <v>1+343,005530948409i</v>
      </c>
      <c r="AK544">
        <f t="shared" si="489"/>
        <v>343.0069886477533</v>
      </c>
      <c r="AL544">
        <f t="shared" si="490"/>
        <v>1.5678809301712495</v>
      </c>
      <c r="AM544" t="str">
        <f t="shared" si="471"/>
        <v>1-13,0987400779967i</v>
      </c>
      <c r="AN544">
        <f t="shared" si="491"/>
        <v>13.136856230884048</v>
      </c>
      <c r="AO544">
        <f t="shared" si="492"/>
        <v>-1.4946009066814057</v>
      </c>
      <c r="AP544" s="41" t="str">
        <f t="shared" si="493"/>
        <v>0,41981113638729-5,71802383925884i</v>
      </c>
      <c r="AQ544">
        <f t="shared" si="494"/>
        <v>15.168266305164034</v>
      </c>
      <c r="AR544" s="43">
        <f t="shared" si="495"/>
        <v>-85.800939701836811</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-0,0238391494529869-0,0136363243482928i</v>
      </c>
      <c r="BG544" s="20">
        <f t="shared" si="506"/>
        <v>-31.224821543502781</v>
      </c>
      <c r="BH544" s="43">
        <f t="shared" si="507"/>
        <v>-150.22984435802297</v>
      </c>
      <c r="BI544" s="41" t="str">
        <f t="shared" si="460"/>
        <v>0,378243711380951+0,0346513097983824i</v>
      </c>
      <c r="BJ544" s="20">
        <f t="shared" si="508"/>
        <v>-8.4082692290620269</v>
      </c>
      <c r="BK544" s="43">
        <f t="shared" si="461"/>
        <v>5.2343169415331934</v>
      </c>
      <c r="BL544">
        <f t="shared" si="509"/>
        <v>-31.224821543502781</v>
      </c>
      <c r="BM544" s="43">
        <f t="shared" si="510"/>
        <v>-150.22984435802297</v>
      </c>
    </row>
    <row r="545" spans="14:65" x14ac:dyDescent="0.25">
      <c r="N545" s="9">
        <v>27</v>
      </c>
      <c r="O545" s="34">
        <f t="shared" si="462"/>
        <v>1862087.1366628683</v>
      </c>
      <c r="P545" s="33" t="str">
        <f t="shared" si="463"/>
        <v>58,4837545126354</v>
      </c>
      <c r="Q545" s="4" t="str">
        <f t="shared" si="464"/>
        <v>1+138560,723188262i</v>
      </c>
      <c r="R545" s="4">
        <f t="shared" si="476"/>
        <v>138560.72319187052</v>
      </c>
      <c r="S545" s="4">
        <f t="shared" si="477"/>
        <v>1.5707891097424955</v>
      </c>
      <c r="T545" s="4" t="str">
        <f t="shared" si="465"/>
        <v>1+350,995156133046i</v>
      </c>
      <c r="U545" s="4">
        <f t="shared" si="478"/>
        <v>350.9965806512385</v>
      </c>
      <c r="V545" s="4">
        <f t="shared" si="479"/>
        <v>1.5679472923371285</v>
      </c>
      <c r="W545" t="str">
        <f t="shared" si="466"/>
        <v>1-39,4869550649677i</v>
      </c>
      <c r="X545" s="4">
        <f t="shared" si="480"/>
        <v>39.499615444998689</v>
      </c>
      <c r="Y545" s="4">
        <f t="shared" si="481"/>
        <v>-1.545476919450733</v>
      </c>
      <c r="Z545" t="str">
        <f t="shared" si="467"/>
        <v>-12,8694740181012+6,49991029876011i</v>
      </c>
      <c r="AA545" s="4">
        <f t="shared" si="482"/>
        <v>14.417773593537582</v>
      </c>
      <c r="AB545" s="4">
        <f t="shared" si="483"/>
        <v>2.6739019153996697</v>
      </c>
      <c r="AC545" s="47" t="str">
        <f t="shared" si="484"/>
        <v>-0,19107571664041+0,358084982733237i</v>
      </c>
      <c r="AD545" s="20">
        <f t="shared" si="485"/>
        <v>-7.8321468828819043</v>
      </c>
      <c r="AE545" s="43">
        <f t="shared" si="486"/>
        <v>118.08457645277085</v>
      </c>
      <c r="AF545" t="str">
        <f t="shared" si="468"/>
        <v>171,846459675999</v>
      </c>
      <c r="AG545" t="str">
        <f t="shared" si="469"/>
        <v>1+138204,342727387i</v>
      </c>
      <c r="AH545">
        <f t="shared" si="487"/>
        <v>138204.34273100481</v>
      </c>
      <c r="AI545">
        <f t="shared" si="488"/>
        <v>1.5707890911322522</v>
      </c>
      <c r="AJ545" t="str">
        <f t="shared" si="470"/>
        <v>1+350,995156133046i</v>
      </c>
      <c r="AK545">
        <f t="shared" si="489"/>
        <v>350.9965806512385</v>
      </c>
      <c r="AL545">
        <f t="shared" si="490"/>
        <v>1.5679472923371285</v>
      </c>
      <c r="AM545" t="str">
        <f t="shared" si="471"/>
        <v>1-13,4038489295211i</v>
      </c>
      <c r="AN545">
        <f t="shared" si="491"/>
        <v>13.441099885255817</v>
      </c>
      <c r="AO545">
        <f t="shared" si="492"/>
        <v>-1.4963288471172114</v>
      </c>
      <c r="AP545" s="41" t="str">
        <f t="shared" si="493"/>
        <v>0,41981113596431-5,85115526684508i</v>
      </c>
      <c r="AQ545">
        <f t="shared" si="494"/>
        <v>15.367131872839032</v>
      </c>
      <c r="AR545" s="43">
        <f t="shared" si="495"/>
        <v>-85.896150780678354</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-0,0229605940641516-0,0127777465135835i</v>
      </c>
      <c r="BG545" s="20">
        <f t="shared" si="506"/>
        <v>-31.608616737399196</v>
      </c>
      <c r="BH545" s="43">
        <f t="shared" si="507"/>
        <v>-150.90372704593005</v>
      </c>
      <c r="BI545" s="41" t="str">
        <f t="shared" si="460"/>
        <v>0,378268182288625+0,0338629891212766i</v>
      </c>
      <c r="BJ545" s="20">
        <f t="shared" si="508"/>
        <v>-8.4093379816782647</v>
      </c>
      <c r="BK545" s="43">
        <f t="shared" si="461"/>
        <v>5.1155457206207942</v>
      </c>
      <c r="BL545">
        <f t="shared" si="509"/>
        <v>-31.608616737399196</v>
      </c>
      <c r="BM545" s="43">
        <f t="shared" si="510"/>
        <v>-150.90372704593005</v>
      </c>
    </row>
    <row r="546" spans="14:65" x14ac:dyDescent="0.25">
      <c r="N546" s="9">
        <v>28</v>
      </c>
      <c r="O546" s="34">
        <f t="shared" si="462"/>
        <v>1905460.7179632513</v>
      </c>
      <c r="P546" s="33" t="str">
        <f t="shared" si="463"/>
        <v>58,4837545126354</v>
      </c>
      <c r="Q546" s="4" t="str">
        <f t="shared" si="464"/>
        <v>1+141788,217043903i</v>
      </c>
      <c r="R546" s="4">
        <f t="shared" si="476"/>
        <v>141788.21704742938</v>
      </c>
      <c r="S546" s="4">
        <f t="shared" si="477"/>
        <v>1.5707892740226648</v>
      </c>
      <c r="T546" s="4" t="str">
        <f t="shared" si="465"/>
        <v>1+359,170883595438i</v>
      </c>
      <c r="U546" s="4">
        <f t="shared" si="478"/>
        <v>359.17227568776468</v>
      </c>
      <c r="V546" s="4">
        <f t="shared" si="479"/>
        <v>1.5680121439399366</v>
      </c>
      <c r="W546" t="str">
        <f t="shared" si="466"/>
        <v>1-40,4067244044868i</v>
      </c>
      <c r="X546" s="4">
        <f t="shared" si="480"/>
        <v>40.419096688324807</v>
      </c>
      <c r="Y546" s="4">
        <f t="shared" si="481"/>
        <v>-1.5460530215813701</v>
      </c>
      <c r="Z546" t="str">
        <f t="shared" si="467"/>
        <v>-13,5231221908043+6,65131265917478i</v>
      </c>
      <c r="AA546" s="4">
        <f t="shared" si="482"/>
        <v>15.070328260443512</v>
      </c>
      <c r="AB546" s="4">
        <f t="shared" si="483"/>
        <v>2.6844883594448175</v>
      </c>
      <c r="AC546" s="47" t="str">
        <f t="shared" si="484"/>
        <v>-0,183155451036558+0,352608569300409i</v>
      </c>
      <c r="AD546" s="20">
        <f t="shared" si="485"/>
        <v>-8.0167639672974911</v>
      </c>
      <c r="AE546" s="43">
        <f t="shared" si="486"/>
        <v>117.44871597885373</v>
      </c>
      <c r="AF546" t="str">
        <f t="shared" si="468"/>
        <v>171,846459675999</v>
      </c>
      <c r="AG546" t="str">
        <f t="shared" si="469"/>
        <v>1+141423,535415704i</v>
      </c>
      <c r="AH546">
        <f t="shared" si="487"/>
        <v>141423.53541923949</v>
      </c>
      <c r="AI546">
        <f t="shared" si="488"/>
        <v>1.5707892558360421</v>
      </c>
      <c r="AJ546" t="str">
        <f t="shared" si="470"/>
        <v>1+359,170883595438i</v>
      </c>
      <c r="AK546">
        <f t="shared" si="489"/>
        <v>359.17227568776468</v>
      </c>
      <c r="AL546">
        <f t="shared" si="490"/>
        <v>1.5680121439399366</v>
      </c>
      <c r="AM546" t="str">
        <f t="shared" si="471"/>
        <v>1-13,7160646791689i</v>
      </c>
      <c r="AN546">
        <f t="shared" si="491"/>
        <v>13.752469970268782</v>
      </c>
      <c r="AO546">
        <f t="shared" si="492"/>
        <v>-1.4980178854260777</v>
      </c>
      <c r="AP546" s="41" t="str">
        <f t="shared" si="493"/>
        <v>0,419811135560368-5,98738905440302i</v>
      </c>
      <c r="AQ546">
        <f t="shared" si="494"/>
        <v>15.566048222495759</v>
      </c>
      <c r="AR546" s="43">
        <f t="shared" si="495"/>
        <v>-85.989219260908783</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-0,0221053448875495-0,0119709639468663i</v>
      </c>
      <c r="BG546" s="20">
        <f t="shared" si="506"/>
        <v>-31.993171097252269</v>
      </c>
      <c r="BH546" s="43">
        <f t="shared" si="507"/>
        <v>-151.56261171301034</v>
      </c>
      <c r="BI546" s="41" t="str">
        <f t="shared" si="460"/>
        <v>0,378291552516631+0,0330925834955295i</v>
      </c>
      <c r="BJ546" s="20">
        <f t="shared" si="508"/>
        <v>-8.410358907459031</v>
      </c>
      <c r="BK546" s="43">
        <f t="shared" si="461"/>
        <v>4.9994530472272629</v>
      </c>
      <c r="BL546">
        <f t="shared" si="509"/>
        <v>-31.993171097252269</v>
      </c>
      <c r="BM546" s="43">
        <f t="shared" si="510"/>
        <v>-151.56261171301034</v>
      </c>
    </row>
    <row r="547" spans="14:65" x14ac:dyDescent="0.25">
      <c r="N547" s="9">
        <v>29</v>
      </c>
      <c r="O547" s="34">
        <f t="shared" si="462"/>
        <v>1949844.5997580495</v>
      </c>
      <c r="P547" s="33" t="str">
        <f t="shared" si="463"/>
        <v>58,4837545126354</v>
      </c>
      <c r="Q547" s="4" t="str">
        <f t="shared" si="464"/>
        <v>1+145090,888889008i</v>
      </c>
      <c r="R547" s="4">
        <f t="shared" si="476"/>
        <v>145090.88889245412</v>
      </c>
      <c r="S547" s="4">
        <f t="shared" si="477"/>
        <v>1.5707894345633606</v>
      </c>
      <c r="T547" s="4" t="str">
        <f t="shared" si="465"/>
        <v>1+367,537048214496i</v>
      </c>
      <c r="U547" s="4">
        <f t="shared" si="478"/>
        <v>367.53840861905132</v>
      </c>
      <c r="V547" s="4">
        <f t="shared" si="479"/>
        <v>1.5680755193626688</v>
      </c>
      <c r="W547" t="str">
        <f t="shared" si="466"/>
        <v>1-41,3479179241308i</v>
      </c>
      <c r="X547" s="4">
        <f t="shared" si="480"/>
        <v>41.360008663691751</v>
      </c>
      <c r="Y547" s="4">
        <f t="shared" si="481"/>
        <v>-1.5466160259007424</v>
      </c>
      <c r="Z547" t="str">
        <f t="shared" si="467"/>
        <v>-14,2075758528224+6,80624163360178i</v>
      </c>
      <c r="AA547" s="4">
        <f t="shared" si="482"/>
        <v>15.753734058586755</v>
      </c>
      <c r="AB547" s="4">
        <f t="shared" si="483"/>
        <v>2.6948392078362908</v>
      </c>
      <c r="AC547" s="47" t="str">
        <f t="shared" si="484"/>
        <v>-0,175532996026515+0,347089448107422i</v>
      </c>
      <c r="AD547" s="20">
        <f t="shared" si="485"/>
        <v>-8.2021010816630895</v>
      </c>
      <c r="AE547" s="43">
        <f t="shared" si="486"/>
        <v>116.82702022623782</v>
      </c>
      <c r="AF547" t="str">
        <f t="shared" si="468"/>
        <v>171,846459675999</v>
      </c>
      <c r="AG547" t="str">
        <f t="shared" si="469"/>
        <v>1+144717,712734458i</v>
      </c>
      <c r="AH547">
        <f t="shared" si="487"/>
        <v>144717.71273791304</v>
      </c>
      <c r="AI547">
        <f t="shared" si="488"/>
        <v>1.5707894167907162</v>
      </c>
      <c r="AJ547" t="str">
        <f t="shared" si="470"/>
        <v>1+367,537048214496i</v>
      </c>
      <c r="AK547">
        <f t="shared" si="489"/>
        <v>367.53840861905132</v>
      </c>
      <c r="AL547">
        <f t="shared" si="490"/>
        <v>1.5680755193626688</v>
      </c>
      <c r="AM547" t="str">
        <f t="shared" si="471"/>
        <v>1-14,035552867863i</v>
      </c>
      <c r="AN547">
        <f t="shared" si="491"/>
        <v>14.071131592966406</v>
      </c>
      <c r="AO547">
        <f t="shared" si="492"/>
        <v>-1.4996688785882868</v>
      </c>
      <c r="AP547" s="41" t="str">
        <f t="shared" si="493"/>
        <v>0,419811135174606-6,12679743489i</v>
      </c>
      <c r="AQ547">
        <f t="shared" si="494"/>
        <v>15.76501309271768</v>
      </c>
      <c r="AR547" s="43">
        <f t="shared" si="495"/>
        <v>-86.080192278884439</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-0,021273668252346-0,0112131026629675i</v>
      </c>
      <c r="BG547" s="20">
        <f t="shared" si="506"/>
        <v>-32.378448309279577</v>
      </c>
      <c r="BH547" s="43">
        <f t="shared" si="507"/>
        <v>-152.20680788652342</v>
      </c>
      <c r="BI547" s="41" t="str">
        <f t="shared" si="460"/>
        <v>0,378313871542801+0,0323396870803201i</v>
      </c>
      <c r="BJ547" s="20">
        <f t="shared" si="508"/>
        <v>-8.411334134898814</v>
      </c>
      <c r="BK547" s="43">
        <f t="shared" si="461"/>
        <v>4.8859796083543925</v>
      </c>
      <c r="BL547">
        <f t="shared" si="509"/>
        <v>-32.378448309279577</v>
      </c>
      <c r="BM547" s="43">
        <f t="shared" si="510"/>
        <v>-152.20680788652342</v>
      </c>
    </row>
    <row r="548" spans="14:65" x14ac:dyDescent="0.25">
      <c r="N548" s="9">
        <v>30</v>
      </c>
      <c r="O548" s="34">
        <f t="shared" si="462"/>
        <v>1995262.31496888</v>
      </c>
      <c r="P548" s="33" t="str">
        <f t="shared" si="463"/>
        <v>58,4837545126354</v>
      </c>
      <c r="Q548" s="4" t="str">
        <f t="shared" si="464"/>
        <v>1+148470,489843907i</v>
      </c>
      <c r="R548" s="4">
        <f t="shared" si="476"/>
        <v>148470.48984727467</v>
      </c>
      <c r="S548" s="4">
        <f t="shared" si="477"/>
        <v>1.5707895914497043</v>
      </c>
      <c r="T548" s="4" t="str">
        <f t="shared" si="465"/>
        <v>1+376,098085841448i</v>
      </c>
      <c r="U548" s="4">
        <f t="shared" si="478"/>
        <v>376.09941527952577</v>
      </c>
      <c r="V548" s="4">
        <f t="shared" si="479"/>
        <v>1.5681374522057756</v>
      </c>
      <c r="W548" t="str">
        <f t="shared" si="466"/>
        <v>1-42,3110346571629i</v>
      </c>
      <c r="X548" s="4">
        <f t="shared" si="480"/>
        <v>42.322850255620075</v>
      </c>
      <c r="Y548" s="4">
        <f t="shared" si="481"/>
        <v>-1.5471662294927135</v>
      </c>
      <c r="Z548" t="str">
        <f t="shared" si="467"/>
        <v>-14,9242868221399+6,96477936743422i</v>
      </c>
      <c r="AA548" s="4">
        <f t="shared" si="482"/>
        <v>16.469441058716477</v>
      </c>
      <c r="AB548" s="4">
        <f t="shared" si="483"/>
        <v>2.7049593211903318</v>
      </c>
      <c r="AC548" s="47" t="str">
        <f t="shared" si="484"/>
        <v>-0,168199943393301+0,341538528340072i</v>
      </c>
      <c r="AD548" s="20">
        <f t="shared" si="485"/>
        <v>-8.3881238035236656</v>
      </c>
      <c r="AE548" s="43">
        <f t="shared" si="486"/>
        <v>116.21919560076242</v>
      </c>
      <c r="AF548" t="str">
        <f t="shared" si="468"/>
        <v>171,846459675999</v>
      </c>
      <c r="AG548" t="str">
        <f t="shared" si="469"/>
        <v>1+148088,62130007i</v>
      </c>
      <c r="AH548">
        <f t="shared" si="487"/>
        <v>148088.62130344636</v>
      </c>
      <c r="AI548">
        <f t="shared" si="488"/>
        <v>1.5707895740816145</v>
      </c>
      <c r="AJ548" t="str">
        <f t="shared" si="470"/>
        <v>1+376,098085841448i</v>
      </c>
      <c r="AK548">
        <f t="shared" si="489"/>
        <v>376.09941527952577</v>
      </c>
      <c r="AL548">
        <f t="shared" si="490"/>
        <v>1.5681374522057756</v>
      </c>
      <c r="AM548" t="str">
        <f t="shared" si="471"/>
        <v>1-14,3624828924703i</v>
      </c>
      <c r="AN548">
        <f t="shared" si="491"/>
        <v>14.397253725502724</v>
      </c>
      <c r="AO548">
        <f t="shared" si="492"/>
        <v>-1.5012826659601444</v>
      </c>
      <c r="AP548" s="41" t="str">
        <f t="shared" si="493"/>
        <v>0,419811134806208-6,26945432447479i</v>
      </c>
      <c r="AQ548">
        <f t="shared" si="494"/>
        <v>15.964024321760341</v>
      </c>
      <c r="AR548" s="43">
        <f t="shared" si="495"/>
        <v>-86.169116005904741</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-0,0204657174995-0,0105014197484057i</v>
      </c>
      <c r="BG548" s="20">
        <f t="shared" si="506"/>
        <v>-32.76441382407954</v>
      </c>
      <c r="BH548" s="43">
        <f t="shared" si="507"/>
        <v>-152.83662106163487</v>
      </c>
      <c r="BI548" s="41" t="str">
        <f t="shared" si="460"/>
        <v>0,378335186623459+0,0316039031425113i</v>
      </c>
      <c r="BJ548" s="20">
        <f t="shared" si="508"/>
        <v>-8.4122656987955509</v>
      </c>
      <c r="BK548" s="43">
        <f t="shared" si="461"/>
        <v>4.7750673316979304</v>
      </c>
      <c r="BL548">
        <f t="shared" si="509"/>
        <v>-32.76441382407954</v>
      </c>
      <c r="BM548" s="43">
        <f t="shared" si="510"/>
        <v>-152.83662106163487</v>
      </c>
    </row>
    <row r="549" spans="14:65" x14ac:dyDescent="0.25">
      <c r="N549" s="9">
        <v>31</v>
      </c>
      <c r="O549" s="34">
        <f t="shared" si="462"/>
        <v>2041737.9446695296</v>
      </c>
      <c r="P549" s="33" t="str">
        <f t="shared" si="463"/>
        <v>58,4837545126354</v>
      </c>
      <c r="Q549" s="4" t="str">
        <f t="shared" si="464"/>
        <v>1+151928,811817761i</v>
      </c>
      <c r="R549" s="4">
        <f t="shared" si="476"/>
        <v>151928.81182105199</v>
      </c>
      <c r="S549" s="4">
        <f t="shared" si="477"/>
        <v>1.5707897447648786</v>
      </c>
      <c r="T549" s="4" t="str">
        <f t="shared" si="465"/>
        <v>1+384,858535651758i</v>
      </c>
      <c r="U549" s="4">
        <f t="shared" si="478"/>
        <v>384.85983482823394</v>
      </c>
      <c r="V549" s="4">
        <f t="shared" si="479"/>
        <v>1.5681979753049688</v>
      </c>
      <c r="W549" t="str">
        <f t="shared" si="466"/>
        <v>1-43,2965852608228i</v>
      </c>
      <c r="X549" s="4">
        <f t="shared" si="480"/>
        <v>43.308131975966113</v>
      </c>
      <c r="Y549" s="4">
        <f t="shared" si="481"/>
        <v>-1.5477039227492684</v>
      </c>
      <c r="Z549" t="str">
        <f t="shared" si="467"/>
        <v>-15,6747753388133+7,127009919477i</v>
      </c>
      <c r="AA549" s="4">
        <f t="shared" si="482"/>
        <v>17.218967806305727</v>
      </c>
      <c r="AB549" s="4">
        <f t="shared" si="483"/>
        <v>2.7148534970461311</v>
      </c>
      <c r="AC549" s="47" t="str">
        <f t="shared" si="484"/>
        <v>-0,161147848231924+0,335965943816296i</v>
      </c>
      <c r="AD549" s="20">
        <f t="shared" si="485"/>
        <v>-8.5747993853277666</v>
      </c>
      <c r="AE549" s="43">
        <f t="shared" si="486"/>
        <v>115.62495246202607</v>
      </c>
      <c r="AF549" t="str">
        <f t="shared" si="468"/>
        <v>171,846459675999</v>
      </c>
      <c r="AG549" t="str">
        <f t="shared" si="469"/>
        <v>1+151538,04841288i</v>
      </c>
      <c r="AH549">
        <f t="shared" si="487"/>
        <v>151538.04841617949</v>
      </c>
      <c r="AI549">
        <f t="shared" si="488"/>
        <v>1.5707897277921348</v>
      </c>
      <c r="AJ549" t="str">
        <f t="shared" si="470"/>
        <v>1+384,858535651758i</v>
      </c>
      <c r="AK549">
        <f t="shared" si="489"/>
        <v>384.85983482823394</v>
      </c>
      <c r="AL549">
        <f t="shared" si="490"/>
        <v>1.5681979753049688</v>
      </c>
      <c r="AM549" t="str">
        <f t="shared" si="471"/>
        <v>1-14,697028095617i</v>
      </c>
      <c r="AN549">
        <f t="shared" si="491"/>
        <v>14.731009294795635</v>
      </c>
      <c r="AO549">
        <f t="shared" si="492"/>
        <v>-1.5028600695517798</v>
      </c>
      <c r="AP549" s="41" t="str">
        <f t="shared" si="493"/>
        <v>0,419811134454388-6,41543536172837i</v>
      </c>
      <c r="AQ549">
        <f t="shared" si="494"/>
        <v>16.163079843248113</v>
      </c>
      <c r="AR549" s="43">
        <f t="shared" si="495"/>
        <v>-86.256035663111476</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-0,0196815450508247-0,00983330078281636i</v>
      </c>
      <c r="BG549" s="20">
        <f t="shared" si="506"/>
        <v>-33.151034772861173</v>
      </c>
      <c r="BH549" s="43">
        <f t="shared" si="507"/>
        <v>-153.45235251028589</v>
      </c>
      <c r="BI549" s="41" t="str">
        <f t="shared" si="460"/>
        <v>0,378355542892912+0,030884843858021i</v>
      </c>
      <c r="BJ549" s="20">
        <f t="shared" si="508"/>
        <v>-8.4131555442853081</v>
      </c>
      <c r="BK549" s="43">
        <f t="shared" si="461"/>
        <v>4.666659364576593</v>
      </c>
      <c r="BL549">
        <f t="shared" si="509"/>
        <v>-33.151034772861173</v>
      </c>
      <c r="BM549" s="43">
        <f t="shared" si="510"/>
        <v>-153.45235251028589</v>
      </c>
    </row>
    <row r="550" spans="14:65" x14ac:dyDescent="0.25">
      <c r="N550" s="9">
        <v>32</v>
      </c>
      <c r="O550" s="34">
        <f t="shared" si="462"/>
        <v>2089296.1308540432</v>
      </c>
      <c r="P550" s="33" t="str">
        <f t="shared" si="463"/>
        <v>58,4837545126354</v>
      </c>
      <c r="Q550" s="4" t="str">
        <f t="shared" si="464"/>
        <v>1+155467,688458657i</v>
      </c>
      <c r="R550" s="4">
        <f t="shared" si="476"/>
        <v>155467.6884618731</v>
      </c>
      <c r="S550" s="4">
        <f t="shared" si="477"/>
        <v>1.5707898945901735</v>
      </c>
      <c r="T550" s="4" t="str">
        <f t="shared" si="465"/>
        <v>1+393,823042551879i</v>
      </c>
      <c r="U550" s="4">
        <f t="shared" si="478"/>
        <v>393.82431215558427</v>
      </c>
      <c r="V550" s="4">
        <f t="shared" si="479"/>
        <v>1.568257120748622</v>
      </c>
      <c r="W550" t="str">
        <f t="shared" si="466"/>
        <v>1-44,3050922870864i</v>
      </c>
      <c r="X550" s="4">
        <f t="shared" si="480"/>
        <v>44.316376234607027</v>
      </c>
      <c r="Y550" s="4">
        <f t="shared" si="481"/>
        <v>-1.5482293895181387</v>
      </c>
      <c r="Z550" t="str">
        <f t="shared" si="467"/>
        <v>-16,4606332896068+7,29301930651628i</v>
      </c>
      <c r="AA550" s="4">
        <f t="shared" si="482"/>
        <v>18.003904545962545</v>
      </c>
      <c r="AB550" s="4">
        <f t="shared" si="483"/>
        <v>2.7245264668185398</v>
      </c>
      <c r="AC550" s="47" t="str">
        <f t="shared" si="484"/>
        <v>-0,154368263529437+0,330381090900033i</v>
      </c>
      <c r="AD550" s="20">
        <f t="shared" si="485"/>
        <v>-8.762096674241965</v>
      </c>
      <c r="AE550" s="43">
        <f t="shared" si="486"/>
        <v>115.04400529052026</v>
      </c>
      <c r="AF550" t="str">
        <f t="shared" si="468"/>
        <v>171,846459675999</v>
      </c>
      <c r="AG550" t="str">
        <f t="shared" si="469"/>
        <v>1+155067,823004802i</v>
      </c>
      <c r="AH550">
        <f t="shared" si="487"/>
        <v>155067.8230080264</v>
      </c>
      <c r="AI550">
        <f t="shared" si="488"/>
        <v>1.5707898780037766</v>
      </c>
      <c r="AJ550" t="str">
        <f t="shared" si="470"/>
        <v>1+393,823042551879i</v>
      </c>
      <c r="AK550">
        <f t="shared" si="489"/>
        <v>393.82431215558427</v>
      </c>
      <c r="AL550">
        <f t="shared" si="490"/>
        <v>1.568257120748622</v>
      </c>
      <c r="AM550" t="str">
        <f t="shared" si="471"/>
        <v>1-15,0393658575983i</v>
      </c>
      <c r="AN550">
        <f t="shared" si="491"/>
        <v>15.072575274275243</v>
      </c>
      <c r="AO550">
        <f t="shared" si="492"/>
        <v>-1.5044018943066186</v>
      </c>
      <c r="AP550" s="41" t="str">
        <f t="shared" si="493"/>
        <v>0,419811134118405-6,56481794772918i</v>
      </c>
      <c r="AQ550">
        <f t="shared" si="494"/>
        <v>16.362177682050401</v>
      </c>
      <c r="AR550" s="43">
        <f t="shared" si="495"/>
        <v>-86.34099553650691</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-0,0189211135631853-0,00920625683312757i</v>
      </c>
      <c r="BG550" s="20">
        <f t="shared" si="506"/>
        <v>-33.538279887002254</v>
      </c>
      <c r="BH550" s="43">
        <f t="shared" si="507"/>
        <v>-154.05429912009706</v>
      </c>
      <c r="BI550" s="41" t="str">
        <f t="shared" si="460"/>
        <v>0,378374983458563+0,0301821301171368i</v>
      </c>
      <c r="BJ550" s="20">
        <f t="shared" si="508"/>
        <v>-8.4140055307098933</v>
      </c>
      <c r="BK550" s="43">
        <f t="shared" si="461"/>
        <v>4.5607000528758483</v>
      </c>
      <c r="BL550">
        <f t="shared" si="509"/>
        <v>-33.538279887002254</v>
      </c>
      <c r="BM550" s="43">
        <f t="shared" si="510"/>
        <v>-154.05429912009706</v>
      </c>
    </row>
    <row r="551" spans="14:65" x14ac:dyDescent="0.25">
      <c r="N551" s="9">
        <v>33</v>
      </c>
      <c r="O551" s="34">
        <f t="shared" si="462"/>
        <v>2137962.0895022359</v>
      </c>
      <c r="P551" s="33" t="str">
        <f t="shared" si="463"/>
        <v>58,4837545126354</v>
      </c>
      <c r="Q551" s="4" t="str">
        <f t="shared" si="464"/>
        <v>1+159088,996125831i</v>
      </c>
      <c r="R551" s="4">
        <f t="shared" si="476"/>
        <v>159088.9961289739</v>
      </c>
      <c r="S551" s="4">
        <f t="shared" si="477"/>
        <v>1.5707900410050284</v>
      </c>
      <c r="T551" s="4" t="str">
        <f t="shared" si="465"/>
        <v>1+402,996359642022i</v>
      </c>
      <c r="U551" s="4">
        <f t="shared" si="478"/>
        <v>402.99760034610875</v>
      </c>
      <c r="V551" s="4">
        <f t="shared" si="479"/>
        <v>1.5683149198947763</v>
      </c>
      <c r="W551" t="str">
        <f t="shared" si="466"/>
        <v>1-45,3370904597275i</v>
      </c>
      <c r="X551" s="4">
        <f t="shared" si="480"/>
        <v>45.348117616429398</v>
      </c>
      <c r="Y551" s="4">
        <f t="shared" si="481"/>
        <v>-1.5487429072473802</v>
      </c>
      <c r="Z551" t="str">
        <f t="shared" si="467"/>
        <v>-17,2835275845951+7,46289554892633i</v>
      </c>
      <c r="AA551" s="4">
        <f t="shared" si="482"/>
        <v>18.825916597649215</v>
      </c>
      <c r="AB551" s="4">
        <f t="shared" si="483"/>
        <v>2.7339828932301549</v>
      </c>
      <c r="AC551" s="47" t="str">
        <f t="shared" si="484"/>
        <v>-0,14785277081829+0,324792665801746i</v>
      </c>
      <c r="AD551" s="20">
        <f t="shared" si="485"/>
        <v>-8.9499860352605847</v>
      </c>
      <c r="AE551" s="43">
        <f t="shared" si="486"/>
        <v>114.47607282744907</v>
      </c>
      <c r="AF551" t="str">
        <f t="shared" si="468"/>
        <v>171,846459675999</v>
      </c>
      <c r="AG551" t="str">
        <f t="shared" si="469"/>
        <v>1+158679,816609046i</v>
      </c>
      <c r="AH551">
        <f t="shared" si="487"/>
        <v>158679.816612197</v>
      </c>
      <c r="AI551">
        <f t="shared" si="488"/>
        <v>1.5707900247961839</v>
      </c>
      <c r="AJ551" t="str">
        <f t="shared" si="470"/>
        <v>1+402,996359642022i</v>
      </c>
      <c r="AK551">
        <f t="shared" si="489"/>
        <v>402.99760034610875</v>
      </c>
      <c r="AL551">
        <f t="shared" si="490"/>
        <v>1.5683149198947763</v>
      </c>
      <c r="AM551" t="str">
        <f t="shared" si="471"/>
        <v>1-15,3896776904268i</v>
      </c>
      <c r="AN551">
        <f t="shared" si="491"/>
        <v>15.422132777771703</v>
      </c>
      <c r="AO551">
        <f t="shared" si="492"/>
        <v>-1.5059089283819598</v>
      </c>
      <c r="AP551" s="41" t="str">
        <f t="shared" si="493"/>
        <v>0,419811133797542-6,71768128710144i</v>
      </c>
      <c r="AQ551">
        <f t="shared" si="494"/>
        <v>16.561315950327035</v>
      </c>
      <c r="AR551" s="43">
        <f t="shared" si="495"/>
        <v>-86.424038992057675</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-0,0181843062114498-0,00861792110254946i</v>
      </c>
      <c r="BG551" s="20">
        <f t="shared" si="506"/>
        <v>-33.926119420913892</v>
      </c>
      <c r="BH551" s="43">
        <f t="shared" si="507"/>
        <v>-154.64275326045632</v>
      </c>
      <c r="BI551" s="41" t="str">
        <f t="shared" si="460"/>
        <v>0,378393549491719+0,0294953913337213i</v>
      </c>
      <c r="BJ551" s="20">
        <f t="shared" si="508"/>
        <v>-8.4148174353262704</v>
      </c>
      <c r="BK551" s="43">
        <f t="shared" si="461"/>
        <v>4.4571349200368635</v>
      </c>
      <c r="BL551">
        <f t="shared" si="509"/>
        <v>-33.926119420913892</v>
      </c>
      <c r="BM551" s="43">
        <f t="shared" si="510"/>
        <v>-154.64275326045632</v>
      </c>
    </row>
    <row r="552" spans="14:65" x14ac:dyDescent="0.25">
      <c r="N552" s="9">
        <v>34</v>
      </c>
      <c r="O552" s="34">
        <f t="shared" si="462"/>
        <v>2187761.6239495561</v>
      </c>
      <c r="P552" s="33" t="str">
        <f t="shared" si="463"/>
        <v>58,4837545126354</v>
      </c>
      <c r="Q552" s="4" t="str">
        <f t="shared" si="464"/>
        <v>1+162794,654884543i</v>
      </c>
      <c r="R552" s="4">
        <f t="shared" si="476"/>
        <v>162794.65488761436</v>
      </c>
      <c r="S552" s="4">
        <f t="shared" si="477"/>
        <v>1.5707901840870744</v>
      </c>
      <c r="T552" s="4" t="str">
        <f t="shared" si="465"/>
        <v>1+412,383350736336i</v>
      </c>
      <c r="U552" s="4">
        <f t="shared" si="478"/>
        <v>412.38456319863377</v>
      </c>
      <c r="V552" s="4">
        <f t="shared" si="479"/>
        <v>1.5683714033877583</v>
      </c>
      <c r="W552" t="str">
        <f t="shared" si="466"/>
        <v>1-46,3931269578378i</v>
      </c>
      <c r="X552" s="4">
        <f t="shared" si="480"/>
        <v>46.403903164777596</v>
      </c>
      <c r="Y552" s="4">
        <f t="shared" si="481"/>
        <v>-1.5492447471269502</v>
      </c>
      <c r="Z552" t="str">
        <f t="shared" si="467"/>
        <v>-18,1452036929056+7,63672871733956i</v>
      </c>
      <c r="AA552" s="4">
        <f t="shared" si="482"/>
        <v>19.686747891901131</v>
      </c>
      <c r="AB552" s="4">
        <f t="shared" si="483"/>
        <v>2.7432273681770392</v>
      </c>
      <c r="AC552" s="47" t="str">
        <f t="shared" si="484"/>
        <v>-0,141593007211975+0,319208701097397i</v>
      </c>
      <c r="AD552" s="20">
        <f t="shared" si="485"/>
        <v>-9.1384392775749888</v>
      </c>
      <c r="AE552" s="43">
        <f t="shared" si="486"/>
        <v>113.92087818985004</v>
      </c>
      <c r="AF552" t="str">
        <f t="shared" si="468"/>
        <v>171,846459675999</v>
      </c>
      <c r="AG552" t="str">
        <f t="shared" si="469"/>
        <v>1+162375,944352432i</v>
      </c>
      <c r="AH552">
        <f t="shared" si="487"/>
        <v>162375.94435551131</v>
      </c>
      <c r="AI552">
        <f t="shared" si="488"/>
        <v>1.5707901682471883</v>
      </c>
      <c r="AJ552" t="str">
        <f t="shared" si="470"/>
        <v>1+412,383350736336i</v>
      </c>
      <c r="AK552">
        <f t="shared" si="489"/>
        <v>412.38456319863377</v>
      </c>
      <c r="AL552">
        <f t="shared" si="490"/>
        <v>1.5683714033877583</v>
      </c>
      <c r="AM552" t="str">
        <f t="shared" si="471"/>
        <v>1-15,7481493340732i</v>
      </c>
      <c r="AN552">
        <f t="shared" si="491"/>
        <v>15.779867155596406</v>
      </c>
      <c r="AO552">
        <f t="shared" si="492"/>
        <v>-1.5073819434301743</v>
      </c>
      <c r="AP552" s="41" t="str">
        <f t="shared" si="493"/>
        <v>0,419811133491121-6,87410643001116i</v>
      </c>
      <c r="AQ552">
        <f t="shared" si="494"/>
        <v>16.760492843740227</v>
      </c>
      <c r="AR552" s="43">
        <f t="shared" si="495"/>
        <v>-86.505208490856702</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-0,0174709361452362-0,00806604530698969i</v>
      </c>
      <c r="BG552" s="20">
        <f t="shared" si="506"/>
        <v>-34.314525078176636</v>
      </c>
      <c r="BH552" s="43">
        <f t="shared" si="507"/>
        <v>-155.2180026731771</v>
      </c>
      <c r="BI552" s="41" t="str">
        <f t="shared" si="460"/>
        <v>0,378411280314382+0,0288242652582563i</v>
      </c>
      <c r="BJ552" s="20">
        <f t="shared" si="508"/>
        <v>-8.4155929568614081</v>
      </c>
      <c r="BK552" s="43">
        <f t="shared" si="461"/>
        <v>4.3559106461161186</v>
      </c>
      <c r="BL552">
        <f t="shared" si="509"/>
        <v>-34.314525078176636</v>
      </c>
      <c r="BM552" s="43">
        <f t="shared" si="510"/>
        <v>-155.2180026731771</v>
      </c>
    </row>
    <row r="553" spans="14:65" x14ac:dyDescent="0.25">
      <c r="N553" s="9">
        <v>35</v>
      </c>
      <c r="O553" s="34">
        <f t="shared" si="462"/>
        <v>2238721.1385683389</v>
      </c>
      <c r="P553" s="33" t="str">
        <f t="shared" si="463"/>
        <v>58,4837545126354</v>
      </c>
      <c r="Q553" s="4" t="str">
        <f t="shared" si="464"/>
        <v>1+166586,629524116i</v>
      </c>
      <c r="R553" s="4">
        <f t="shared" si="476"/>
        <v>166586.62952711742</v>
      </c>
      <c r="S553" s="4">
        <f t="shared" si="477"/>
        <v>1.5707903239121752</v>
      </c>
      <c r="T553" s="4" t="str">
        <f t="shared" si="465"/>
        <v>1+421,988992941747i</v>
      </c>
      <c r="U553" s="4">
        <f t="shared" si="478"/>
        <v>421.99017780511167</v>
      </c>
      <c r="V553" s="4">
        <f t="shared" si="479"/>
        <v>1.568426601174421</v>
      </c>
      <c r="W553" t="str">
        <f t="shared" si="466"/>
        <v>1-47,4737617059466i</v>
      </c>
      <c r="X553" s="4">
        <f t="shared" si="480"/>
        <v>47.484292671503511</v>
      </c>
      <c r="Y553" s="4">
        <f t="shared" si="481"/>
        <v>-1.549735174227336</v>
      </c>
      <c r="Z553" t="str">
        <f t="shared" si="467"/>
        <v>-19,0474893450908+7,81461098040272i</v>
      </c>
      <c r="AA553" s="4">
        <f t="shared" si="482"/>
        <v>20.588224671553842</v>
      </c>
      <c r="AB553" s="4">
        <f t="shared" si="483"/>
        <v>2.7522644109856476</v>
      </c>
      <c r="AC553" s="47" t="str">
        <f t="shared" si="484"/>
        <v>-0,135580689117384+0,313636601329455i</v>
      </c>
      <c r="AD553" s="20">
        <f t="shared" si="485"/>
        <v>-9.3274295841458592</v>
      </c>
      <c r="AE553" s="43">
        <f t="shared" si="486"/>
        <v>113.37814896345289</v>
      </c>
      <c r="AF553" t="str">
        <f t="shared" si="468"/>
        <v>171,846459675999</v>
      </c>
      <c r="AG553" t="str">
        <f t="shared" si="469"/>
        <v>1+166158,165970813i</v>
      </c>
      <c r="AH553">
        <f t="shared" si="487"/>
        <v>166158.16597382218</v>
      </c>
      <c r="AI553">
        <f t="shared" si="488"/>
        <v>1.5707903084328489</v>
      </c>
      <c r="AJ553" t="str">
        <f t="shared" si="470"/>
        <v>1+421,988992941747i</v>
      </c>
      <c r="AK553">
        <f t="shared" si="489"/>
        <v>421.99017780511167</v>
      </c>
      <c r="AL553">
        <f t="shared" si="490"/>
        <v>1.568426601174421</v>
      </c>
      <c r="AM553" t="str">
        <f t="shared" si="471"/>
        <v>1-16,1149708549478i</v>
      </c>
      <c r="AN553">
        <f t="shared" si="491"/>
        <v>16.145968092865076</v>
      </c>
      <c r="AO553">
        <f t="shared" si="492"/>
        <v>-1.5088216948800561</v>
      </c>
      <c r="AP553" s="41" t="str">
        <f t="shared" si="493"/>
        <v>0,41981113319849-7,03417631513954i</v>
      </c>
      <c r="AQ553">
        <f>20*LOG(IMABS(AP553))</f>
        <v>16.959706637823441</v>
      </c>
      <c r="AR553" s="43">
        <f t="shared" si="495"/>
        <v>-86.584545604315238</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-0,0167807551651875-0,00754849584285832i</v>
      </c>
      <c r="BG553" s="20">
        <f t="shared" si="506"/>
        <v>-34.703469940889036</v>
      </c>
      <c r="BH553" s="43">
        <f t="shared" si="507"/>
        <v>-155.78033038529099</v>
      </c>
      <c r="BI553" s="41" t="str">
        <f t="shared" si="460"/>
        <v>0,378428213482145+0,0281683977946729i</v>
      </c>
      <c r="BJ553" s="20">
        <f t="shared" si="508"/>
        <v>-8.4163337189197289</v>
      </c>
      <c r="BK553" s="43">
        <f t="shared" si="461"/>
        <v>4.2569750469408696</v>
      </c>
      <c r="BL553">
        <f t="shared" si="509"/>
        <v>-34.703469940889036</v>
      </c>
      <c r="BM553" s="43">
        <f t="shared" si="510"/>
        <v>-155.78033038529099</v>
      </c>
    </row>
    <row r="554" spans="14:65" x14ac:dyDescent="0.25">
      <c r="N554" s="9">
        <v>36</v>
      </c>
      <c r="O554" s="34">
        <f t="shared" si="462"/>
        <v>2290867.6527677765</v>
      </c>
      <c r="P554" s="33" t="str">
        <f t="shared" si="463"/>
        <v>58,4837545126354</v>
      </c>
      <c r="Q554" s="4" t="str">
        <f t="shared" si="464"/>
        <v>1+170466,930599699i</v>
      </c>
      <c r="R554" s="4">
        <f t="shared" si="476"/>
        <v>170466.93060263208</v>
      </c>
      <c r="S554" s="4">
        <f t="shared" si="477"/>
        <v>1.5707904605544682</v>
      </c>
      <c r="T554" s="4" t="str">
        <f t="shared" si="465"/>
        <v>1+431,818379296905i</v>
      </c>
      <c r="U554" s="4">
        <f t="shared" si="478"/>
        <v>431.81953718955992</v>
      </c>
      <c r="V554" s="4">
        <f t="shared" si="479"/>
        <v>1.5684805425200155</v>
      </c>
      <c r="W554" t="str">
        <f t="shared" si="466"/>
        <v>1-48,5795676709019i</v>
      </c>
      <c r="X554" s="4">
        <f t="shared" si="480"/>
        <v>48.589858973779052</v>
      </c>
      <c r="Y554" s="4">
        <f t="shared" si="481"/>
        <v>-1.5502144476352815</v>
      </c>
      <c r="Z554" t="str">
        <f t="shared" si="467"/>
        <v>-19,9922984099911+7,99663665364639i</v>
      </c>
      <c r="AA554" s="4">
        <f t="shared" si="482"/>
        <v>21.532259367854863</v>
      </c>
      <c r="AB554" s="4">
        <f t="shared" si="483"/>
        <v>2.7610984670221277</v>
      </c>
      <c r="AC554" s="47" t="str">
        <f t="shared" si="484"/>
        <v>-0,129807632902566+0,308083177581394i</v>
      </c>
      <c r="AD554" s="20">
        <f t="shared" si="485"/>
        <v>-9.5169314444112167</v>
      </c>
      <c r="AE554" s="43">
        <f t="shared" si="486"/>
        <v>112.84761727548951</v>
      </c>
      <c r="AF554" t="str">
        <f t="shared" si="468"/>
        <v>171,846459675999</v>
      </c>
      <c r="AG554" t="str">
        <f t="shared" si="469"/>
        <v>1+170028,486848156i</v>
      </c>
      <c r="AH554">
        <f t="shared" si="487"/>
        <v>170028.48685109668</v>
      </c>
      <c r="AI554">
        <f t="shared" si="488"/>
        <v>1.5707904454274944</v>
      </c>
      <c r="AJ554" t="str">
        <f t="shared" si="470"/>
        <v>1+431,818379296905i</v>
      </c>
      <c r="AK554">
        <f t="shared" si="489"/>
        <v>431.81953718955992</v>
      </c>
      <c r="AL554">
        <f t="shared" si="490"/>
        <v>1.5684805425200155</v>
      </c>
      <c r="AM554" t="str">
        <f t="shared" si="471"/>
        <v>1-16,4903367466768i</v>
      </c>
      <c r="AN554">
        <f t="shared" si="491"/>
        <v>16.52062971011696</v>
      </c>
      <c r="AO554">
        <f t="shared" si="492"/>
        <v>-1.5102289222179091</v>
      </c>
      <c r="AP554" s="41" t="str">
        <f t="shared" si="493"/>
        <v>0,419811132919032-7,19797581365866i</v>
      </c>
      <c r="AQ554">
        <f t="shared" si="494"/>
        <v>17.158955684503837</v>
      </c>
      <c r="AR554" s="43">
        <f t="shared" si="495"/>
        <v>-86.662091029360809</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-0,0161134616645441-0,00706324980228902i</v>
      </c>
      <c r="BG554" s="20">
        <f t="shared" si="506"/>
        <v>-35.092928402162435</v>
      </c>
      <c r="BH554" s="43">
        <f t="shared" si="507"/>
        <v>-156.33001464176769</v>
      </c>
      <c r="BI554" s="41" t="str">
        <f t="shared" si="460"/>
        <v>0,378444384863421+0,0275274428209128i</v>
      </c>
      <c r="BJ554" s="20">
        <f t="shared" si="508"/>
        <v>-8.4170412732473867</v>
      </c>
      <c r="BK554" s="43">
        <f t="shared" si="461"/>
        <v>4.1602770533819795</v>
      </c>
      <c r="BL554">
        <f t="shared" si="509"/>
        <v>-35.092928402162435</v>
      </c>
      <c r="BM554" s="43">
        <f t="shared" si="510"/>
        <v>-156.33001464176769</v>
      </c>
    </row>
    <row r="555" spans="14:65" x14ac:dyDescent="0.25">
      <c r="N555" s="9">
        <v>37</v>
      </c>
      <c r="O555" s="34">
        <f t="shared" si="462"/>
        <v>2344228.8153199251</v>
      </c>
      <c r="P555" s="33" t="str">
        <f t="shared" si="463"/>
        <v>58,4837545126354</v>
      </c>
      <c r="Q555" s="4" t="str">
        <f t="shared" si="464"/>
        <v>1+174437,615498282i</v>
      </c>
      <c r="R555" s="4">
        <f t="shared" si="476"/>
        <v>174437.61550114834</v>
      </c>
      <c r="S555" s="4">
        <f t="shared" si="477"/>
        <v>1.5707905940864029</v>
      </c>
      <c r="T555" s="4" t="str">
        <f t="shared" si="465"/>
        <v>1+441,876721472556i</v>
      </c>
      <c r="U555" s="4">
        <f t="shared" si="478"/>
        <v>441.87785300842455</v>
      </c>
      <c r="V555" s="4">
        <f t="shared" si="479"/>
        <v>1.5685332560237009</v>
      </c>
      <c r="W555" t="str">
        <f t="shared" si="466"/>
        <v>1-49,7111311656626i</v>
      </c>
      <c r="X555" s="4">
        <f t="shared" si="480"/>
        <v>49.721188257821346</v>
      </c>
      <c r="Y555" s="4">
        <f t="shared" si="481"/>
        <v>-1.5506828205866623</v>
      </c>
      <c r="Z555" t="str">
        <f t="shared" si="467"/>
        <v>-20,9816349543052+8,18290224949178i</v>
      </c>
      <c r="AA555" s="4">
        <f t="shared" si="482"/>
        <v>22.520854659192207</v>
      </c>
      <c r="AB555" s="4">
        <f t="shared" si="483"/>
        <v>2.7697339066182476</v>
      </c>
      <c r="AC555" s="47" t="str">
        <f t="shared" si="484"/>
        <v>-0,124265772782837+0,30255468094157i</v>
      </c>
      <c r="AD555" s="20">
        <f t="shared" si="485"/>
        <v>-9.7069205900503022</v>
      </c>
      <c r="AE555" s="43">
        <f t="shared" si="486"/>
        <v>112.32901984950773</v>
      </c>
      <c r="AF555" t="str">
        <f t="shared" si="468"/>
        <v>171,846459675999</v>
      </c>
      <c r="AG555" t="str">
        <f t="shared" si="469"/>
        <v>1+173988,959079819i</v>
      </c>
      <c r="AH555">
        <f t="shared" si="487"/>
        <v>173988.95908269275</v>
      </c>
      <c r="AI555">
        <f t="shared" si="488"/>
        <v>1.5707905793037611</v>
      </c>
      <c r="AJ555" t="str">
        <f t="shared" si="470"/>
        <v>1+441,876721472556i</v>
      </c>
      <c r="AK555">
        <f t="shared" si="489"/>
        <v>441.87785300842455</v>
      </c>
      <c r="AL555">
        <f t="shared" si="490"/>
        <v>1.5685332560237009</v>
      </c>
      <c r="AM555" t="str">
        <f t="shared" si="471"/>
        <v>1-16,8744460332242i</v>
      </c>
      <c r="AN555">
        <f t="shared" si="491"/>
        <v>16.904050666281023</v>
      </c>
      <c r="AO555">
        <f t="shared" si="492"/>
        <v>-1.5116043492679745</v>
      </c>
      <c r="AP555" s="41" t="str">
        <f t="shared" si="493"/>
        <v>0,419811132652149-7,36559177423059i</v>
      </c>
      <c r="AQ555">
        <f t="shared" si="494"/>
        <v>17.358238408769587</v>
      </c>
      <c r="AR555" s="43">
        <f t="shared" si="495"/>
        <v>-86.737884603618213</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-0,0154687078813196-0,00660839088461206i</v>
      </c>
      <c r="BG555" s="20">
        <f t="shared" si="506"/>
        <v>-35.482876101680894</v>
      </c>
      <c r="BH555" s="43">
        <f t="shared" si="507"/>
        <v>-156.867328856109</v>
      </c>
      <c r="BI555" s="41" t="str">
        <f t="shared" si="460"/>
        <v>0,378459828715077+0,0269010620131628i</v>
      </c>
      <c r="BJ555" s="20">
        <f t="shared" si="508"/>
        <v>-8.4177171028609923</v>
      </c>
      <c r="BK555" s="43">
        <f t="shared" si="461"/>
        <v>4.0657666907650096</v>
      </c>
      <c r="BL555">
        <f t="shared" si="509"/>
        <v>-35.482876101680894</v>
      </c>
      <c r="BM555" s="43">
        <f t="shared" si="510"/>
        <v>-156.867328856109</v>
      </c>
    </row>
    <row r="556" spans="14:65" x14ac:dyDescent="0.25">
      <c r="N556" s="9">
        <v>38</v>
      </c>
      <c r="O556" s="34">
        <f t="shared" si="462"/>
        <v>2398832.9190194933</v>
      </c>
      <c r="P556" s="33" t="str">
        <f t="shared" si="463"/>
        <v>58,4837545126354</v>
      </c>
      <c r="Q556" s="4" t="str">
        <f t="shared" si="464"/>
        <v>1+178500,789529556i</v>
      </c>
      <c r="R556" s="4">
        <f t="shared" si="476"/>
        <v>178500.7895323571</v>
      </c>
      <c r="S556" s="4">
        <f t="shared" si="477"/>
        <v>1.5707907245787798</v>
      </c>
      <c r="T556" s="4" t="str">
        <f t="shared" si="465"/>
        <v>1+452,16935253486i</v>
      </c>
      <c r="U556" s="4">
        <f t="shared" si="478"/>
        <v>452.17045831389129</v>
      </c>
      <c r="V556" s="4">
        <f t="shared" si="479"/>
        <v>1.5685847696337023</v>
      </c>
      <c r="W556" t="str">
        <f t="shared" si="466"/>
        <v>1-50,8690521601718i</v>
      </c>
      <c r="X556" s="4">
        <f t="shared" si="480"/>
        <v>50.87888036970034</v>
      </c>
      <c r="Y556" s="4">
        <f t="shared" si="481"/>
        <v>-1.5511405405965577</v>
      </c>
      <c r="Z556" t="str">
        <f t="shared" si="467"/>
        <v>-22,0175974934864+8,37350652842333i</v>
      </c>
      <c r="AA556" s="4">
        <f t="shared" si="482"/>
        <v>23.556107721071548</v>
      </c>
      <c r="AB556" s="4">
        <f t="shared" si="483"/>
        <v>2.7781750242813121</v>
      </c>
      <c r="AC556" s="47" t="str">
        <f t="shared" si="484"/>
        <v>-0,118947176172081+0,297056834793594i</v>
      </c>
      <c r="AD556" s="20">
        <f t="shared" si="485"/>
        <v>-9.8973739337175584</v>
      </c>
      <c r="AE556" s="43">
        <f t="shared" si="486"/>
        <v>111.82209804405321</v>
      </c>
      <c r="AF556" t="str">
        <f t="shared" si="468"/>
        <v>171,846459675999</v>
      </c>
      <c r="AG556" t="str">
        <f t="shared" si="469"/>
        <v>1+178041,682560601i</v>
      </c>
      <c r="AH556">
        <f t="shared" si="487"/>
        <v>178041.68256340935</v>
      </c>
      <c r="AI556">
        <f t="shared" si="488"/>
        <v>1.5707907101326319</v>
      </c>
      <c r="AJ556" t="str">
        <f t="shared" si="470"/>
        <v>1+452,16935253486i</v>
      </c>
      <c r="AK556">
        <f t="shared" si="489"/>
        <v>452.17045831389129</v>
      </c>
      <c r="AL556">
        <f t="shared" si="490"/>
        <v>1.5685847696337023</v>
      </c>
      <c r="AM556" t="str">
        <f t="shared" si="471"/>
        <v>1-17,2675023744181i</v>
      </c>
      <c r="AN556">
        <f t="shared" si="491"/>
        <v>17.296434264048028</v>
      </c>
      <c r="AO556">
        <f t="shared" si="492"/>
        <v>-1.51294868447186</v>
      </c>
      <c r="AP556" s="41" t="str">
        <f t="shared" si="493"/>
        <v>0,419811132397279-7,53711306905641i</v>
      </c>
      <c r="AQ556">
        <f t="shared" si="494"/>
        <v>17.557553305479679</v>
      </c>
      <c r="AR556" s="43">
        <f t="shared" si="495"/>
        <v>-86.811965320553313</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-0,0148461065055001-0,00618210524638105i</v>
      </c>
      <c r="BG556" s="20">
        <f t="shared" si="506"/>
        <v>-35.87328986424091</v>
      </c>
      <c r="BH556" s="43">
        <f t="shared" si="507"/>
        <v>-157.3925415769566</v>
      </c>
      <c r="BI556" s="41" t="str">
        <f t="shared" si="460"/>
        <v>0,378474577754737+0,0262889246737077i</v>
      </c>
      <c r="BJ556" s="20">
        <f t="shared" si="508"/>
        <v>-8.4183626250436507</v>
      </c>
      <c r="BK556" s="43">
        <f t="shared" si="461"/>
        <v>3.9733950584368376</v>
      </c>
      <c r="BL556">
        <f t="shared" si="509"/>
        <v>-35.87328986424091</v>
      </c>
      <c r="BM556" s="43">
        <f t="shared" si="510"/>
        <v>-157.3925415769566</v>
      </c>
    </row>
    <row r="557" spans="14:65" x14ac:dyDescent="0.25">
      <c r="N557" s="9">
        <v>39</v>
      </c>
      <c r="O557" s="34">
        <f t="shared" si="462"/>
        <v>2454708.915685033</v>
      </c>
      <c r="P557" s="33" t="str">
        <f t="shared" si="463"/>
        <v>58,4837545126354</v>
      </c>
      <c r="Q557" s="4" t="str">
        <f t="shared" si="464"/>
        <v>1+182658,607042176i</v>
      </c>
      <c r="R557" s="4">
        <f t="shared" si="476"/>
        <v>182658.60704491337</v>
      </c>
      <c r="S557" s="4">
        <f t="shared" si="477"/>
        <v>1.5707908521007874</v>
      </c>
      <c r="T557" s="4" t="str">
        <f t="shared" si="465"/>
        <v>1+462,701729773047i</v>
      </c>
      <c r="U557" s="4">
        <f t="shared" si="478"/>
        <v>462.70281038153399</v>
      </c>
      <c r="V557" s="4">
        <f t="shared" si="479"/>
        <v>1.568635110662123</v>
      </c>
      <c r="W557" t="str">
        <f t="shared" si="466"/>
        <v>1-52,0539445994678i</v>
      </c>
      <c r="X557" s="4">
        <f t="shared" si="480"/>
        <v>52.063549133385663</v>
      </c>
      <c r="Y557" s="4">
        <f t="shared" si="481"/>
        <v>-1.5515878495865687</v>
      </c>
      <c r="Z557" t="str">
        <f t="shared" si="467"/>
        <v>-23,1023834429743+8,56855055135272i</v>
      </c>
      <c r="AA557" s="4">
        <f t="shared" si="482"/>
        <v>24.640214676363922</v>
      </c>
      <c r="AB557" s="4">
        <f t="shared" si="483"/>
        <v>2.7864260381580968</v>
      </c>
      <c r="AC557" s="47" t="str">
        <f t="shared" si="484"/>
        <v>-0,113844056730332+0,291594865888847i</v>
      </c>
      <c r="AD557" s="20">
        <f t="shared" si="485"/>
        <v>-10.088269510650933</v>
      </c>
      <c r="AE557" s="43">
        <f t="shared" si="486"/>
        <v>111.32659787693575</v>
      </c>
      <c r="AF557" t="str">
        <f t="shared" si="468"/>
        <v>171,846459675999</v>
      </c>
      <c r="AG557" t="str">
        <f t="shared" si="469"/>
        <v>1+182188,806098137i</v>
      </c>
      <c r="AH557">
        <f t="shared" si="487"/>
        <v>182188.8061008814</v>
      </c>
      <c r="AI557">
        <f t="shared" si="488"/>
        <v>1.5707908379834741</v>
      </c>
      <c r="AJ557" t="str">
        <f t="shared" si="470"/>
        <v>1+462,701729773047i</v>
      </c>
      <c r="AK557">
        <f t="shared" si="489"/>
        <v>462.70281038153399</v>
      </c>
      <c r="AL557">
        <f t="shared" si="490"/>
        <v>1.568635110662123</v>
      </c>
      <c r="AM557" t="str">
        <f t="shared" si="471"/>
        <v>1-17,6697141739332i</v>
      </c>
      <c r="AN557">
        <f t="shared" si="491"/>
        <v>17.697988557700445</v>
      </c>
      <c r="AO557">
        <f t="shared" si="492"/>
        <v>-1.5142626211666346</v>
      </c>
      <c r="AP557" s="41" t="str">
        <f t="shared" si="493"/>
        <v>0,41981113215388-7,71263064099681i</v>
      </c>
      <c r="AQ557">
        <f t="shared" si="494"/>
        <v>17.756898936307266</v>
      </c>
      <c r="AR557" s="43">
        <f t="shared" si="495"/>
        <v>-86.884371344560051</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-0,0142452366844898-0,00578267732638051i</v>
      </c>
      <c r="BG557" s="20">
        <f t="shared" si="506"/>
        <v>-36.264147641173388</v>
      </c>
      <c r="BH557" s="43">
        <f t="shared" si="507"/>
        <v>-157.90591646899875</v>
      </c>
      <c r="BI557" s="41" t="str">
        <f t="shared" si="460"/>
        <v>0,378488663229824+0,025690707562346i</v>
      </c>
      <c r="BJ557" s="20">
        <f t="shared" si="508"/>
        <v>-8.4189791942151899</v>
      </c>
      <c r="BK557" s="43">
        <f t="shared" si="461"/>
        <v>3.8831143095054577</v>
      </c>
      <c r="BL557">
        <f t="shared" si="509"/>
        <v>-36.264147641173388</v>
      </c>
      <c r="BM557" s="43">
        <f t="shared" si="510"/>
        <v>-157.90591646899875</v>
      </c>
    </row>
    <row r="558" spans="14:65" x14ac:dyDescent="0.25">
      <c r="N558" s="9">
        <v>40</v>
      </c>
      <c r="O558" s="34">
        <f t="shared" si="462"/>
        <v>2511886.431509587</v>
      </c>
      <c r="P558" s="33" t="str">
        <f t="shared" si="463"/>
        <v>58,4837545126354</v>
      </c>
      <c r="Q558" s="4" t="str">
        <f t="shared" si="464"/>
        <v>1+186913,272566023i</v>
      </c>
      <c r="R558" s="4">
        <f t="shared" si="476"/>
        <v>186913.27256869804</v>
      </c>
      <c r="S558" s="4">
        <f t="shared" si="477"/>
        <v>1.5707909767200396</v>
      </c>
      <c r="T558" s="4" t="str">
        <f t="shared" si="465"/>
        <v>1+473,479437592944i</v>
      </c>
      <c r="U558" s="4">
        <f t="shared" si="478"/>
        <v>473.48049360383425</v>
      </c>
      <c r="V558" s="4">
        <f t="shared" si="479"/>
        <v>1.5686843057994215</v>
      </c>
      <c r="W558" t="str">
        <f t="shared" si="466"/>
        <v>1-53,2664367292063i</v>
      </c>
      <c r="X558" s="4">
        <f t="shared" si="480"/>
        <v>53.275822676205927</v>
      </c>
      <c r="Y558" s="4">
        <f t="shared" si="481"/>
        <v>-1.5520249840094329</v>
      </c>
      <c r="Z558" t="str">
        <f t="shared" si="467"/>
        <v>-24,2382937792079+8,76813773320267i</v>
      </c>
      <c r="AA558" s="4">
        <f t="shared" si="482"/>
        <v>25.775475255280956</v>
      </c>
      <c r="AB558" s="4">
        <f t="shared" si="483"/>
        <v>2.7944910897255801</v>
      </c>
      <c r="AC558" s="47" t="str">
        <f t="shared" si="484"/>
        <v>-0,108948785323039+0,286173534172522i</v>
      </c>
      <c r="AD558" s="20">
        <f t="shared" si="485"/>
        <v>-10.279586423058342</v>
      </c>
      <c r="AE558" s="43">
        <f t="shared" si="486"/>
        <v>110.84227003663605</v>
      </c>
      <c r="AF558" t="str">
        <f t="shared" si="468"/>
        <v>171,846459675999</v>
      </c>
      <c r="AG558" t="str">
        <f t="shared" si="469"/>
        <v>1+186432,528552222i</v>
      </c>
      <c r="AH558">
        <f t="shared" si="487"/>
        <v>186432.52855490395</v>
      </c>
      <c r="AI558">
        <f t="shared" si="488"/>
        <v>1.5707909629240755</v>
      </c>
      <c r="AJ558" t="str">
        <f t="shared" si="470"/>
        <v>1+473,479437592944i</v>
      </c>
      <c r="AK558">
        <f t="shared" si="489"/>
        <v>473.48049360383425</v>
      </c>
      <c r="AL558">
        <f t="shared" si="490"/>
        <v>1.5686843057994215</v>
      </c>
      <c r="AM558" t="str">
        <f t="shared" si="471"/>
        <v>1-18,0812946897899i</v>
      </c>
      <c r="AN558">
        <f t="shared" si="491"/>
        <v>18.108926463460623</v>
      </c>
      <c r="AO558">
        <f t="shared" si="492"/>
        <v>-1.515546837861304</v>
      </c>
      <c r="AP558" s="41" t="str">
        <f t="shared" si="493"/>
        <v>0,419811131921435-7,89223755179193i</v>
      </c>
      <c r="AQ558">
        <f t="shared" si="494"/>
        <v>17.956273926814408</v>
      </c>
      <c r="AR558" s="43">
        <f t="shared" si="495"/>
        <v>-86.955140025974217</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-0,013665649468557-0,00540848567674691i</v>
      </c>
      <c r="BG558" s="20">
        <f t="shared" si="506"/>
        <v>-36.655428454552911</v>
      </c>
      <c r="BH558" s="43">
        <f t="shared" si="507"/>
        <v>-158.4077123066231</v>
      </c>
      <c r="BI558" s="41" t="str">
        <f t="shared" si="460"/>
        <v>0,378502114983547+0,025106094731308i</v>
      </c>
      <c r="BJ558" s="20">
        <f t="shared" si="508"/>
        <v>-8.4195681046801809</v>
      </c>
      <c r="BK558" s="43">
        <f t="shared" si="461"/>
        <v>3.7948776307666998</v>
      </c>
      <c r="BL558">
        <f t="shared" si="509"/>
        <v>-36.655428454552911</v>
      </c>
      <c r="BM558" s="43">
        <f t="shared" si="510"/>
        <v>-158.4077123066231</v>
      </c>
    </row>
    <row r="559" spans="14:65" x14ac:dyDescent="0.25">
      <c r="N559" s="9">
        <v>41</v>
      </c>
      <c r="O559" s="34">
        <f t="shared" si="462"/>
        <v>2570395.782768866</v>
      </c>
      <c r="P559" s="33" t="str">
        <f t="shared" si="463"/>
        <v>58,4837545126354</v>
      </c>
      <c r="Q559" s="4" t="str">
        <f t="shared" si="464"/>
        <v>1+191267,041981074i</v>
      </c>
      <c r="R559" s="4">
        <f t="shared" si="476"/>
        <v>191267.04198368813</v>
      </c>
      <c r="S559" s="4">
        <f t="shared" si="477"/>
        <v>1.5707910985026114</v>
      </c>
      <c r="T559" s="4" t="str">
        <f t="shared" si="465"/>
        <v>1+484,508190477892i</v>
      </c>
      <c r="U559" s="4">
        <f t="shared" si="478"/>
        <v>484.50922245109155</v>
      </c>
      <c r="V559" s="4">
        <f t="shared" si="479"/>
        <v>1.5687323811285581</v>
      </c>
      <c r="W559" t="str">
        <f t="shared" si="466"/>
        <v>1-54,5071714287628i</v>
      </c>
      <c r="X559" s="4">
        <f t="shared" si="480"/>
        <v>54.51634376188975</v>
      </c>
      <c r="Y559" s="4">
        <f t="shared" si="481"/>
        <v>-1.5524521749709799</v>
      </c>
      <c r="Z559" t="str">
        <f t="shared" si="467"/>
        <v>-25,4277379203039+8,97237389773872i</v>
      </c>
      <c r="AA559" s="4">
        <f t="shared" si="482"/>
        <v>26.964297674971696</v>
      </c>
      <c r="AB559" s="4">
        <f t="shared" si="483"/>
        <v>2.8023742436835795</v>
      </c>
      <c r="AC559" s="47" t="str">
        <f t="shared" si="484"/>
        <v>-0,104253899092377+0,28079716134827i</v>
      </c>
      <c r="AD559" s="20">
        <f t="shared" si="485"/>
        <v>-10.471304787179104</v>
      </c>
      <c r="AE559" s="43">
        <f t="shared" si="486"/>
        <v>110.36886988227876</v>
      </c>
      <c r="AF559" t="str">
        <f t="shared" si="468"/>
        <v>171,846459675999</v>
      </c>
      <c r="AG559" t="str">
        <f t="shared" si="469"/>
        <v>1+190775,100000669i</v>
      </c>
      <c r="AH559">
        <f t="shared" si="487"/>
        <v>190775.10000328987</v>
      </c>
      <c r="AI559">
        <f t="shared" si="488"/>
        <v>1.5707910850206819</v>
      </c>
      <c r="AJ559" t="str">
        <f t="shared" si="470"/>
        <v>1+484,508190477892i</v>
      </c>
      <c r="AK559">
        <f t="shared" si="489"/>
        <v>484.50922245109155</v>
      </c>
      <c r="AL559">
        <f t="shared" si="490"/>
        <v>1.5687323811285581</v>
      </c>
      <c r="AM559" t="str">
        <f t="shared" si="471"/>
        <v>1-18,5024621474251i</v>
      </c>
      <c r="AN559">
        <f t="shared" si="491"/>
        <v>18.529465872412477</v>
      </c>
      <c r="AO559">
        <f t="shared" si="492"/>
        <v>-1.5168019985113921</v>
      </c>
      <c r="AP559" s="41" t="str">
        <f t="shared" si="493"/>
        <v>0,419811131699455-8,07602903140308i</v>
      </c>
      <c r="AQ559">
        <f t="shared" si="494"/>
        <v>18.15567696364965</v>
      </c>
      <c r="AR559" s="43">
        <f t="shared" si="495"/>
        <v>-87.024307915997198</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-0,0131068727364014-0,0050579988266151i</v>
      </c>
      <c r="BG559" s="20">
        <f t="shared" si="506"/>
        <v>-37.047112344089513</v>
      </c>
      <c r="BH559" s="43">
        <f t="shared" si="507"/>
        <v>-158.89818297889153</v>
      </c>
      <c r="BI559" s="41" t="str">
        <f t="shared" si="460"/>
        <v>0,378514961517873+0,0245347773636205i</v>
      </c>
      <c r="BJ559" s="20">
        <f t="shared" si="508"/>
        <v>-8.420130593260744</v>
      </c>
      <c r="BK559" s="43">
        <f t="shared" si="461"/>
        <v>3.7086392228325242</v>
      </c>
      <c r="BL559">
        <f t="shared" si="509"/>
        <v>-37.047112344089513</v>
      </c>
      <c r="BM559" s="43">
        <f t="shared" si="510"/>
        <v>-158.89818297889153</v>
      </c>
    </row>
    <row r="560" spans="14:65" ht="15.75" thickBot="1" x14ac:dyDescent="0.3">
      <c r="N560" s="9">
        <v>42</v>
      </c>
      <c r="O560" s="34">
        <f t="shared" si="462"/>
        <v>2630267.9918953842</v>
      </c>
      <c r="P560" s="33" t="str">
        <f t="shared" si="463"/>
        <v>58,4837545126354</v>
      </c>
      <c r="Q560" s="4" t="str">
        <f t="shared" si="464"/>
        <v>1+195722,223713501i</v>
      </c>
      <c r="R560" s="4">
        <f t="shared" si="476"/>
        <v>195722.22371605563</v>
      </c>
      <c r="S560" s="4">
        <f t="shared" si="477"/>
        <v>1.5707912175130736</v>
      </c>
      <c r="T560" s="4" t="str">
        <f t="shared" si="465"/>
        <v>1+495,793836018655i</v>
      </c>
      <c r="U560" s="4">
        <f t="shared" si="478"/>
        <v>495.79484450132492</v>
      </c>
      <c r="V560" s="4">
        <f t="shared" si="479"/>
        <v>1.5687793621388189</v>
      </c>
      <c r="W560" t="str">
        <f t="shared" si="466"/>
        <v>1-55,7768065520986i</v>
      </c>
      <c r="X560" s="4">
        <f t="shared" si="480"/>
        <v>55.785770131371578</v>
      </c>
      <c r="Y560" s="4">
        <f t="shared" si="481"/>
        <v>-1.5528696483494824</v>
      </c>
      <c r="Z560" t="str">
        <f t="shared" si="467"/>
        <v>-26,6732388367575+9,18136733367878i</v>
      </c>
      <c r="AA560" s="4">
        <f t="shared" si="482"/>
        <v>28.209203749107353</v>
      </c>
      <c r="AB560" s="4">
        <f t="shared" si="483"/>
        <v>2.8100794880267115</v>
      </c>
      <c r="AC560" s="42" t="str">
        <f t="shared" si="484"/>
        <v>-0,0997521088262672+0,275469658177939i</v>
      </c>
      <c r="AD560" s="46">
        <f t="shared" si="485"/>
        <v>-10.663405682919297</v>
      </c>
      <c r="AE560" s="45">
        <f t="shared" si="486"/>
        <v>109.90615743346117</v>
      </c>
      <c r="AF560" t="str">
        <f t="shared" si="468"/>
        <v>171,846459675999</v>
      </c>
      <c r="AG560" t="str">
        <f t="shared" si="469"/>
        <v>1+195218,822932345i</v>
      </c>
      <c r="AH560">
        <f t="shared" si="487"/>
        <v>195218.82293490623</v>
      </c>
      <c r="AI560">
        <f t="shared" si="488"/>
        <v>1.5707912043380301</v>
      </c>
      <c r="AJ560" t="str">
        <f t="shared" si="470"/>
        <v>1+495,793836018655i</v>
      </c>
      <c r="AK560">
        <f t="shared" si="489"/>
        <v>495.79484450132492</v>
      </c>
      <c r="AL560">
        <f t="shared" si="490"/>
        <v>1.5687793621388189</v>
      </c>
      <c r="AM560" t="str">
        <f t="shared" si="471"/>
        <v>1-18,9334398554i</v>
      </c>
      <c r="AN560">
        <f t="shared" si="491"/>
        <v>18.959829766061961</v>
      </c>
      <c r="AO560">
        <f t="shared" si="492"/>
        <v>-1.5180287527914031</v>
      </c>
      <c r="AP560" s="44" t="str">
        <f t="shared" si="493"/>
        <v>0,419811131487462-8,26410252850555i</v>
      </c>
      <c r="AQ560" s="39">
        <f t="shared" si="494"/>
        <v>18.355106791866934</v>
      </c>
      <c r="AR560" s="45">
        <f t="shared" si="495"/>
        <v>-87.091910781516717</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-0,0125684156391785-0,00472977120048063i</v>
      </c>
      <c r="BG560" s="46">
        <f t="shared" si="506"/>
        <v>-37.439180316601785</v>
      </c>
      <c r="BH560" s="45">
        <f t="shared" si="507"/>
        <v>-159.3775775045506</v>
      </c>
      <c r="BI560" s="44" t="str">
        <f t="shared" si="460"/>
        <v>0,378527230053758+0,0239764536148612i</v>
      </c>
      <c r="BJ560" s="46">
        <f t="shared" si="508"/>
        <v>-8.420667841815547</v>
      </c>
      <c r="BK560" s="45">
        <f t="shared" si="461"/>
        <v>3.624354280471497</v>
      </c>
      <c r="BL560" s="39">
        <f t="shared" si="509"/>
        <v>-37.439180316601785</v>
      </c>
      <c r="BM560" s="45">
        <f t="shared" si="510"/>
        <v>-159.3775775045506</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12</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2024-09-15T17:15:42Z</dcterms:modified>
</cp:coreProperties>
</file>